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codeName="DieseArbeitsmappe"/>
  <mc:AlternateContent xmlns:mc="http://schemas.openxmlformats.org/markup-compatibility/2006">
    <mc:Choice Requires="x15">
      <x15ac:absPath xmlns:x15ac="http://schemas.microsoft.com/office/spreadsheetml/2010/11/ac" url="Z:\Int\DATEN-ZUR-UMWELT\_DzU-ARTIKEL\12_UMWELT-WIRTSCHAFT\12-8_Industrie\12-8-2_Energieverbrauch\Mails\"/>
    </mc:Choice>
  </mc:AlternateContent>
  <xr:revisionPtr revIDLastSave="0" documentId="13_ncr:1_{2E41D87C-E2F3-4AC9-92DA-8E949AC7817F}" xr6:coauthVersionLast="36" xr6:coauthVersionMax="36" xr10:uidLastSave="{00000000-0000-0000-0000-000000000000}"/>
  <bookViews>
    <workbookView xWindow="-15" yWindow="45" windowWidth="23640" windowHeight="9480" tabRatio="802" firstSheet="1" activeTab="2" xr2:uid="{00000000-000D-0000-FFFF-FFFF00000000}"/>
  </bookViews>
  <sheets>
    <sheet name="Vorberechnung" sheetId="10" state="hidden" r:id="rId1"/>
    <sheet name="Daten" sheetId="16" r:id="rId2"/>
    <sheet name="Diagramm" sheetId="17" r:id="rId3"/>
  </sheets>
  <definedNames>
    <definedName name="Beschriftung" localSheetId="2">OFFSET(Daten!#REF!,0,0,COUNTA(Daten!#REF!),-1)</definedName>
    <definedName name="Beschriftung">OFFSET(#REF!,0,0,COUNTA(#REF!),-1)</definedName>
    <definedName name="Daten01">OFFSET(#REF!,0,0,COUNTA(#REF!),-1)</definedName>
    <definedName name="Daten02" localSheetId="2">OFFSET(Daten!#REF!,0,0,COUNTA(Daten!#REF!),-1)</definedName>
    <definedName name="Daten02">OFFSET(#REF!,0,0,COUNTA(#REF!),-1)</definedName>
    <definedName name="Daten03" localSheetId="2">OFFSET(Daten!#REF!,0,0,COUNTA(Daten!#REF!),-1)</definedName>
    <definedName name="Daten03">OFFSET(#REF!,0,0,COUNTA(#REF!),-1)</definedName>
    <definedName name="Daten04" localSheetId="2">OFFSET(Daten!#REF!,0,0,COUNTA(Daten!#REF!),-1)</definedName>
    <definedName name="Daten04">OFFSET(#REF!,0,0,COUNTA(#REF!),-1)</definedName>
    <definedName name="Daten05" localSheetId="2">OFFSET(Daten!#REF!,0,0,COUNTA(Daten!#REF!),-1)</definedName>
    <definedName name="Daten05">OFFSET(#REF!,0,0,COUNTA(#REF!),-1)</definedName>
    <definedName name="Daten06" localSheetId="2">OFFSET(Daten!#REF!,0,0,COUNTA(Daten!#REF!),-1)</definedName>
    <definedName name="Daten06">OFFSET(#REF!,0,0,COUNTA(#REF!),-1)</definedName>
    <definedName name="Daten07" localSheetId="2">OFFSET(Daten!#REF!,0,0,COUNTA(Daten!#REF!),-1)</definedName>
    <definedName name="Daten07">OFFSET(#REF!,0,0,COUNTA(#REF!),-1)</definedName>
    <definedName name="Daten08" localSheetId="2">OFFSET(Daten!#REF!,0,0,COUNTA(Daten!#REF!),-1)</definedName>
    <definedName name="Daten08">OFFSET(#REF!,0,0,COUNTA(#REF!),-1)</definedName>
    <definedName name="Daten09" localSheetId="2">OFFSET(Daten!#REF!,0,0,COUNTA(Daten!#REF!),-1)</definedName>
    <definedName name="Daten09">OFFSET(#REF!,0,0,COUNTA(#REF!),-1)</definedName>
    <definedName name="Daten10" localSheetId="2">OFFSET(Daten!#REF!,0,0,COUNTA(Daten!#REF!),-1)</definedName>
    <definedName name="Daten10">OFFSET(#REF!,0,0,COUNTA(#REF!),-1)</definedName>
    <definedName name="print" localSheetId="2">Diagramm!$B$1:$N$24</definedName>
    <definedName name="Print_Area" localSheetId="2">Diagramm!$A$1:$N$20</definedName>
  </definedNames>
  <calcPr calcId="191029"/>
</workbook>
</file>

<file path=xl/calcChain.xml><?xml version="1.0" encoding="utf-8"?>
<calcChain xmlns="http://schemas.openxmlformats.org/spreadsheetml/2006/main">
  <c r="V94" i="10" l="1"/>
  <c r="W94" i="10"/>
  <c r="X94" i="10"/>
  <c r="Y94" i="10"/>
  <c r="Z94" i="10"/>
  <c r="AA94" i="10"/>
  <c r="AB94" i="10"/>
  <c r="AC94" i="10"/>
  <c r="W92" i="10"/>
  <c r="X92" i="10"/>
  <c r="Y92" i="10"/>
  <c r="Z92" i="10"/>
  <c r="AA92" i="10"/>
  <c r="AB92" i="10"/>
  <c r="AC92" i="10"/>
  <c r="V92" i="10"/>
  <c r="AC96" i="10" l="1"/>
  <c r="AC95" i="10"/>
  <c r="AB95" i="10"/>
  <c r="AA11" i="16" l="1"/>
  <c r="AB96" i="10"/>
  <c r="AA12" i="16" s="1"/>
  <c r="AB74" i="10"/>
  <c r="AB72" i="10"/>
  <c r="AT3" i="16" l="1"/>
  <c r="U95" i="10" l="1"/>
  <c r="T95" i="10"/>
  <c r="AA96" i="10"/>
  <c r="Z96" i="10"/>
  <c r="Y96" i="10"/>
  <c r="X96" i="10"/>
  <c r="W96" i="10"/>
  <c r="V96" i="10"/>
  <c r="Z95" i="10"/>
  <c r="AA95" i="10"/>
  <c r="C12" i="16" l="1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U12" i="16"/>
  <c r="V12" i="16"/>
  <c r="W12" i="16"/>
  <c r="C11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X12" i="16"/>
  <c r="Z12" i="16"/>
  <c r="C10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U10" i="16"/>
  <c r="Y12" i="16"/>
  <c r="T96" i="10"/>
  <c r="S12" i="16" s="1"/>
  <c r="U96" i="10"/>
  <c r="T12" i="16" s="1"/>
  <c r="U94" i="10"/>
  <c r="T94" i="10"/>
  <c r="Y95" i="10"/>
  <c r="X95" i="10"/>
  <c r="W95" i="10"/>
  <c r="V95" i="10"/>
  <c r="S95" i="10"/>
  <c r="S96" i="10" s="1"/>
  <c r="R95" i="10"/>
  <c r="R96" i="10" s="1"/>
  <c r="Q95" i="10"/>
  <c r="Q96" i="10" s="1"/>
  <c r="P95" i="10"/>
  <c r="P96" i="10" s="1"/>
  <c r="O95" i="10"/>
  <c r="O96" i="10" s="1"/>
  <c r="N95" i="10"/>
  <c r="N96" i="10" s="1"/>
  <c r="M95" i="10"/>
  <c r="M96" i="10" s="1"/>
  <c r="L95" i="10"/>
  <c r="L96" i="10" s="1"/>
  <c r="K95" i="10"/>
  <c r="K96" i="10" s="1"/>
  <c r="J95" i="10"/>
  <c r="J96" i="10" s="1"/>
  <c r="I95" i="10"/>
  <c r="I96" i="10" s="1"/>
  <c r="H95" i="10"/>
  <c r="H96" i="10" s="1"/>
  <c r="G95" i="10"/>
  <c r="G96" i="10" s="1"/>
  <c r="F95" i="10"/>
  <c r="F96" i="10" s="1"/>
  <c r="E95" i="10"/>
  <c r="E96" i="10" s="1"/>
  <c r="D95" i="10"/>
  <c r="D96" i="10" s="1"/>
  <c r="S94" i="10"/>
  <c r="R94" i="10"/>
  <c r="Q94" i="10"/>
  <c r="P94" i="10"/>
  <c r="O94" i="10"/>
  <c r="N94" i="10"/>
  <c r="M94" i="10"/>
  <c r="L94" i="10"/>
  <c r="K94" i="10"/>
  <c r="J94" i="10"/>
  <c r="I94" i="10"/>
  <c r="H94" i="10"/>
  <c r="G94" i="10"/>
  <c r="F94" i="10"/>
  <c r="E94" i="10"/>
  <c r="D94" i="10"/>
  <c r="S92" i="10"/>
  <c r="R92" i="10"/>
  <c r="Q92" i="10"/>
  <c r="P92" i="10"/>
  <c r="O92" i="10"/>
  <c r="N92" i="10"/>
  <c r="M92" i="10"/>
  <c r="L92" i="10"/>
  <c r="K92" i="10"/>
  <c r="J92" i="10"/>
  <c r="I92" i="10"/>
  <c r="H92" i="10"/>
  <c r="G92" i="10"/>
  <c r="F92" i="10"/>
  <c r="E92" i="10"/>
  <c r="D92" i="10"/>
  <c r="X10" i="16" l="1"/>
  <c r="W10" i="16" l="1"/>
  <c r="V10" i="16" l="1"/>
  <c r="Y10" i="16" l="1"/>
  <c r="Z10" i="16"/>
  <c r="T92" i="10"/>
  <c r="S10" i="16" s="1"/>
  <c r="U92" i="10"/>
  <c r="T10" i="16" s="1"/>
  <c r="AA10" i="16"/>
</calcChain>
</file>

<file path=xl/sharedStrings.xml><?xml version="1.0" encoding="utf-8"?>
<sst xmlns="http://schemas.openxmlformats.org/spreadsheetml/2006/main" count="158" uniqueCount="152">
  <si>
    <t>Quelle: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</si>
  <si>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</si>
  <si>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</si>
  <si>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</si>
  <si>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</si>
  <si>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</si>
  <si>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</si>
  <si>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</si>
  <si>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</si>
  <si>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Hauptitel:</t>
  </si>
  <si>
    <t>Metalle</t>
  </si>
  <si>
    <t>Terajoule</t>
  </si>
  <si>
    <t>Lfd. Nr.</t>
  </si>
  <si>
    <r>
      <t xml:space="preserve">CPA </t>
    </r>
    <r>
      <rPr>
        <vertAlign val="superscript"/>
        <sz val="10"/>
        <rFont val="MetaNormalLF-Roman"/>
        <family val="2"/>
      </rPr>
      <t>1)</t>
    </r>
  </si>
  <si>
    <t>Produktionsbereiche</t>
  </si>
  <si>
    <t>A</t>
  </si>
  <si>
    <t>Erzeugnisse der Land-, Forstwirtschaft u. Fischerei</t>
  </si>
  <si>
    <t>01</t>
  </si>
  <si>
    <t>Erzeugnisse der Landwirtschaft, Jagd u. DL</t>
  </si>
  <si>
    <t>02</t>
  </si>
  <si>
    <t>Forstwirtschaftliche Erzeugnisse u. DL</t>
  </si>
  <si>
    <t>03</t>
  </si>
  <si>
    <t>Fische, Fischerei- u. Aquakulturerzeugnisse</t>
  </si>
  <si>
    <t>B</t>
  </si>
  <si>
    <t>Bergbauerzeugnisse, Steine u. Erden</t>
  </si>
  <si>
    <t>05</t>
  </si>
  <si>
    <t>Kohle</t>
  </si>
  <si>
    <t>06</t>
  </si>
  <si>
    <t>Erdöl und Erdgas</t>
  </si>
  <si>
    <t>07-09</t>
  </si>
  <si>
    <t>Erze, Steine u. Erden, sonst. Bergbauerzeugnisse u. DL</t>
  </si>
  <si>
    <t>C</t>
  </si>
  <si>
    <t>Hergestellte Waren</t>
  </si>
  <si>
    <t>10-12</t>
  </si>
  <si>
    <t>Nahrungs- u. Futtermittel, Getränke, Tabakerzeugnisse</t>
  </si>
  <si>
    <t>13-15</t>
  </si>
  <si>
    <t>Textilien, Bekleidung, Leder u. Lederwaren</t>
  </si>
  <si>
    <t>Holz, Holz-, Kork-, Flecht- u. Korbwaren (ohne Möbel)</t>
  </si>
  <si>
    <t>Papier, Pappe u. Waren daraus</t>
  </si>
  <si>
    <t>Druckereileistungen, bespielte Ton-, Bild- u. Datenträger</t>
  </si>
  <si>
    <t>Kokerei- u. Mineralölerzeugnisse</t>
  </si>
  <si>
    <t>19.1</t>
  </si>
  <si>
    <t>Kokereierzeugnisse</t>
  </si>
  <si>
    <t>19.2</t>
  </si>
  <si>
    <t>Mineralölerzeugnisse</t>
  </si>
  <si>
    <t>Chemische Erzeugnisse</t>
  </si>
  <si>
    <t>Pharmazeutische Erzeugnisse</t>
  </si>
  <si>
    <t>Gummi- u. Kunststoffwaren</t>
  </si>
  <si>
    <t>Glas, -waren, Keramik, verarbeitete Steine u. Erden</t>
  </si>
  <si>
    <t>23.1</t>
  </si>
  <si>
    <t>Glas u. Glaswaren</t>
  </si>
  <si>
    <t>23.2-9</t>
  </si>
  <si>
    <t>Keramik, verarbeitete Steine u. Erden</t>
  </si>
  <si>
    <t>24.1-3</t>
  </si>
  <si>
    <t>Roheisen, Stahl, Erzeugn. der ersten Bearb. von Eisen u. Stahl</t>
  </si>
  <si>
    <t>24.4</t>
  </si>
  <si>
    <t>NE-Metalle u. Halbzeug daraus</t>
  </si>
  <si>
    <t>24.5</t>
  </si>
  <si>
    <t>Gießereierzeugnisse</t>
  </si>
  <si>
    <t>Metallerzeugnisse</t>
  </si>
  <si>
    <t>DV-geräte, elektronische u. optische Erzeugnisse</t>
  </si>
  <si>
    <t>Elektrische Ausrüstungen</t>
  </si>
  <si>
    <t>Maschinen</t>
  </si>
  <si>
    <t>Kraftwagen u. Kraftwagenteile</t>
  </si>
  <si>
    <t>Sonstige Fahrzeuge</t>
  </si>
  <si>
    <t>31-32</t>
  </si>
  <si>
    <t>Möbel u. Waren a.n.g.</t>
  </si>
  <si>
    <t>Rep., Instandh. u. Installation v. Maschinen u. Ausrüstungen</t>
  </si>
  <si>
    <t>D (35)</t>
  </si>
  <si>
    <t>Energie u. DL der Energieversorgung</t>
  </si>
  <si>
    <t>35.1/.3</t>
  </si>
  <si>
    <t>Elektrischer Strom, DL der Elektrizitäts-, Wärme- u. Kälteversorgung 2)</t>
  </si>
  <si>
    <t>35.2</t>
  </si>
  <si>
    <t>Industriell erzeugte Gase; DL der Gasversorgung</t>
  </si>
  <si>
    <t>E</t>
  </si>
  <si>
    <t>Wasser, DL der Wasserversorgung u. Entsorgung</t>
  </si>
  <si>
    <t>Wasser, DL der Wasserversorgung</t>
  </si>
  <si>
    <t>37-39</t>
  </si>
  <si>
    <t>DL der Abwasser-, Abfallentsorgung u. Rückgewinnung</t>
  </si>
  <si>
    <t>DL der Abwasserentsorgung</t>
  </si>
  <si>
    <t>38-39</t>
  </si>
  <si>
    <t>DL der Abfallentsorgung, Rückgewinnung, sonstigen Entsorgung</t>
  </si>
  <si>
    <t>F</t>
  </si>
  <si>
    <t>Bauarbeiten</t>
  </si>
  <si>
    <t>41-42</t>
  </si>
  <si>
    <t>Hoch- u. Tiefbauarbeiten</t>
  </si>
  <si>
    <t>Vorb. Baustellen-, Bauinstallations- u. sonstige Ausbauarbeiten</t>
  </si>
  <si>
    <t>G</t>
  </si>
  <si>
    <t>Handelsleistungen, Instandhaltung- u. Reparaturarbeiten an Kfz</t>
  </si>
  <si>
    <t>Handelsleistungen mit Kfz, Instandhaltung u. Reparatur an Kfz</t>
  </si>
  <si>
    <t>Großhandelsleistungen (ohne Handelsleistungen mit Kfz)</t>
  </si>
  <si>
    <t>Einzelhandelsleistungen (ohne Handelsleistungen mit Kfz)</t>
  </si>
  <si>
    <t>H</t>
  </si>
  <si>
    <t>Verkehrs- u. Lagereileistungen</t>
  </si>
  <si>
    <t>49.1-2</t>
  </si>
  <si>
    <t>Eisenbahnleistungen (ohne Personennahverkehr)</t>
  </si>
  <si>
    <t>49.3-5</t>
  </si>
  <si>
    <t>Sonst. Landverkehrs- u. Transportleistungen in Rohrfernleitungen</t>
  </si>
  <si>
    <t>Schifffahrtsleistungen</t>
  </si>
  <si>
    <t>Luftfahrtsleistungen</t>
  </si>
  <si>
    <t>Lagereileistungen, sonst. DL für den Verkehr</t>
  </si>
  <si>
    <t>Post-, Kurier- u. Expressdienstleistungen</t>
  </si>
  <si>
    <t>I</t>
  </si>
  <si>
    <t>Beherbergungs- und Gastronomiedienstleistungen</t>
  </si>
  <si>
    <t>J</t>
  </si>
  <si>
    <t>Informations- u. Kommunikationsdienstleistungen</t>
  </si>
  <si>
    <t>K</t>
  </si>
  <si>
    <t>Finanz- u. Versicherungsdienstleistungen</t>
  </si>
  <si>
    <t>L</t>
  </si>
  <si>
    <t>DL des Grundstücks- u. Wohnungswesen</t>
  </si>
  <si>
    <t>M</t>
  </si>
  <si>
    <t>Freiberufliche, wissenschaftliche u. technische Dienstleistungen</t>
  </si>
  <si>
    <t>N</t>
  </si>
  <si>
    <t>Sonst. wirtschaftliche Dienstleistungen</t>
  </si>
  <si>
    <t>O</t>
  </si>
  <si>
    <t>DL der öffentl. Verwaltung, Verteidigung, Sozialversicherung</t>
  </si>
  <si>
    <t>P</t>
  </si>
  <si>
    <t>Erziehungs- u. Unterrichtsdienstleistungen</t>
  </si>
  <si>
    <t>Q</t>
  </si>
  <si>
    <t>DL des Gesundheits- u. Sozialwesens</t>
  </si>
  <si>
    <t>R-T</t>
  </si>
  <si>
    <t>Sonst. Dienstleistungen</t>
  </si>
  <si>
    <t>Alle Produktionsbereiche</t>
  </si>
  <si>
    <t>Private Haushalte (Inlandsverbrauch)</t>
  </si>
  <si>
    <t>Alle Produktionsbereiche u. private Haushalte (Inländerkonzept)</t>
  </si>
  <si>
    <t>Bunkerungssaldo 3)</t>
  </si>
  <si>
    <t>Statistische Differenz 4)</t>
  </si>
  <si>
    <r>
      <t xml:space="preserve">Fackel- u. Leitungsverluste </t>
    </r>
    <r>
      <rPr>
        <vertAlign val="superscript"/>
        <sz val="9"/>
        <rFont val="MetaNormalLF-Roman"/>
        <family val="2"/>
      </rPr>
      <t>5)</t>
    </r>
  </si>
  <si>
    <r>
      <t xml:space="preserve">Alle Produktionsbereiche u. private Haushalte (Inlandskonzept) </t>
    </r>
    <r>
      <rPr>
        <b/>
        <vertAlign val="superscript"/>
        <sz val="9"/>
        <rFont val="MetaNormalLF-Roman"/>
        <family val="2"/>
      </rPr>
      <t>6)</t>
    </r>
  </si>
  <si>
    <t>_____</t>
  </si>
  <si>
    <t>*) Keine Verteilung der Umwandlungsverluste und des  Eigenverbrauchs auf den Endverbraucher.</t>
  </si>
  <si>
    <t>1) Bereichsabgrenzung vergleichbar mit der Statistischen Güterklassifikation in Verbindung mit den Wirtschaftszweigen in der Europäischen Gemeinschaft (Ausgabe 2008).</t>
  </si>
  <si>
    <t>2) In den Jahren 1995, 1997 und 1998 wird in den nationalen Energiebilanzen der Umwandlungsausstoss insgesamt höher nachgewiesen als der Umwandlungseinsatz insgesamt.</t>
  </si>
  <si>
    <t>3) Bunkerungen inländischer Schiffe, Flugzeuge und Lkws in der übrigen Welt abzüglich Bunkerungen der Ausländer im Inland.</t>
  </si>
  <si>
    <t>4) Differenz zwischen aufkommensseitiger und verwendungsseitiger Berechnung.</t>
  </si>
  <si>
    <t>5) Fackel- und Leitungsverluste werden nicht dem Verbraucher zugeordnet.</t>
  </si>
  <si>
    <t>6) Primärenergieverbrauch im Inland der Energiebilanz.</t>
  </si>
  <si>
    <t>Rohstahlerzeugung lt. Fachserie 4, Reihe 8.1 [kt/a]</t>
  </si>
  <si>
    <t>PEV für die Stahlerzeugung, bezogen auf die erzeugte Menge an Rohstahl</t>
  </si>
  <si>
    <t>Glasherstellung nach Jahresberichten BV Glas [kt/a]</t>
  </si>
  <si>
    <t>PEV für die Glasherstellung, bezogen auf die erzeugte Glasmenge</t>
  </si>
  <si>
    <t>Gigajoule pro Tonne</t>
  </si>
  <si>
    <t>PEV für die Herstellung von NE-Metallen und Halbzeug daraus</t>
  </si>
  <si>
    <t>Spezifischer Primärenergieverbrauch (PEV) für die Stahl-, NE-Metall- und Glasherstellung</t>
  </si>
  <si>
    <t>PEV für die NE-Metalle- u. Halbzeugherstellung bezogen auf dier erzeugte Menge an NE-Metallen u. Halbzeug daraus</t>
  </si>
  <si>
    <t>Herstellung von NE-Metallen u. Halbzeug daraus</t>
  </si>
  <si>
    <t>Tabelle 3.3.4 bzw. 3.4: Primärenergieverbrauch im Inland - Kraftwerksverluste und Eigenverbrauch beim Energieerzeuger*)</t>
  </si>
  <si>
    <t>____</t>
  </si>
  <si>
    <t>2) Bunkerungen gebietsansässiger Einheiten in der übrigen Welt abzüglich Bunkerungen gebietsfremder Einheiten.</t>
  </si>
  <si>
    <t>3) Differenz zwischen aufkommensseitiger und verwendungsseitiger Berechnung.</t>
  </si>
  <si>
    <t>4) Fackel- und Leitungsverluste werden nicht dem Verbraucher zugeordnet.</t>
  </si>
  <si>
    <t>Statistisches Bundesamt 2021, Umweltökonomische Gesamtrechnungen, Energiegesamtrechnung. Berichtszeitraum 2000-2019. Tabellenblatt 3.4; Statistisches Bundesamt (m. J.), Tabellen zu den UGR, Umweltnutzung und Wirtschaft, Teil 2, Energie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</si>
</sst>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41" formatCode="_-* #,##0\ _€_-;\-* #,##0\ _€_-;_-* &quot;-&quot;\ _€_-;_-@_-"/>
    <numFmt numFmtId="164" formatCode="&quot;Quelle:&quot;\ @"/>
    <numFmt numFmtId="165" formatCode="0.0"/>
    <numFmt numFmtId="166" formatCode="0.0\ %"/>
    <numFmt numFmtId="167" formatCode="@*."/>
    <numFmt numFmtId="168" formatCode="###\ ##0.0;[Red]\-###\ ##0.0;\-"/>
    <numFmt numFmtId="169" formatCode="###\ ###\ ##0;[Red]\-###\ ###\ ##0;\-"/>
    <numFmt numFmtId="170" formatCode="###\ ###\ ##0\ \ \ ;[Red]\-###\ ###\ ##0\ \ \ ;\-\ \ \ "/>
    <numFmt numFmtId="171" formatCode="@*.\."/>
    <numFmt numFmtId="172" formatCode="_(* #,##0_);_(* \(#,##0\);_(* &quot;-&quot;_);_(@_)"/>
    <numFmt numFmtId="173" formatCode="_(&quot;$&quot;* #,##0_);_(&quot;$&quot;* \(#,##0\);_(&quot;$&quot;* &quot;-&quot;_);_(@_)"/>
    <numFmt numFmtId="174" formatCode="#,##0.0"/>
    <numFmt numFmtId="175" formatCode="#\ ###\ ##0"/>
    <numFmt numFmtId="176" formatCode="@\ *."/>
    <numFmt numFmtId="177" formatCode="\ \ \ \ \ \ \ \ \ \ @\ *."/>
    <numFmt numFmtId="178" formatCode="\ \ \ \ \ \ \ \ \ \ \ \ @\ *."/>
    <numFmt numFmtId="179" formatCode="\ \ \ \ \ \ \ \ \ \ \ \ @"/>
    <numFmt numFmtId="180" formatCode="\ \ \ \ \ \ \ \ \ \ \ \ \ @\ *."/>
    <numFmt numFmtId="181" formatCode="\ @\ *."/>
    <numFmt numFmtId="182" formatCode="\ @"/>
    <numFmt numFmtId="183" formatCode="\ \ @\ *."/>
    <numFmt numFmtId="184" formatCode="\ \ @"/>
    <numFmt numFmtId="185" formatCode="\ \ \ @\ *."/>
    <numFmt numFmtId="186" formatCode="\ \ \ @"/>
    <numFmt numFmtId="187" formatCode="\ \ \ \ @\ *."/>
    <numFmt numFmtId="188" formatCode="\ \ \ \ @"/>
    <numFmt numFmtId="189" formatCode="\ \ \ \ \ \ @\ *."/>
    <numFmt numFmtId="190" formatCode="\ \ \ \ \ \ @"/>
    <numFmt numFmtId="191" formatCode="\ \ \ \ \ \ \ @\ *."/>
    <numFmt numFmtId="192" formatCode="\ \ \ \ \ \ \ \ \ @\ *."/>
    <numFmt numFmtId="193" formatCode="\ \ \ \ \ \ \ \ \ @"/>
    <numFmt numFmtId="194" formatCode="_-* #,##0.00\ _D_M_-;\-* #,##0.00\ _D_M_-;_-* &quot;-&quot;??\ _D_M_-;_-@_-"/>
  </numFmts>
  <fonts count="5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6"/>
      <color rgb="FF080808"/>
      <name val="Meta Serif Offc Book"/>
    </font>
    <font>
      <b/>
      <sz val="9"/>
      <color rgb="FF080808"/>
      <name val="Cambria"/>
      <family val="1"/>
    </font>
    <font>
      <sz val="10"/>
      <name val="Arial"/>
      <family val="2"/>
    </font>
    <font>
      <b/>
      <sz val="14"/>
      <name val="MetaNormalLF-Roman"/>
      <family val="2"/>
    </font>
    <font>
      <sz val="10"/>
      <name val="MetaNormalLF-Roman"/>
      <family val="2"/>
    </font>
    <font>
      <b/>
      <sz val="8"/>
      <name val="MetaNormalLF-Roman"/>
      <family val="2"/>
    </font>
    <font>
      <sz val="12"/>
      <name val="MetaNormalLF-Roman"/>
      <family val="2"/>
    </font>
    <font>
      <sz val="8"/>
      <name val="MetaNormalLF-Roman"/>
      <family val="2"/>
    </font>
    <font>
      <vertAlign val="superscript"/>
      <sz val="10"/>
      <name val="MetaNormalLF-Roman"/>
      <family val="2"/>
    </font>
    <font>
      <sz val="9"/>
      <name val="MetaNormalLF-Roman"/>
      <family val="2"/>
    </font>
    <font>
      <b/>
      <sz val="9"/>
      <color rgb="FFFF0000"/>
      <name val="MetaNormalLF-Roman"/>
    </font>
    <font>
      <sz val="9"/>
      <color rgb="FF92D050"/>
      <name val="MetaNormalLF-Roman"/>
      <family val="2"/>
    </font>
    <font>
      <b/>
      <sz val="9"/>
      <name val="MetaNormalLF-Roman"/>
      <family val="2"/>
    </font>
    <font>
      <vertAlign val="superscript"/>
      <sz val="9"/>
      <name val="MetaNormalLF-Roman"/>
      <family val="2"/>
    </font>
    <font>
      <b/>
      <vertAlign val="superscript"/>
      <sz val="9"/>
      <name val="MetaNormalLF-Roman"/>
      <family val="2"/>
    </font>
    <font>
      <sz val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9"/>
      <name val="Times New Roman"/>
      <family val="1"/>
    </font>
    <font>
      <u/>
      <sz val="7.5"/>
      <color indexed="12"/>
      <name val="Arial"/>
      <family val="2"/>
    </font>
    <font>
      <sz val="9"/>
      <name val="Arial"/>
      <family val="2"/>
    </font>
    <font>
      <sz val="9"/>
      <color rgb="FFFF0000"/>
      <name val="MetaNormalLF-Roman"/>
      <family val="2"/>
    </font>
    <font>
      <b/>
      <sz val="12"/>
      <name val="MetaNormalLF-Roman"/>
      <family val="2"/>
    </font>
    <font>
      <sz val="14"/>
      <name val="MetaNormalLF-Roman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8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9" fontId="2" fillId="0" borderId="0" applyFont="0" applyFill="0" applyBorder="0" applyAlignment="0" applyProtection="0"/>
    <xf numFmtId="168" fontId="40" fillId="0" borderId="11" applyFill="0" applyBorder="0">
      <alignment horizontal="right" indent="1"/>
    </xf>
    <xf numFmtId="169" fontId="35" fillId="0" borderId="0">
      <alignment horizontal="right" indent="1"/>
    </xf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2" fillId="0" borderId="0"/>
    <xf numFmtId="0" fontId="1" fillId="0" borderId="0"/>
    <xf numFmtId="176" fontId="46" fillId="0" borderId="0"/>
    <xf numFmtId="49" fontId="46" fillId="0" borderId="0"/>
    <xf numFmtId="177" fontId="46" fillId="0" borderId="0">
      <alignment horizontal="center"/>
    </xf>
    <xf numFmtId="178" fontId="46" fillId="0" borderId="0"/>
    <xf numFmtId="179" fontId="46" fillId="0" borderId="0"/>
    <xf numFmtId="180" fontId="46" fillId="0" borderId="0"/>
    <xf numFmtId="181" fontId="46" fillId="0" borderId="0"/>
    <xf numFmtId="182" fontId="47" fillId="0" borderId="0"/>
    <xf numFmtId="183" fontId="48" fillId="0" borderId="0"/>
    <xf numFmtId="184" fontId="47" fillId="0" borderId="0"/>
    <xf numFmtId="185" fontId="46" fillId="0" borderId="0"/>
    <xf numFmtId="186" fontId="46" fillId="0" borderId="0"/>
    <xf numFmtId="187" fontId="46" fillId="0" borderId="0"/>
    <xf numFmtId="188" fontId="47" fillId="0" borderId="0"/>
    <xf numFmtId="49" fontId="49" fillId="0" borderId="29" applyNumberFormat="0" applyFont="0" applyFill="0" applyBorder="0" applyProtection="0">
      <alignment horizontal="left" vertical="center" indent="5"/>
    </xf>
    <xf numFmtId="189" fontId="46" fillId="0" borderId="0">
      <alignment horizontal="center"/>
    </xf>
    <xf numFmtId="190" fontId="46" fillId="0" borderId="0">
      <alignment horizontal="center"/>
    </xf>
    <xf numFmtId="191" fontId="46" fillId="0" borderId="0">
      <alignment horizontal="center"/>
    </xf>
    <xf numFmtId="192" fontId="46" fillId="0" borderId="0">
      <alignment horizontal="center"/>
    </xf>
    <xf numFmtId="193" fontId="46" fillId="0" borderId="0">
      <alignment horizontal="center"/>
    </xf>
    <xf numFmtId="41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49" fillId="0" borderId="30">
      <alignment horizontal="left" vertical="center" wrapText="1" indent="2"/>
    </xf>
    <xf numFmtId="0" fontId="46" fillId="0" borderId="23"/>
    <xf numFmtId="176" fontId="47" fillId="0" borderId="0"/>
    <xf numFmtId="49" fontId="47" fillId="0" borderId="0"/>
    <xf numFmtId="0" fontId="2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/>
    <xf numFmtId="194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0" fontId="2" fillId="0" borderId="0"/>
  </cellStyleXfs>
  <cellXfs count="150">
    <xf numFmtId="0" fontId="0" fillId="0" borderId="0" xfId="0"/>
    <xf numFmtId="0" fontId="29" fillId="25" borderId="14" xfId="42" applyFont="1" applyFill="1" applyBorder="1" applyAlignment="1">
      <alignment horizontal="right" vertical="center"/>
    </xf>
    <xf numFmtId="0" fontId="26" fillId="24" borderId="0" xfId="42" applyFont="1" applyFill="1" applyProtection="1"/>
    <xf numFmtId="0" fontId="26" fillId="24" borderId="0" xfId="42" applyFont="1" applyFill="1"/>
    <xf numFmtId="0" fontId="31" fillId="24" borderId="0" xfId="42" applyFont="1" applyFill="1" applyAlignment="1">
      <alignment horizontal="right"/>
    </xf>
    <xf numFmtId="0" fontId="29" fillId="25" borderId="15" xfId="42" applyFont="1" applyFill="1" applyBorder="1" applyAlignment="1">
      <alignment horizontal="right" vertical="center"/>
    </xf>
    <xf numFmtId="0" fontId="26" fillId="24" borderId="0" xfId="42" applyFont="1" applyFill="1" applyBorder="1" applyProtection="1"/>
    <xf numFmtId="0" fontId="27" fillId="24" borderId="0" xfId="42" applyFont="1" applyFill="1" applyBorder="1" applyAlignment="1" applyProtection="1"/>
    <xf numFmtId="0" fontId="29" fillId="25" borderId="21" xfId="42" applyFont="1" applyFill="1" applyBorder="1" applyAlignment="1">
      <alignment horizontal="left" vertical="center" wrapText="1" indent="1"/>
    </xf>
    <xf numFmtId="0" fontId="29" fillId="25" borderId="21" xfId="42" applyFont="1" applyFill="1" applyBorder="1" applyAlignment="1">
      <alignment horizontal="center" vertical="center" wrapText="1"/>
    </xf>
    <xf numFmtId="0" fontId="27" fillId="24" borderId="0" xfId="42" applyFont="1" applyFill="1" applyBorder="1" applyProtection="1">
      <protection locked="0"/>
    </xf>
    <xf numFmtId="0" fontId="2" fillId="0" borderId="22" xfId="42" applyFill="1" applyBorder="1"/>
    <xf numFmtId="0" fontId="2" fillId="0" borderId="23" xfId="42" applyBorder="1"/>
    <xf numFmtId="0" fontId="2" fillId="0" borderId="24" xfId="42" applyBorder="1"/>
    <xf numFmtId="0" fontId="2" fillId="0" borderId="0" xfId="42" applyBorder="1"/>
    <xf numFmtId="0" fontId="2" fillId="0" borderId="0" xfId="42"/>
    <xf numFmtId="0" fontId="2" fillId="0" borderId="11" xfId="42" applyFill="1" applyBorder="1"/>
    <xf numFmtId="0" fontId="20" fillId="0" borderId="0" xfId="42" applyFont="1" applyBorder="1" applyAlignment="1"/>
    <xf numFmtId="0" fontId="2" fillId="0" borderId="16" xfId="42" applyBorder="1"/>
    <xf numFmtId="0" fontId="2" fillId="0" borderId="11" xfId="42" applyFill="1" applyBorder="1" applyProtection="1"/>
    <xf numFmtId="0" fontId="22" fillId="0" borderId="0" xfId="42" applyFont="1" applyBorder="1" applyAlignment="1" applyProtection="1"/>
    <xf numFmtId="0" fontId="2" fillId="0" borderId="16" xfId="42" applyBorder="1" applyProtection="1"/>
    <xf numFmtId="0" fontId="2" fillId="0" borderId="0" xfId="42" applyBorder="1" applyProtection="1"/>
    <xf numFmtId="0" fontId="2" fillId="26" borderId="11" xfId="42" applyFill="1" applyBorder="1" applyProtection="1"/>
    <xf numFmtId="0" fontId="2" fillId="26" borderId="0" xfId="42" applyFill="1" applyBorder="1" applyProtection="1"/>
    <xf numFmtId="0" fontId="20" fillId="26" borderId="0" xfId="42" applyFont="1" applyFill="1" applyBorder="1" applyProtection="1"/>
    <xf numFmtId="0" fontId="2" fillId="26" borderId="16" xfId="42" applyFill="1" applyBorder="1" applyProtection="1"/>
    <xf numFmtId="0" fontId="2" fillId="0" borderId="0" xfId="42" applyProtection="1"/>
    <xf numFmtId="0" fontId="21" fillId="0" borderId="0" xfId="42" applyFont="1" applyBorder="1" applyAlignment="1" applyProtection="1"/>
    <xf numFmtId="0" fontId="21" fillId="0" borderId="0" xfId="42" applyFont="1" applyBorder="1" applyAlignment="1"/>
    <xf numFmtId="0" fontId="2" fillId="26" borderId="11" xfId="42" applyFill="1" applyBorder="1"/>
    <xf numFmtId="0" fontId="2" fillId="26" borderId="0" xfId="42" applyFill="1" applyBorder="1"/>
    <xf numFmtId="0" fontId="2" fillId="26" borderId="16" xfId="42" applyFill="1" applyBorder="1"/>
    <xf numFmtId="0" fontId="20" fillId="0" borderId="0" xfId="42" applyFont="1" applyBorder="1" applyAlignment="1">
      <alignment horizontal="right" indent="1"/>
    </xf>
    <xf numFmtId="0" fontId="20" fillId="26" borderId="0" xfId="42" applyFont="1" applyFill="1" applyBorder="1"/>
    <xf numFmtId="0" fontId="2" fillId="24" borderId="0" xfId="42" applyFill="1" applyBorder="1"/>
    <xf numFmtId="0" fontId="20" fillId="24" borderId="0" xfId="42" applyFont="1" applyFill="1" applyBorder="1" applyAlignment="1">
      <alignment horizontal="right" indent="1"/>
    </xf>
    <xf numFmtId="0" fontId="2" fillId="24" borderId="16" xfId="42" applyFill="1" applyBorder="1"/>
    <xf numFmtId="0" fontId="2" fillId="24" borderId="0" xfId="42" applyFill="1" applyBorder="1" applyProtection="1"/>
    <xf numFmtId="0" fontId="20" fillId="24" borderId="0" xfId="42" applyFont="1" applyFill="1" applyBorder="1" applyAlignment="1" applyProtection="1">
      <alignment horizontal="right" indent="1"/>
    </xf>
    <xf numFmtId="0" fontId="2" fillId="24" borderId="16" xfId="42" applyFill="1" applyBorder="1" applyProtection="1"/>
    <xf numFmtId="0" fontId="2" fillId="26" borderId="12" xfId="42" applyFill="1" applyBorder="1"/>
    <xf numFmtId="0" fontId="2" fillId="26" borderId="17" xfId="42" applyFill="1" applyBorder="1"/>
    <xf numFmtId="0" fontId="2" fillId="26" borderId="18" xfId="42" applyFill="1" applyBorder="1"/>
    <xf numFmtId="0" fontId="2" fillId="0" borderId="0" xfId="42" applyBorder="1" applyAlignment="1">
      <alignment vertical="center"/>
    </xf>
    <xf numFmtId="0" fontId="25" fillId="0" borderId="0" xfId="42" applyFont="1" applyBorder="1" applyAlignment="1">
      <alignment vertical="center"/>
    </xf>
    <xf numFmtId="0" fontId="2" fillId="0" borderId="12" xfId="42" applyFill="1" applyBorder="1"/>
    <xf numFmtId="0" fontId="2" fillId="0" borderId="17" xfId="42" applyBorder="1" applyAlignment="1">
      <alignment vertical="center"/>
    </xf>
    <xf numFmtId="0" fontId="25" fillId="0" borderId="17" xfId="42" applyFont="1" applyBorder="1" applyAlignment="1">
      <alignment vertical="center"/>
    </xf>
    <xf numFmtId="0" fontId="25" fillId="0" borderId="18" xfId="42" applyFont="1" applyBorder="1" applyAlignment="1">
      <alignment vertical="center"/>
    </xf>
    <xf numFmtId="0" fontId="2" fillId="0" borderId="0" xfId="42" applyFill="1"/>
    <xf numFmtId="164" fontId="24" fillId="0" borderId="0" xfId="42" applyNumberFormat="1" applyFont="1" applyBorder="1" applyAlignment="1">
      <alignment vertical="top" wrapText="1"/>
    </xf>
    <xf numFmtId="0" fontId="23" fillId="0" borderId="0" xfId="42" applyFont="1" applyBorder="1" applyAlignment="1">
      <alignment vertical="top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Fill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8" fillId="0" borderId="0" xfId="0" applyFont="1"/>
    <xf numFmtId="0" fontId="38" fillId="0" borderId="17" xfId="0" applyFont="1" applyBorder="1" applyAlignment="1">
      <alignment horizontal="centerContinuous"/>
    </xf>
    <xf numFmtId="0" fontId="35" fillId="0" borderId="13" xfId="0" applyFont="1" applyFill="1" applyBorder="1" applyAlignment="1">
      <alignment horizontal="center" vertical="center" wrapText="1"/>
    </xf>
    <xf numFmtId="0" fontId="38" fillId="0" borderId="0" xfId="0" applyFont="1" applyFill="1"/>
    <xf numFmtId="0" fontId="40" fillId="0" borderId="16" xfId="0" applyFont="1" applyBorder="1" applyAlignment="1">
      <alignment horizontal="center" vertical="center"/>
    </xf>
    <xf numFmtId="0" fontId="40" fillId="0" borderId="0" xfId="0" applyFont="1" applyAlignment="1">
      <alignment horizontal="center"/>
    </xf>
    <xf numFmtId="167" fontId="40" fillId="0" borderId="16" xfId="0" applyNumberFormat="1" applyFont="1" applyBorder="1" applyAlignment="1">
      <alignment horizontal="left" indent="1"/>
    </xf>
    <xf numFmtId="0" fontId="40" fillId="0" borderId="0" xfId="0" applyFont="1"/>
    <xf numFmtId="49" fontId="40" fillId="0" borderId="0" xfId="0" applyNumberFormat="1" applyFont="1" applyAlignment="1">
      <alignment horizontal="center"/>
    </xf>
    <xf numFmtId="167" fontId="40" fillId="0" borderId="16" xfId="0" applyNumberFormat="1" applyFont="1" applyBorder="1" applyAlignment="1">
      <alignment horizontal="left" indent="2"/>
    </xf>
    <xf numFmtId="0" fontId="41" fillId="0" borderId="16" xfId="0" applyFont="1" applyBorder="1" applyAlignment="1">
      <alignment horizontal="center" vertical="center"/>
    </xf>
    <xf numFmtId="0" fontId="41" fillId="0" borderId="0" xfId="0" applyFont="1" applyAlignment="1">
      <alignment horizontal="center"/>
    </xf>
    <xf numFmtId="167" fontId="41" fillId="0" borderId="16" xfId="0" applyNumberFormat="1" applyFont="1" applyBorder="1" applyAlignment="1">
      <alignment horizontal="left" indent="1"/>
    </xf>
    <xf numFmtId="0" fontId="41" fillId="0" borderId="0" xfId="0" applyFont="1"/>
    <xf numFmtId="167" fontId="40" fillId="0" borderId="16" xfId="0" applyNumberFormat="1" applyFont="1" applyBorder="1" applyAlignment="1">
      <alignment horizontal="left" indent="3"/>
    </xf>
    <xf numFmtId="0" fontId="40" fillId="0" borderId="0" xfId="0" applyFont="1" applyBorder="1"/>
    <xf numFmtId="0" fontId="40" fillId="0" borderId="0" xfId="0" applyFont="1" applyBorder="1" applyAlignment="1"/>
    <xf numFmtId="0" fontId="42" fillId="0" borderId="0" xfId="0" applyFont="1"/>
    <xf numFmtId="0" fontId="40" fillId="0" borderId="0" xfId="0" applyFont="1" applyBorder="1" applyAlignment="1">
      <alignment horizontal="center" vertical="center"/>
    </xf>
    <xf numFmtId="0" fontId="40" fillId="0" borderId="11" xfId="0" applyFont="1" applyBorder="1" applyAlignment="1">
      <alignment vertical="center"/>
    </xf>
    <xf numFmtId="171" fontId="43" fillId="0" borderId="16" xfId="0" applyNumberFormat="1" applyFont="1" applyBorder="1" applyAlignment="1">
      <alignment horizontal="left" vertical="center" indent="1"/>
    </xf>
    <xf numFmtId="171" fontId="40" fillId="0" borderId="16" xfId="0" applyNumberFormat="1" applyFont="1" applyBorder="1" applyAlignment="1">
      <alignment horizontal="left" vertical="center" indent="2"/>
    </xf>
    <xf numFmtId="0" fontId="40" fillId="0" borderId="0" xfId="0" applyFont="1" applyBorder="1" applyAlignment="1">
      <alignment horizontal="center"/>
    </xf>
    <xf numFmtId="167" fontId="40" fillId="0" borderId="0" xfId="0" applyNumberFormat="1" applyFont="1" applyBorder="1" applyAlignment="1">
      <alignment horizontal="left" vertical="center" wrapText="1" indent="1"/>
    </xf>
    <xf numFmtId="0" fontId="38" fillId="0" borderId="0" xfId="0" applyFont="1" applyBorder="1" applyAlignment="1">
      <alignment horizontal="center"/>
    </xf>
    <xf numFmtId="0" fontId="38" fillId="0" borderId="0" xfId="0" applyFont="1" applyBorder="1" applyAlignment="1"/>
    <xf numFmtId="167" fontId="38" fillId="0" borderId="0" xfId="0" applyNumberFormat="1" applyFont="1" applyBorder="1" applyAlignment="1">
      <alignment horizontal="left" vertical="center" wrapText="1" indent="1"/>
    </xf>
    <xf numFmtId="0" fontId="38" fillId="0" borderId="0" xfId="0" applyFont="1" applyAlignment="1">
      <alignment horizontal="left"/>
    </xf>
    <xf numFmtId="0" fontId="38" fillId="0" borderId="0" xfId="0" applyFont="1" applyAlignment="1"/>
    <xf numFmtId="0" fontId="38" fillId="0" borderId="0" xfId="0" applyFont="1" applyAlignment="1">
      <alignment vertical="center"/>
    </xf>
    <xf numFmtId="165" fontId="32" fillId="24" borderId="26" xfId="0" applyNumberFormat="1" applyFont="1" applyFill="1" applyBorder="1" applyAlignment="1">
      <alignment horizontal="left" vertical="center" wrapText="1" indent="1"/>
    </xf>
    <xf numFmtId="166" fontId="32" fillId="26" borderId="26" xfId="0" applyNumberFormat="1" applyFont="1" applyFill="1" applyBorder="1" applyAlignment="1">
      <alignment horizontal="left" vertical="center" wrapText="1" indent="1"/>
    </xf>
    <xf numFmtId="165" fontId="32" fillId="24" borderId="25" xfId="0" applyNumberFormat="1" applyFont="1" applyFill="1" applyBorder="1" applyAlignment="1">
      <alignment horizontal="left" vertical="center" wrapText="1" indent="1"/>
    </xf>
    <xf numFmtId="174" fontId="28" fillId="24" borderId="28" xfId="42" applyNumberFormat="1" applyFont="1" applyFill="1" applyBorder="1" applyAlignment="1">
      <alignment horizontal="center" vertical="center" wrapText="1"/>
    </xf>
    <xf numFmtId="174" fontId="28" fillId="26" borderId="28" xfId="42" applyNumberFormat="1" applyFont="1" applyFill="1" applyBorder="1" applyAlignment="1">
      <alignment horizontal="center" vertical="center" wrapText="1"/>
    </xf>
    <xf numFmtId="174" fontId="28" fillId="24" borderId="27" xfId="42" applyNumberFormat="1" applyFont="1" applyFill="1" applyBorder="1" applyAlignment="1">
      <alignment horizontal="center" vertical="center" wrapText="1"/>
    </xf>
    <xf numFmtId="175" fontId="40" fillId="0" borderId="0" xfId="42" applyNumberFormat="1" applyFont="1" applyFill="1" applyBorder="1" applyAlignment="1">
      <alignment horizontal="right" vertical="center" indent="1"/>
    </xf>
    <xf numFmtId="175" fontId="43" fillId="0" borderId="0" xfId="42" applyNumberFormat="1" applyFont="1" applyFill="1" applyBorder="1" applyAlignment="1">
      <alignment horizontal="right" vertical="center" indent="1"/>
    </xf>
    <xf numFmtId="0" fontId="40" fillId="0" borderId="19" xfId="81" applyFont="1" applyFill="1" applyBorder="1" applyAlignment="1">
      <alignment horizontal="center" vertical="center" wrapText="1"/>
    </xf>
    <xf numFmtId="0" fontId="35" fillId="0" borderId="19" xfId="81" applyFont="1" applyFill="1" applyBorder="1" applyAlignment="1">
      <alignment horizontal="center" vertical="center" wrapText="1"/>
    </xf>
    <xf numFmtId="175" fontId="40" fillId="0" borderId="0" xfId="0" applyNumberFormat="1" applyFont="1" applyFill="1" applyBorder="1" applyAlignment="1">
      <alignment horizontal="right" indent="1"/>
    </xf>
    <xf numFmtId="175" fontId="43" fillId="0" borderId="0" xfId="0" applyNumberFormat="1" applyFont="1" applyFill="1" applyBorder="1" applyAlignment="1">
      <alignment horizontal="right" indent="1"/>
    </xf>
    <xf numFmtId="0" fontId="53" fillId="0" borderId="0" xfId="42" applyFont="1" applyAlignment="1"/>
    <xf numFmtId="0" fontId="54" fillId="0" borderId="0" xfId="42" applyFont="1" applyAlignment="1">
      <alignment vertical="center"/>
    </xf>
    <xf numFmtId="0" fontId="34" fillId="0" borderId="0" xfId="42" applyFont="1" applyAlignment="1">
      <alignment vertical="center"/>
    </xf>
    <xf numFmtId="0" fontId="34" fillId="0" borderId="0" xfId="42" applyFont="1" applyAlignment="1">
      <alignment horizontal="center" vertical="center"/>
    </xf>
    <xf numFmtId="0" fontId="36" fillId="0" borderId="0" xfId="42" applyFont="1" applyAlignment="1">
      <alignment vertical="center"/>
    </xf>
    <xf numFmtId="0" fontId="36" fillId="0" borderId="0" xfId="42" applyFont="1" applyAlignment="1">
      <alignment horizontal="center" vertical="center"/>
    </xf>
    <xf numFmtId="0" fontId="37" fillId="0" borderId="0" xfId="42" applyFont="1" applyFill="1" applyAlignment="1">
      <alignment horizontal="left" vertical="center"/>
    </xf>
    <xf numFmtId="0" fontId="38" fillId="0" borderId="17" xfId="42" applyFont="1" applyBorder="1"/>
    <xf numFmtId="0" fontId="1" fillId="0" borderId="0" xfId="49"/>
    <xf numFmtId="0" fontId="35" fillId="0" borderId="10" xfId="81" applyFont="1" applyFill="1" applyBorder="1" applyAlignment="1">
      <alignment horizontal="center" vertical="center" wrapText="1"/>
    </xf>
    <xf numFmtId="0" fontId="35" fillId="0" borderId="10" xfId="81" applyFont="1" applyFill="1" applyBorder="1" applyAlignment="1">
      <alignment horizontal="left" vertical="center" wrapText="1" indent="1"/>
    </xf>
    <xf numFmtId="0" fontId="40" fillId="0" borderId="18" xfId="81" applyFont="1" applyFill="1" applyBorder="1" applyAlignment="1">
      <alignment horizontal="center" vertical="center" wrapText="1"/>
    </xf>
    <xf numFmtId="0" fontId="40" fillId="0" borderId="13" xfId="81" applyFont="1" applyFill="1" applyBorder="1" applyAlignment="1">
      <alignment horizontal="center" vertical="center" wrapText="1"/>
    </xf>
    <xf numFmtId="0" fontId="40" fillId="0" borderId="10" xfId="81" applyFont="1" applyFill="1" applyBorder="1" applyAlignment="1">
      <alignment horizontal="center" vertical="center" wrapText="1"/>
    </xf>
    <xf numFmtId="3" fontId="40" fillId="0" borderId="0" xfId="44" applyNumberFormat="1" applyFont="1" applyFill="1" applyBorder="1" applyAlignment="1">
      <alignment horizontal="right" vertical="center" indent="1"/>
    </xf>
    <xf numFmtId="175" fontId="52" fillId="0" borderId="0" xfId="42" applyNumberFormat="1" applyFont="1" applyFill="1" applyBorder="1" applyAlignment="1">
      <alignment horizontal="right" vertical="center" indent="1"/>
    </xf>
    <xf numFmtId="3" fontId="52" fillId="0" borderId="0" xfId="44" applyNumberFormat="1" applyFont="1" applyFill="1" applyBorder="1" applyAlignment="1">
      <alignment horizontal="right" vertical="center" indent="1"/>
    </xf>
    <xf numFmtId="3" fontId="43" fillId="0" borderId="0" xfId="44" applyNumberFormat="1" applyFont="1" applyFill="1" applyBorder="1" applyAlignment="1">
      <alignment horizontal="right" vertical="center" indent="1"/>
    </xf>
    <xf numFmtId="169" fontId="40" fillId="0" borderId="0" xfId="45" applyFont="1" applyFill="1" applyAlignment="1">
      <alignment horizontal="right" indent="1"/>
    </xf>
    <xf numFmtId="169" fontId="43" fillId="0" borderId="0" xfId="45" applyFont="1" applyFill="1" applyAlignment="1">
      <alignment horizontal="right" indent="1"/>
    </xf>
    <xf numFmtId="0" fontId="40" fillId="0" borderId="0" xfId="42" quotePrefix="1" applyFont="1" applyBorder="1" applyAlignment="1">
      <alignment horizontal="center"/>
    </xf>
    <xf numFmtId="0" fontId="40" fillId="0" borderId="0" xfId="42" applyFont="1" applyBorder="1" applyAlignment="1"/>
    <xf numFmtId="167" fontId="40" fillId="0" borderId="0" xfId="42" applyNumberFormat="1" applyFont="1" applyBorder="1" applyAlignment="1">
      <alignment horizontal="left" vertical="center" wrapText="1" indent="1"/>
    </xf>
    <xf numFmtId="170" fontId="40" fillId="0" borderId="0" xfId="42" applyNumberFormat="1" applyFont="1" applyFill="1" applyBorder="1" applyAlignment="1">
      <alignment horizontal="right"/>
    </xf>
    <xf numFmtId="0" fontId="38" fillId="0" borderId="0" xfId="42" applyFont="1" applyBorder="1" applyAlignment="1"/>
    <xf numFmtId="167" fontId="38" fillId="0" borderId="0" xfId="42" applyNumberFormat="1" applyFont="1" applyBorder="1" applyAlignment="1">
      <alignment horizontal="left" vertical="center" wrapText="1" indent="1"/>
    </xf>
    <xf numFmtId="170" fontId="38" fillId="0" borderId="0" xfId="42" applyNumberFormat="1" applyFont="1" applyFill="1" applyBorder="1" applyAlignment="1">
      <alignment horizontal="right"/>
    </xf>
    <xf numFmtId="0" fontId="38" fillId="0" borderId="0" xfId="42" applyFont="1" applyAlignment="1">
      <alignment horizontal="left"/>
    </xf>
    <xf numFmtId="0" fontId="38" fillId="0" borderId="0" xfId="42" applyFont="1" applyAlignment="1"/>
    <xf numFmtId="0" fontId="38" fillId="0" borderId="0" xfId="42" applyFont="1" applyFill="1"/>
    <xf numFmtId="0" fontId="38" fillId="0" borderId="0" xfId="42" applyFont="1" applyAlignment="1">
      <alignment vertical="center"/>
    </xf>
    <xf numFmtId="0" fontId="38" fillId="0" borderId="0" xfId="42" applyFont="1" applyFill="1" applyAlignment="1">
      <alignment vertical="center"/>
    </xf>
    <xf numFmtId="3" fontId="38" fillId="0" borderId="0" xfId="42" applyNumberFormat="1" applyFont="1"/>
    <xf numFmtId="0" fontId="38" fillId="27" borderId="0" xfId="0" applyFont="1" applyFill="1"/>
    <xf numFmtId="0" fontId="38" fillId="27" borderId="0" xfId="0" applyFont="1" applyFill="1" applyAlignment="1"/>
    <xf numFmtId="0" fontId="38" fillId="27" borderId="0" xfId="0" applyFont="1" applyFill="1" applyAlignment="1">
      <alignment vertical="center"/>
    </xf>
    <xf numFmtId="3" fontId="38" fillId="27" borderId="0" xfId="0" applyNumberFormat="1" applyFont="1" applyFill="1"/>
    <xf numFmtId="165" fontId="38" fillId="27" borderId="0" xfId="0" applyNumberFormat="1" applyFont="1" applyFill="1"/>
    <xf numFmtId="0" fontId="38" fillId="27" borderId="0" xfId="0" applyFont="1" applyFill="1" applyAlignment="1">
      <alignment horizontal="justify" vertical="center"/>
    </xf>
    <xf numFmtId="165" fontId="40" fillId="27" borderId="0" xfId="44" applyNumberFormat="1" applyFont="1" applyFill="1" applyBorder="1" applyAlignment="1">
      <alignment horizontal="right" vertical="center" indent="1"/>
    </xf>
    <xf numFmtId="0" fontId="26" fillId="24" borderId="10" xfId="42" applyFont="1" applyFill="1" applyBorder="1" applyAlignment="1" applyProtection="1">
      <alignment horizontal="left"/>
      <protection locked="0"/>
    </xf>
    <xf numFmtId="0" fontId="26" fillId="24" borderId="19" xfId="42" applyFont="1" applyFill="1" applyBorder="1" applyAlignment="1" applyProtection="1">
      <alignment horizontal="left" vertical="center" wrapText="1"/>
      <protection locked="0"/>
    </xf>
    <xf numFmtId="0" fontId="26" fillId="24" borderId="20" xfId="42" applyFont="1" applyFill="1" applyBorder="1" applyAlignment="1" applyProtection="1">
      <alignment horizontal="left" vertical="center" wrapText="1"/>
      <protection locked="0"/>
    </xf>
    <xf numFmtId="0" fontId="26" fillId="24" borderId="13" xfId="42" applyFont="1" applyFill="1" applyBorder="1" applyAlignment="1" applyProtection="1">
      <alignment horizontal="left" vertical="center" wrapText="1"/>
      <protection locked="0"/>
    </xf>
    <xf numFmtId="0" fontId="26" fillId="24" borderId="10" xfId="42" applyFont="1" applyFill="1" applyBorder="1" applyAlignment="1" applyProtection="1">
      <alignment horizontal="left" vertical="center"/>
      <protection locked="0"/>
    </xf>
    <xf numFmtId="0" fontId="26" fillId="24" borderId="10" xfId="42" applyFont="1" applyFill="1" applyBorder="1" applyAlignment="1" applyProtection="1">
      <alignment horizontal="left" vertical="center" wrapText="1"/>
      <protection locked="0"/>
    </xf>
    <xf numFmtId="0" fontId="30" fillId="25" borderId="19" xfId="42" applyFont="1" applyFill="1" applyBorder="1" applyAlignment="1">
      <alignment horizontal="center" vertical="center"/>
    </xf>
    <xf numFmtId="0" fontId="30" fillId="25" borderId="20" xfId="42" applyFont="1" applyFill="1" applyBorder="1" applyAlignment="1">
      <alignment horizontal="center" vertical="center"/>
    </xf>
    <xf numFmtId="0" fontId="30" fillId="25" borderId="13" xfId="42" applyFont="1" applyFill="1" applyBorder="1" applyAlignment="1">
      <alignment horizontal="center" vertical="center"/>
    </xf>
  </cellXfs>
  <cellStyles count="82">
    <cellStyle name="0mitP" xfId="50" xr:uid="{00000000-0005-0000-0000-000000000000}"/>
    <cellStyle name="0ohneP" xfId="51" xr:uid="{00000000-0005-0000-0000-000001000000}"/>
    <cellStyle name="10mitP" xfId="52" xr:uid="{00000000-0005-0000-0000-000002000000}"/>
    <cellStyle name="12mitP" xfId="53" xr:uid="{00000000-0005-0000-0000-000003000000}"/>
    <cellStyle name="12ohneP" xfId="54" xr:uid="{00000000-0005-0000-0000-000004000000}"/>
    <cellStyle name="13mitP" xfId="55" xr:uid="{00000000-0005-0000-0000-000005000000}"/>
    <cellStyle name="1mitP" xfId="56" xr:uid="{00000000-0005-0000-0000-000006000000}"/>
    <cellStyle name="1ohneP" xfId="57" xr:uid="{00000000-0005-0000-0000-000007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mitP" xfId="58" xr:uid="{00000000-0005-0000-0000-00000E000000}"/>
    <cellStyle name="2ohneP" xfId="59" xr:uid="{00000000-0005-0000-0000-00000F000000}"/>
    <cellStyle name="3mitP" xfId="60" xr:uid="{00000000-0005-0000-0000-000010000000}"/>
    <cellStyle name="3ohneP" xfId="61" xr:uid="{00000000-0005-0000-0000-000011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mitP" xfId="62" xr:uid="{00000000-0005-0000-0000-000018000000}"/>
    <cellStyle name="4ohneP" xfId="63" xr:uid="{00000000-0005-0000-0000-000019000000}"/>
    <cellStyle name="5x indented GHG Textfiels" xfId="64" xr:uid="{00000000-0005-0000-0000-00001A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" xfId="65" xr:uid="{00000000-0005-0000-0000-000021000000}"/>
    <cellStyle name="6ohneP" xfId="66" xr:uid="{00000000-0005-0000-0000-000022000000}"/>
    <cellStyle name="7mitP" xfId="67" xr:uid="{00000000-0005-0000-0000-000023000000}"/>
    <cellStyle name="9mitP" xfId="68" xr:uid="{00000000-0005-0000-0000-000024000000}"/>
    <cellStyle name="9ohneP" xfId="69" xr:uid="{00000000-0005-0000-0000-000025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46" xr:uid="{00000000-0005-0000-0000-00002E000000}"/>
    <cellStyle name="Comma [0] 2" xfId="70" xr:uid="{00000000-0005-0000-0000-00002F000000}"/>
    <cellStyle name="Currency [0]" xfId="47" xr:uid="{00000000-0005-0000-0000-000030000000}"/>
    <cellStyle name="Currency [0] 2" xfId="71" xr:uid="{00000000-0005-0000-0000-000031000000}"/>
    <cellStyle name="CustomizationCells" xfId="72" xr:uid="{00000000-0005-0000-0000-000032000000}"/>
    <cellStyle name="Eine_Nachkommastelle" xfId="44" xr:uid="{00000000-0005-0000-0000-000033000000}"/>
    <cellStyle name="Eingabe" xfId="27" builtinId="20" customBuiltin="1"/>
    <cellStyle name="Ergebnis" xfId="28" builtinId="25" customBuiltin="1"/>
    <cellStyle name="Erklärender Text" xfId="29" builtinId="53" customBuiltin="1"/>
    <cellStyle name="Fuss" xfId="73" xr:uid="{00000000-0005-0000-0000-000037000000}"/>
    <cellStyle name="Gut" xfId="30" builtinId="26" customBuiltin="1"/>
    <cellStyle name="Hyperlink 2" xfId="77" xr:uid="{00000000-0005-0000-0000-000039000000}"/>
    <cellStyle name="Komma 2" xfId="79" xr:uid="{00000000-0005-0000-0000-00003A000000}"/>
    <cellStyle name="Komma 3" xfId="80" xr:uid="{00000000-0005-0000-0000-00003B000000}"/>
    <cellStyle name="mitP" xfId="74" xr:uid="{00000000-0005-0000-0000-00003C000000}"/>
    <cellStyle name="Neutral" xfId="31" builtinId="28" customBuiltin="1"/>
    <cellStyle name="Notiz" xfId="32" builtinId="10" customBuiltin="1"/>
    <cellStyle name="Ohne_Nachkomma" xfId="45" xr:uid="{00000000-0005-0000-0000-00003F000000}"/>
    <cellStyle name="ohneP" xfId="75" xr:uid="{00000000-0005-0000-0000-000040000000}"/>
    <cellStyle name="Prozent 2" xfId="43" xr:uid="{00000000-0005-0000-0000-000041000000}"/>
    <cellStyle name="Schlecht" xfId="33" builtinId="27" customBuiltin="1"/>
    <cellStyle name="Standard" xfId="0" builtinId="0"/>
    <cellStyle name="Standard 2" xfId="42" xr:uid="{00000000-0005-0000-0000-000044000000}"/>
    <cellStyle name="Standard 2 2" xfId="48" xr:uid="{00000000-0005-0000-0000-000045000000}"/>
    <cellStyle name="Standard 3" xfId="76" xr:uid="{00000000-0005-0000-0000-000046000000}"/>
    <cellStyle name="Standard 4" xfId="78" xr:uid="{00000000-0005-0000-0000-000047000000}"/>
    <cellStyle name="Standard 5" xfId="49" xr:uid="{00000000-0005-0000-0000-000048000000}"/>
    <cellStyle name="Standard_pres98t1 3" xfId="81" xr:uid="{00000000-0005-0000-0000-00004A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333333"/>
      <color rgb="FFFFFFFF"/>
      <color rgb="FFE6E6E6"/>
      <color rgb="FF080808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349860633829168E-2"/>
          <c:y val="9.4166072290963881E-2"/>
          <c:w val="0.87561438467041508"/>
          <c:h val="0.68530918579801747"/>
        </c:manualLayout>
      </c:layout>
      <c:scatterChart>
        <c:scatterStyle val="lineMarker"/>
        <c:varyColors val="0"/>
        <c:ser>
          <c:idx val="4"/>
          <c:order val="0"/>
          <c:tx>
            <c:strRef>
              <c:f>Daten!$B$10</c:f>
              <c:strCache>
                <c:ptCount val="1"/>
                <c:pt idx="0">
                  <c:v>PEV für die Stahlerzeugung, bezogen auf die erzeugte Menge an Rohstahl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xVal>
            <c:numRef>
              <c:f>Daten!$C$9:$AA$9</c:f>
              <c:numCache>
                <c:formatCode>General</c:formatCode>
                <c:ptCount val="2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</c:numCache>
            </c:numRef>
          </c:xVal>
          <c:yVal>
            <c:numRef>
              <c:f>Daten!$C$10:$AA$10</c:f>
              <c:numCache>
                <c:formatCode>#,##0.0</c:formatCode>
                <c:ptCount val="25"/>
                <c:pt idx="0">
                  <c:v>15.962452786182217</c:v>
                </c:pt>
                <c:pt idx="1">
                  <c:v>16.241283811283914</c:v>
                </c:pt>
                <c:pt idx="2">
                  <c:v>14.574821897857948</c:v>
                </c:pt>
                <c:pt idx="3">
                  <c:v>14.456250580559246</c:v>
                </c:pt>
                <c:pt idx="4">
                  <c:v>14.418365605370477</c:v>
                </c:pt>
                <c:pt idx="5">
                  <c:v>14.35883048567154</c:v>
                </c:pt>
                <c:pt idx="6">
                  <c:v>14.001383262714114</c:v>
                </c:pt>
                <c:pt idx="7">
                  <c:v>13.804252795491902</c:v>
                </c:pt>
                <c:pt idx="8">
                  <c:v>15.058945832633892</c:v>
                </c:pt>
                <c:pt idx="9">
                  <c:v>14.572659445731796</c:v>
                </c:pt>
                <c:pt idx="10">
                  <c:v>13.361488556301145</c:v>
                </c:pt>
                <c:pt idx="11">
                  <c:v>13.864966297826944</c:v>
                </c:pt>
                <c:pt idx="12">
                  <c:v>12.647196288210329</c:v>
                </c:pt>
                <c:pt idx="13">
                  <c:v>13.115973033065798</c:v>
                </c:pt>
                <c:pt idx="14">
                  <c:v>14.475271111402225</c:v>
                </c:pt>
                <c:pt idx="15">
                  <c:v>13.646175882480943</c:v>
                </c:pt>
                <c:pt idx="16">
                  <c:v>13.778872648389337</c:v>
                </c:pt>
                <c:pt idx="17">
                  <c:v>14.17633159225924</c:v>
                </c:pt>
                <c:pt idx="18">
                  <c:v>14.312810415304353</c:v>
                </c:pt>
                <c:pt idx="19">
                  <c:v>13.734174442341439</c:v>
                </c:pt>
                <c:pt idx="20">
                  <c:v>14.259786319854632</c:v>
                </c:pt>
                <c:pt idx="21">
                  <c:v>14.695467997828024</c:v>
                </c:pt>
                <c:pt idx="22">
                  <c:v>14.131918789125187</c:v>
                </c:pt>
                <c:pt idx="23">
                  <c:v>14.965808980669408</c:v>
                </c:pt>
                <c:pt idx="24">
                  <c:v>15.110039725052054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D32-4A87-8AAE-017C3982B922}"/>
            </c:ext>
          </c:extLst>
        </c:ser>
        <c:ser>
          <c:idx val="6"/>
          <c:order val="1"/>
          <c:tx>
            <c:strRef>
              <c:f>Daten!$B$11</c:f>
              <c:strCache>
                <c:ptCount val="1"/>
                <c:pt idx="0">
                  <c:v>PEV für die Glasherstellung, bezogen auf die erzeugte Glasmenge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circle"/>
            <c:size val="6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xVal>
            <c:numRef>
              <c:f>Daten!$C$9:$AA$9</c:f>
              <c:numCache>
                <c:formatCode>General</c:formatCode>
                <c:ptCount val="2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</c:numCache>
            </c:numRef>
          </c:xVal>
          <c:yVal>
            <c:numRef>
              <c:f>Daten!$C$11:$AA$11</c:f>
              <c:numCache>
                <c:formatCode>#,##0.0</c:formatCode>
                <c:ptCount val="25"/>
                <c:pt idx="0">
                  <c:v>13.759558746565526</c:v>
                </c:pt>
                <c:pt idx="1">
                  <c:v>13.853366785183383</c:v>
                </c:pt>
                <c:pt idx="2">
                  <c:v>14.045544157311845</c:v>
                </c:pt>
                <c:pt idx="3">
                  <c:v>14.399509686382194</c:v>
                </c:pt>
                <c:pt idx="4">
                  <c:v>13.743540497075431</c:v>
                </c:pt>
                <c:pt idx="5">
                  <c:v>13.359904566965522</c:v>
                </c:pt>
                <c:pt idx="6">
                  <c:v>13.39782291555542</c:v>
                </c:pt>
                <c:pt idx="7">
                  <c:v>13.651438478406973</c:v>
                </c:pt>
                <c:pt idx="8">
                  <c:v>13.568838869211117</c:v>
                </c:pt>
                <c:pt idx="9">
                  <c:v>13.33356006150612</c:v>
                </c:pt>
                <c:pt idx="10">
                  <c:v>12.668118401040974</c:v>
                </c:pt>
                <c:pt idx="11">
                  <c:v>11.445796843124951</c:v>
                </c:pt>
                <c:pt idx="12">
                  <c:v>11.454903850772451</c:v>
                </c:pt>
                <c:pt idx="13">
                  <c:v>12.143560795529877</c:v>
                </c:pt>
                <c:pt idx="14">
                  <c:v>12.399630403516046</c:v>
                </c:pt>
                <c:pt idx="15">
                  <c:v>11.306651428356185</c:v>
                </c:pt>
                <c:pt idx="16">
                  <c:v>12.248516559806648</c:v>
                </c:pt>
                <c:pt idx="17">
                  <c:v>11.798765268517585</c:v>
                </c:pt>
                <c:pt idx="18">
                  <c:v>11.436129552185209</c:v>
                </c:pt>
                <c:pt idx="19">
                  <c:v>11.68747821402865</c:v>
                </c:pt>
                <c:pt idx="20">
                  <c:v>11.666622964646058</c:v>
                </c:pt>
                <c:pt idx="21">
                  <c:v>11.635664137981932</c:v>
                </c:pt>
                <c:pt idx="22">
                  <c:v>11.402919722415463</c:v>
                </c:pt>
                <c:pt idx="23">
                  <c:v>11.321821655999672</c:v>
                </c:pt>
                <c:pt idx="24">
                  <c:v>9.0799878696013518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D32-4A87-8AAE-017C3982B922}"/>
            </c:ext>
          </c:extLst>
        </c:ser>
        <c:ser>
          <c:idx val="1"/>
          <c:order val="2"/>
          <c:tx>
            <c:strRef>
              <c:f>Daten!$B$12</c:f>
              <c:strCache>
                <c:ptCount val="1"/>
                <c:pt idx="0">
                  <c:v>PEV für die Herstellung von NE-Metallen und Halbzeug daraus</c:v>
                </c:pt>
              </c:strCache>
            </c:strRef>
          </c:tx>
          <c:spPr>
            <a:ln>
              <a:solidFill>
                <a:schemeClr val="bg2"/>
              </a:solidFill>
            </a:ln>
          </c:spPr>
          <c:marker>
            <c:symbol val="square"/>
            <c:size val="6"/>
            <c:spPr>
              <a:solidFill>
                <a:schemeClr val="bg2"/>
              </a:solidFill>
              <a:ln>
                <a:solidFill>
                  <a:schemeClr val="bg2"/>
                </a:solidFill>
              </a:ln>
            </c:spPr>
          </c:marker>
          <c:xVal>
            <c:numRef>
              <c:f>Daten!$C$9:$AA$9</c:f>
              <c:numCache>
                <c:formatCode>General</c:formatCode>
                <c:ptCount val="2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</c:numCache>
            </c:numRef>
          </c:xVal>
          <c:yVal>
            <c:numRef>
              <c:f>Daten!$C$12:$AA$12</c:f>
              <c:numCache>
                <c:formatCode>#,##0.0</c:formatCode>
                <c:ptCount val="25"/>
                <c:pt idx="0">
                  <c:v>15.835427931329511</c:v>
                </c:pt>
                <c:pt idx="1">
                  <c:v>15.932263640149817</c:v>
                </c:pt>
                <c:pt idx="2">
                  <c:v>15.59095719232714</c:v>
                </c:pt>
                <c:pt idx="3">
                  <c:v>15.353878593632382</c:v>
                </c:pt>
                <c:pt idx="4">
                  <c:v>15.101262482347042</c:v>
                </c:pt>
                <c:pt idx="5">
                  <c:v>13.963075164456516</c:v>
                </c:pt>
                <c:pt idx="6">
                  <c:v>14.793861958654105</c:v>
                </c:pt>
                <c:pt idx="7">
                  <c:v>14.586633429023202</c:v>
                </c:pt>
                <c:pt idx="8">
                  <c:v>13.836835277866383</c:v>
                </c:pt>
                <c:pt idx="9">
                  <c:v>14.187203551391285</c:v>
                </c:pt>
                <c:pt idx="10">
                  <c:v>13.45150518939564</c:v>
                </c:pt>
                <c:pt idx="11">
                  <c:v>11.682830217938534</c:v>
                </c:pt>
                <c:pt idx="12">
                  <c:v>11.820042224021382</c:v>
                </c:pt>
                <c:pt idx="13">
                  <c:v>12.808640707716645</c:v>
                </c:pt>
                <c:pt idx="14">
                  <c:v>11.69416039700357</c:v>
                </c:pt>
                <c:pt idx="15">
                  <c:v>11.644654349214896</c:v>
                </c:pt>
                <c:pt idx="16">
                  <c:v>10.945323921137582</c:v>
                </c:pt>
                <c:pt idx="17">
                  <c:v>10.860611351566641</c:v>
                </c:pt>
                <c:pt idx="18">
                  <c:v>10.786766598406665</c:v>
                </c:pt>
                <c:pt idx="19">
                  <c:v>11.509107627830842</c:v>
                </c:pt>
                <c:pt idx="20">
                  <c:v>12.336527917651695</c:v>
                </c:pt>
                <c:pt idx="21">
                  <c:v>12.225642149069985</c:v>
                </c:pt>
                <c:pt idx="22">
                  <c:v>12.083171244412734</c:v>
                </c:pt>
                <c:pt idx="23">
                  <c:v>12.116543772289157</c:v>
                </c:pt>
                <c:pt idx="24">
                  <c:v>12.306736262269657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D32-4A87-8AAE-017C3982B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0164696"/>
        <c:axId val="300165088"/>
      </c:scatterChart>
      <c:valAx>
        <c:axId val="300164696"/>
        <c:scaling>
          <c:orientation val="minMax"/>
          <c:max val="2019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80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00165088"/>
        <c:crosses val="autoZero"/>
        <c:crossBetween val="midCat"/>
        <c:majorUnit val="1"/>
        <c:minorUnit val="1"/>
      </c:valAx>
      <c:valAx>
        <c:axId val="300165088"/>
        <c:scaling>
          <c:orientation val="minMax"/>
          <c:max val="17"/>
          <c:min val="0"/>
        </c:scaling>
        <c:delete val="0"/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900" b="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00164696"/>
        <c:crossesAt val="1995"/>
        <c:crossBetween val="midCat"/>
        <c:majorUnit val="2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legend>
      <c:legendPos val="b"/>
      <c:layout>
        <c:manualLayout>
          <c:xMode val="edge"/>
          <c:yMode val="edge"/>
          <c:x val="0.16607193022771802"/>
          <c:y val="0.87180084597102259"/>
          <c:w val="0.67555176771387671"/>
          <c:h val="0.12815237553772776"/>
        </c:manualLayout>
      </c:layout>
      <c:overlay val="0"/>
      <c:txPr>
        <a:bodyPr/>
        <a:lstStyle/>
        <a:p>
          <a:pPr>
            <a:defRPr sz="700" b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198782</xdr:rowOff>
    </xdr:from>
    <xdr:to>
      <xdr:col>14</xdr:col>
      <xdr:colOff>33129</xdr:colOff>
      <xdr:row>18</xdr:row>
      <xdr:rowOff>1011116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101876</xdr:colOff>
      <xdr:row>23</xdr:row>
      <xdr:rowOff>178689</xdr:rowOff>
    </xdr:from>
    <xdr:to>
      <xdr:col>4</xdr:col>
      <xdr:colOff>778565</xdr:colOff>
      <xdr:row>30</xdr:row>
      <xdr:rowOff>153078</xdr:rowOff>
    </xdr:to>
    <xdr:sp macro="" textlink="Daten!#REF!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01876" y="5566772"/>
          <a:ext cx="1676814" cy="1169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1</xdr:row>
      <xdr:rowOff>1242</xdr:rowOff>
    </xdr:from>
    <xdr:to>
      <xdr:col>13</xdr:col>
      <xdr:colOff>364434</xdr:colOff>
      <xdr:row>2</xdr:row>
      <xdr:rowOff>115956</xdr:rowOff>
    </xdr:to>
    <xdr:sp macro="" textlink="Daten!B1:U1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57370" y="258003"/>
          <a:ext cx="6352760" cy="3714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5B0EE99-2B63-4850-9FF9-9AFE47DAE95C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Spezifischer Primärenergieverbrauch (PEV) für die Stahl-, NE-Metall- und Glasherstellung</a:t>
          </a:fld>
          <a:endParaRPr lang="en-US" sz="2800" b="1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#REF!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19075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785500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0</xdr:col>
      <xdr:colOff>207071</xdr:colOff>
      <xdr:row>1</xdr:row>
      <xdr:rowOff>3483</xdr:rowOff>
    </xdr:from>
    <xdr:to>
      <xdr:col>13</xdr:col>
      <xdr:colOff>849763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07071" y="259925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207071</xdr:colOff>
      <xdr:row>18</xdr:row>
      <xdr:rowOff>1025607</xdr:rowOff>
    </xdr:from>
    <xdr:to>
      <xdr:col>13</xdr:col>
      <xdr:colOff>849763</xdr:colOff>
      <xdr:row>18</xdr:row>
      <xdr:rowOff>1025607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07071" y="4916203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785498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012752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037848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1075306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8282</xdr:colOff>
      <xdr:row>23</xdr:row>
      <xdr:rowOff>112686</xdr:rowOff>
    </xdr:from>
    <xdr:to>
      <xdr:col>6</xdr:col>
      <xdr:colOff>811696</xdr:colOff>
      <xdr:row>25</xdr:row>
      <xdr:rowOff>8772</xdr:rowOff>
    </xdr:to>
    <xdr:sp macro="" textlink="Daten!B4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227357" y="5505866"/>
          <a:ext cx="2632214" cy="2716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767BC51-300C-493E-BE28-BF5B509A1ED2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2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5</xdr:col>
      <xdr:colOff>18795</xdr:colOff>
      <xdr:row>18</xdr:row>
      <xdr:rowOff>1043035</xdr:rowOff>
    </xdr:from>
    <xdr:to>
      <xdr:col>13</xdr:col>
      <xdr:colOff>871660</xdr:colOff>
      <xdr:row>19</xdr:row>
      <xdr:rowOff>183173</xdr:rowOff>
    </xdr:to>
    <xdr:sp macro="" textlink="Daten!AT3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953103" y="4933631"/>
          <a:ext cx="5043865" cy="2465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pPr algn="r"/>
          <a:fld id="{90F9E866-73EA-465A-BA3D-70C286387841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 2021, Umweltökonomische Gesamtrechnungen, Energiegesamtrechnung. Berichtszeitraum 2000-2019. Tabellenblatt 3.4; Statistisches Bundesamt (m. J.), Tabellen zu den UGR, Umweltnutzung und Wirtschaft, Teil 2, Energie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257714</xdr:colOff>
      <xdr:row>2</xdr:row>
      <xdr:rowOff>99391</xdr:rowOff>
    </xdr:from>
    <xdr:to>
      <xdr:col>4</xdr:col>
      <xdr:colOff>746390</xdr:colOff>
      <xdr:row>3</xdr:row>
      <xdr:rowOff>66262</xdr:rowOff>
    </xdr:to>
    <xdr:sp macro="" textlink="Daten!B5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477522" y="612276"/>
          <a:ext cx="1272656" cy="2086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37504306-341F-49DD-9DC4-788138853AB0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Gigajoule pro Tonne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207071</xdr:colOff>
      <xdr:row>18</xdr:row>
      <xdr:rowOff>450129</xdr:rowOff>
    </xdr:from>
    <xdr:to>
      <xdr:col>13</xdr:col>
      <xdr:colOff>849763</xdr:colOff>
      <xdr:row>18</xdr:row>
      <xdr:rowOff>450129</xdr:rowOff>
    </xdr:to>
    <xdr:cxnSp macro="">
      <xdr:nvCxnSpPr>
        <xdr:cNvPr id="16" name="Gerade Verbindung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207071" y="4340725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C1668"/>
  <sheetViews>
    <sheetView zoomScaleNormal="100" workbookViewId="0">
      <pane xSplit="3" ySplit="4" topLeftCell="R62" activePane="bottomRight" state="frozen"/>
      <selection pane="topRight" activeCell="D1" sqref="D1"/>
      <selection pane="bottomLeft" activeCell="A6" sqref="A6"/>
      <selection pane="bottomRight" activeCell="AB93" sqref="AB93"/>
    </sheetView>
  </sheetViews>
  <sheetFormatPr baseColWidth="10" defaultColWidth="11.42578125" defaultRowHeight="11.25"/>
  <cols>
    <col min="1" max="1" width="3.85546875" style="59" customWidth="1"/>
    <col min="2" max="2" width="9.42578125" style="59" customWidth="1"/>
    <col min="3" max="3" width="61.7109375" style="59" customWidth="1"/>
    <col min="4" max="8" width="11.85546875" style="59" customWidth="1"/>
    <col min="9" max="15" width="11.7109375" style="59" customWidth="1"/>
    <col min="16" max="20" width="12" style="59" customWidth="1"/>
    <col min="21" max="21" width="11.42578125" style="59"/>
    <col min="22" max="22" width="12.5703125" style="59" bestFit="1" customWidth="1"/>
    <col min="23" max="16384" width="11.42578125" style="59"/>
  </cols>
  <sheetData>
    <row r="1" spans="1:28" s="55" customFormat="1" ht="19.5" customHeight="1">
      <c r="A1" s="53" t="s">
        <v>146</v>
      </c>
      <c r="B1" s="54"/>
      <c r="C1" s="54"/>
      <c r="E1" s="101"/>
      <c r="F1" s="102"/>
      <c r="G1" s="102"/>
      <c r="H1" s="103"/>
      <c r="I1" s="104"/>
      <c r="J1" s="104"/>
      <c r="K1" s="104"/>
      <c r="L1" s="103"/>
      <c r="M1" s="103"/>
      <c r="N1" s="102"/>
      <c r="O1" s="103"/>
      <c r="P1" s="104"/>
      <c r="Q1" s="104"/>
      <c r="R1" s="103"/>
      <c r="S1" s="103"/>
      <c r="T1" s="103"/>
      <c r="U1" s="103"/>
      <c r="V1" s="103"/>
      <c r="W1" s="103"/>
      <c r="X1" s="103"/>
      <c r="Y1" s="103"/>
      <c r="Z1" s="103"/>
      <c r="AA1" s="103"/>
    </row>
    <row r="2" spans="1:28" s="55" customFormat="1" ht="15" customHeight="1">
      <c r="A2" s="57" t="s">
        <v>11</v>
      </c>
      <c r="B2" s="58"/>
      <c r="C2" s="56"/>
      <c r="D2" s="105"/>
      <c r="E2" s="106"/>
      <c r="F2" s="106"/>
      <c r="G2" s="106"/>
      <c r="H2" s="105"/>
      <c r="I2" s="105"/>
      <c r="J2" s="106"/>
      <c r="K2" s="105"/>
      <c r="L2" s="106"/>
      <c r="M2" s="106"/>
      <c r="N2" s="105"/>
      <c r="O2" s="105"/>
      <c r="P2" s="105"/>
      <c r="Q2" s="105"/>
      <c r="R2" s="107"/>
      <c r="S2" s="105"/>
      <c r="T2" s="105"/>
      <c r="U2" s="105"/>
      <c r="V2" s="105"/>
      <c r="W2" s="105"/>
    </row>
    <row r="3" spans="1:28" ht="12" customHeight="1">
      <c r="C3" s="60"/>
      <c r="D3" s="108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</row>
    <row r="4" spans="1:28" s="62" customFormat="1" ht="30" customHeight="1">
      <c r="A4" s="61" t="s">
        <v>12</v>
      </c>
      <c r="B4" s="110" t="s">
        <v>13</v>
      </c>
      <c r="C4" s="111" t="s">
        <v>14</v>
      </c>
      <c r="D4" s="112">
        <v>1995</v>
      </c>
      <c r="E4" s="113">
        <v>1996</v>
      </c>
      <c r="F4" s="114">
        <v>1997</v>
      </c>
      <c r="G4" s="97">
        <v>1998</v>
      </c>
      <c r="H4" s="97">
        <v>1999</v>
      </c>
      <c r="I4" s="113">
        <v>2000</v>
      </c>
      <c r="J4" s="114">
        <v>2001</v>
      </c>
      <c r="K4" s="97">
        <v>2002</v>
      </c>
      <c r="L4" s="114">
        <v>2003</v>
      </c>
      <c r="M4" s="114">
        <v>2004</v>
      </c>
      <c r="N4" s="97">
        <v>2005</v>
      </c>
      <c r="O4" s="114">
        <v>2006</v>
      </c>
      <c r="P4" s="97">
        <v>2007</v>
      </c>
      <c r="Q4" s="114">
        <v>2008</v>
      </c>
      <c r="R4" s="97">
        <v>2009</v>
      </c>
      <c r="S4" s="114">
        <v>2010</v>
      </c>
      <c r="T4" s="97">
        <v>2011</v>
      </c>
      <c r="U4" s="114">
        <v>2012</v>
      </c>
      <c r="V4" s="114">
        <v>2013</v>
      </c>
      <c r="W4" s="97">
        <v>2014</v>
      </c>
      <c r="X4" s="110">
        <v>2015</v>
      </c>
      <c r="Y4" s="110">
        <v>2016</v>
      </c>
      <c r="Z4" s="110">
        <v>2017</v>
      </c>
      <c r="AA4" s="98">
        <v>2018</v>
      </c>
      <c r="AB4" s="98">
        <v>2019</v>
      </c>
    </row>
    <row r="5" spans="1:28" s="66" customFormat="1" ht="12.75" customHeight="1">
      <c r="A5" s="63">
        <v>1</v>
      </c>
      <c r="B5" s="64" t="s">
        <v>15</v>
      </c>
      <c r="C5" s="65" t="s">
        <v>16</v>
      </c>
      <c r="D5" s="95">
        <v>206731.5148965127</v>
      </c>
      <c r="E5" s="115">
        <v>213501.53997617381</v>
      </c>
      <c r="F5" s="115">
        <v>190880.81830307387</v>
      </c>
      <c r="G5" s="115">
        <v>186917.78710173265</v>
      </c>
      <c r="H5" s="115">
        <v>176031.18891442331</v>
      </c>
      <c r="I5" s="95">
        <v>170202.81771216445</v>
      </c>
      <c r="J5" s="95">
        <v>175329.456442141</v>
      </c>
      <c r="K5" s="95">
        <v>176687.00945339608</v>
      </c>
      <c r="L5" s="95">
        <v>169369.1452511664</v>
      </c>
      <c r="M5" s="95">
        <v>166359.50661708787</v>
      </c>
      <c r="N5" s="95">
        <v>165504.84499002245</v>
      </c>
      <c r="O5" s="95">
        <v>169535.46051286065</v>
      </c>
      <c r="P5" s="95">
        <v>162102.9631240954</v>
      </c>
      <c r="Q5" s="95">
        <v>175319.27017437096</v>
      </c>
      <c r="R5" s="95">
        <v>178183.53274501493</v>
      </c>
      <c r="S5" s="95">
        <v>182445.06796721794</v>
      </c>
      <c r="T5" s="95">
        <v>180958.34926759204</v>
      </c>
      <c r="U5" s="95">
        <v>204002.89152461619</v>
      </c>
      <c r="V5" s="95">
        <v>210648.80063154252</v>
      </c>
      <c r="W5" s="95">
        <v>204195.60708422199</v>
      </c>
      <c r="X5" s="99">
        <v>178023.56903290533</v>
      </c>
      <c r="Y5" s="99">
        <v>174891.00424562776</v>
      </c>
      <c r="Z5" s="99">
        <v>182528.04793418624</v>
      </c>
      <c r="AA5" s="99">
        <v>163004.01169186091</v>
      </c>
      <c r="AB5" s="99">
        <v>155261.69233404828</v>
      </c>
    </row>
    <row r="6" spans="1:28" s="66" customFormat="1" ht="12.75" customHeight="1">
      <c r="A6" s="63">
        <v>2</v>
      </c>
      <c r="B6" s="67" t="s">
        <v>17</v>
      </c>
      <c r="C6" s="68" t="s">
        <v>18</v>
      </c>
      <c r="D6" s="95">
        <v>197240.50958819682</v>
      </c>
      <c r="E6" s="115">
        <v>204259.46161718032</v>
      </c>
      <c r="F6" s="115">
        <v>182093.69035107939</v>
      </c>
      <c r="G6" s="115">
        <v>178245.99316886041</v>
      </c>
      <c r="H6" s="115">
        <v>166731.58224646508</v>
      </c>
      <c r="I6" s="95">
        <v>162210.84152866699</v>
      </c>
      <c r="J6" s="95">
        <v>167672.85326824692</v>
      </c>
      <c r="K6" s="95">
        <v>169162.89126126139</v>
      </c>
      <c r="L6" s="95">
        <v>161678.69400719524</v>
      </c>
      <c r="M6" s="95">
        <v>158658.01359522494</v>
      </c>
      <c r="N6" s="95">
        <v>157414.64346106123</v>
      </c>
      <c r="O6" s="95">
        <v>161189.77155313606</v>
      </c>
      <c r="P6" s="95">
        <v>153593.32769087722</v>
      </c>
      <c r="Q6" s="95">
        <v>166053.3229152147</v>
      </c>
      <c r="R6" s="95">
        <v>170280.65499742792</v>
      </c>
      <c r="S6" s="95">
        <v>174234.04739967699</v>
      </c>
      <c r="T6" s="95">
        <v>172610.96825314828</v>
      </c>
      <c r="U6" s="95">
        <v>196830.5176417164</v>
      </c>
      <c r="V6" s="95">
        <v>203299.46268436083</v>
      </c>
      <c r="W6" s="95">
        <v>196766.91091662276</v>
      </c>
      <c r="X6" s="99">
        <v>170384.84296101739</v>
      </c>
      <c r="Y6" s="99">
        <v>167171.19773984718</v>
      </c>
      <c r="Z6" s="99">
        <v>175095.97784328269</v>
      </c>
      <c r="AA6" s="99">
        <v>155790.30080325084</v>
      </c>
      <c r="AB6" s="99">
        <v>146937.62438284067</v>
      </c>
    </row>
    <row r="7" spans="1:28" s="66" customFormat="1" ht="12.75" customHeight="1">
      <c r="A7" s="63">
        <v>3</v>
      </c>
      <c r="B7" s="67" t="s">
        <v>19</v>
      </c>
      <c r="C7" s="68" t="s">
        <v>20</v>
      </c>
      <c r="D7" s="95">
        <v>6765.5904941808922</v>
      </c>
      <c r="E7" s="115">
        <v>6524.8225118529299</v>
      </c>
      <c r="F7" s="115">
        <v>6387.9734839093362</v>
      </c>
      <c r="G7" s="115">
        <v>6194.4140781035394</v>
      </c>
      <c r="H7" s="115">
        <v>7073.6337105702341</v>
      </c>
      <c r="I7" s="95">
        <v>5826.1474051395244</v>
      </c>
      <c r="J7" s="95">
        <v>5599.6608032141285</v>
      </c>
      <c r="K7" s="95">
        <v>5521.2101627036564</v>
      </c>
      <c r="L7" s="95">
        <v>5789.5364903738027</v>
      </c>
      <c r="M7" s="95">
        <v>5868.3879042488952</v>
      </c>
      <c r="N7" s="95">
        <v>6335.775817120124</v>
      </c>
      <c r="O7" s="95">
        <v>6592.428230125799</v>
      </c>
      <c r="P7" s="95">
        <v>6814.1937197360785</v>
      </c>
      <c r="Q7" s="95">
        <v>7595.4190215997842</v>
      </c>
      <c r="R7" s="95">
        <v>6213.1356142326476</v>
      </c>
      <c r="S7" s="95">
        <v>6526.321754756802</v>
      </c>
      <c r="T7" s="95">
        <v>6742.6504374055639</v>
      </c>
      <c r="U7" s="95">
        <v>5554.5956108229066</v>
      </c>
      <c r="V7" s="95">
        <v>5691.2426131971033</v>
      </c>
      <c r="W7" s="95">
        <v>5757.1052068288591</v>
      </c>
      <c r="X7" s="99">
        <v>6082.3813685576952</v>
      </c>
      <c r="Y7" s="99">
        <v>6189.3979520912781</v>
      </c>
      <c r="Z7" s="99">
        <v>6132.3162859915765</v>
      </c>
      <c r="AA7" s="99">
        <v>5933.2776977758631</v>
      </c>
      <c r="AB7" s="99">
        <v>7344.885499538218</v>
      </c>
    </row>
    <row r="8" spans="1:28" s="66" customFormat="1" ht="12.75" customHeight="1">
      <c r="A8" s="63">
        <v>4</v>
      </c>
      <c r="B8" s="67" t="s">
        <v>21</v>
      </c>
      <c r="C8" s="68" t="s">
        <v>22</v>
      </c>
      <c r="D8" s="95">
        <v>2725.4148141350097</v>
      </c>
      <c r="E8" s="115">
        <v>2717.2558471405605</v>
      </c>
      <c r="F8" s="115">
        <v>2399.1544680851434</v>
      </c>
      <c r="G8" s="115">
        <v>2477.3798547687024</v>
      </c>
      <c r="H8" s="115">
        <v>2225.9729573879918</v>
      </c>
      <c r="I8" s="95">
        <v>2165.828778357954</v>
      </c>
      <c r="J8" s="95">
        <v>2056.9423706799685</v>
      </c>
      <c r="K8" s="95">
        <v>2002.9080294310306</v>
      </c>
      <c r="L8" s="95">
        <v>1900.9147535973539</v>
      </c>
      <c r="M8" s="95">
        <v>1833.1051176140204</v>
      </c>
      <c r="N8" s="95">
        <v>1754.425711841086</v>
      </c>
      <c r="O8" s="95">
        <v>1753.2607295987846</v>
      </c>
      <c r="P8" s="95">
        <v>1695.4417134821231</v>
      </c>
      <c r="Q8" s="95">
        <v>1670.5282375564946</v>
      </c>
      <c r="R8" s="95">
        <v>1689.7421333543612</v>
      </c>
      <c r="S8" s="95">
        <v>1684.6988127841521</v>
      </c>
      <c r="T8" s="95">
        <v>1604.7305770381861</v>
      </c>
      <c r="U8" s="95">
        <v>1617.7782720768864</v>
      </c>
      <c r="V8" s="95">
        <v>1658.0953339845762</v>
      </c>
      <c r="W8" s="95">
        <v>1671.5909607703661</v>
      </c>
      <c r="X8" s="99">
        <v>1556.3447033302532</v>
      </c>
      <c r="Y8" s="99">
        <v>1530.4085536892972</v>
      </c>
      <c r="Z8" s="99">
        <v>1299.7538049119883</v>
      </c>
      <c r="AA8" s="99">
        <v>1280.4331908342053</v>
      </c>
      <c r="AB8" s="99">
        <v>979.18245166939619</v>
      </c>
    </row>
    <row r="9" spans="1:28" s="66" customFormat="1" ht="12.75" customHeight="1">
      <c r="A9" s="63">
        <v>5</v>
      </c>
      <c r="B9" s="64" t="s">
        <v>23</v>
      </c>
      <c r="C9" s="65" t="s">
        <v>24</v>
      </c>
      <c r="D9" s="95">
        <v>151144.28070927056</v>
      </c>
      <c r="E9" s="115">
        <v>140035.44800284039</v>
      </c>
      <c r="F9" s="115">
        <v>119540.7333481204</v>
      </c>
      <c r="G9" s="115">
        <v>108747.17766522226</v>
      </c>
      <c r="H9" s="115">
        <v>101665.64543987717</v>
      </c>
      <c r="I9" s="95">
        <v>90336.794045096744</v>
      </c>
      <c r="J9" s="95">
        <v>87724.256900089706</v>
      </c>
      <c r="K9" s="95">
        <v>85222.001236312033</v>
      </c>
      <c r="L9" s="95">
        <v>82311.720117002667</v>
      </c>
      <c r="M9" s="95">
        <v>98233.692579237104</v>
      </c>
      <c r="N9" s="95">
        <v>90302.776314287621</v>
      </c>
      <c r="O9" s="95">
        <v>89620.095327224582</v>
      </c>
      <c r="P9" s="95">
        <v>79789.69915940614</v>
      </c>
      <c r="Q9" s="95">
        <v>77701.288071413437</v>
      </c>
      <c r="R9" s="95">
        <v>74176.564572926975</v>
      </c>
      <c r="S9" s="95">
        <v>72783.720521955489</v>
      </c>
      <c r="T9" s="95">
        <v>91416.829857327131</v>
      </c>
      <c r="U9" s="95">
        <v>57893.891817133626</v>
      </c>
      <c r="V9" s="95">
        <v>58590.568999118303</v>
      </c>
      <c r="W9" s="95">
        <v>57282.29388327511</v>
      </c>
      <c r="X9" s="99">
        <v>62436.034409035601</v>
      </c>
      <c r="Y9" s="99">
        <v>61686.528436040535</v>
      </c>
      <c r="Z9" s="99">
        <v>58908.306169057047</v>
      </c>
      <c r="AA9" s="99">
        <v>57915.093293252321</v>
      </c>
      <c r="AB9" s="99">
        <v>51890.349066226125</v>
      </c>
    </row>
    <row r="10" spans="1:28" s="66" customFormat="1" ht="12.75" customHeight="1">
      <c r="A10" s="63">
        <v>6</v>
      </c>
      <c r="B10" s="67" t="s">
        <v>25</v>
      </c>
      <c r="C10" s="68" t="s">
        <v>26</v>
      </c>
      <c r="D10" s="95">
        <v>87866.663458541821</v>
      </c>
      <c r="E10" s="115">
        <v>76847.056257104472</v>
      </c>
      <c r="F10" s="115">
        <v>71505.518912681844</v>
      </c>
      <c r="G10" s="115">
        <v>60657.89175801845</v>
      </c>
      <c r="H10" s="115">
        <v>52096.986214114295</v>
      </c>
      <c r="I10" s="95">
        <v>43987.627798772344</v>
      </c>
      <c r="J10" s="95">
        <v>41525.297063859434</v>
      </c>
      <c r="K10" s="95">
        <v>42727.996230833516</v>
      </c>
      <c r="L10" s="95">
        <v>50760.48778514556</v>
      </c>
      <c r="M10" s="95">
        <v>57927.798539759046</v>
      </c>
      <c r="N10" s="95">
        <v>51965.634070121792</v>
      </c>
      <c r="O10" s="95">
        <v>58094.380619548916</v>
      </c>
      <c r="P10" s="95">
        <v>49295.232411788311</v>
      </c>
      <c r="Q10" s="95">
        <v>41935.828951920703</v>
      </c>
      <c r="R10" s="95">
        <v>43217.411002306791</v>
      </c>
      <c r="S10" s="95">
        <v>41259.239326993236</v>
      </c>
      <c r="T10" s="95">
        <v>62231.065528974461</v>
      </c>
      <c r="U10" s="95">
        <v>30564.106362838662</v>
      </c>
      <c r="V10" s="95">
        <v>29055.847491581495</v>
      </c>
      <c r="W10" s="95">
        <v>28893.543094502853</v>
      </c>
      <c r="X10" s="99">
        <v>32615.546465862135</v>
      </c>
      <c r="Y10" s="99">
        <v>32452.252166733539</v>
      </c>
      <c r="Z10" s="99">
        <v>31640.34709183779</v>
      </c>
      <c r="AA10" s="99">
        <v>31805.054063461408</v>
      </c>
      <c r="AB10" s="99">
        <v>25625.920386773352</v>
      </c>
    </row>
    <row r="11" spans="1:28" s="66" customFormat="1" ht="12.75" customHeight="1">
      <c r="A11" s="63">
        <v>7</v>
      </c>
      <c r="B11" s="67" t="s">
        <v>27</v>
      </c>
      <c r="C11" s="68" t="s">
        <v>28</v>
      </c>
      <c r="D11" s="95">
        <v>21592.557706881144</v>
      </c>
      <c r="E11" s="115">
        <v>26457.042398969257</v>
      </c>
      <c r="F11" s="115">
        <v>24265.135300932816</v>
      </c>
      <c r="G11" s="115">
        <v>25023.32950385621</v>
      </c>
      <c r="H11" s="115">
        <v>24370.184156800013</v>
      </c>
      <c r="I11" s="95">
        <v>23672.298700871364</v>
      </c>
      <c r="J11" s="95">
        <v>22582.489150562775</v>
      </c>
      <c r="K11" s="95">
        <v>20300.287024249355</v>
      </c>
      <c r="L11" s="95">
        <v>10232.027463548167</v>
      </c>
      <c r="M11" s="95">
        <v>11518.561221494881</v>
      </c>
      <c r="N11" s="95">
        <v>17083.640510121026</v>
      </c>
      <c r="O11" s="95">
        <v>11256.460523549522</v>
      </c>
      <c r="P11" s="95">
        <v>10425.309586697807</v>
      </c>
      <c r="Q11" s="95">
        <v>10469.723597225544</v>
      </c>
      <c r="R11" s="95">
        <v>10870.870735403503</v>
      </c>
      <c r="S11" s="95">
        <v>11290.459314615462</v>
      </c>
      <c r="T11" s="95">
        <v>11496.325831226666</v>
      </c>
      <c r="U11" s="95">
        <v>11172.907676494488</v>
      </c>
      <c r="V11" s="95">
        <v>11772.265680626006</v>
      </c>
      <c r="W11" s="95">
        <v>11642.578393655996</v>
      </c>
      <c r="X11" s="99">
        <v>11623.386321681781</v>
      </c>
      <c r="Y11" s="99">
        <v>10387.784481627796</v>
      </c>
      <c r="Z11" s="99">
        <v>10872.976879225553</v>
      </c>
      <c r="AA11" s="99">
        <v>9395.3632102547454</v>
      </c>
      <c r="AB11" s="99">
        <v>9645.6061962575968</v>
      </c>
    </row>
    <row r="12" spans="1:28" s="66" customFormat="1" ht="12.75" customHeight="1">
      <c r="A12" s="63">
        <v>8</v>
      </c>
      <c r="B12" s="67" t="s">
        <v>29</v>
      </c>
      <c r="C12" s="68" t="s">
        <v>30</v>
      </c>
      <c r="D12" s="95">
        <v>41685.059543847594</v>
      </c>
      <c r="E12" s="115">
        <v>36731.349346766641</v>
      </c>
      <c r="F12" s="115">
        <v>23770.079134505737</v>
      </c>
      <c r="G12" s="115">
        <v>23065.956403347598</v>
      </c>
      <c r="H12" s="115">
        <v>25198.475068962864</v>
      </c>
      <c r="I12" s="95">
        <v>22676.867545453028</v>
      </c>
      <c r="J12" s="95">
        <v>23616.4706856675</v>
      </c>
      <c r="K12" s="95">
        <v>22193.717981229151</v>
      </c>
      <c r="L12" s="95">
        <v>21319.204868308931</v>
      </c>
      <c r="M12" s="95">
        <v>28787.332817983173</v>
      </c>
      <c r="N12" s="95">
        <v>21253.501734044807</v>
      </c>
      <c r="O12" s="95">
        <v>20269.254184126141</v>
      </c>
      <c r="P12" s="95">
        <v>20069.157160920015</v>
      </c>
      <c r="Q12" s="95">
        <v>25295.735522267198</v>
      </c>
      <c r="R12" s="95">
        <v>20088.282835216683</v>
      </c>
      <c r="S12" s="95">
        <v>20234.021880346783</v>
      </c>
      <c r="T12" s="95">
        <v>17689.438497126001</v>
      </c>
      <c r="U12" s="95">
        <v>16156.877777800477</v>
      </c>
      <c r="V12" s="95">
        <v>17762.455826910802</v>
      </c>
      <c r="W12" s="95">
        <v>16746.172395116257</v>
      </c>
      <c r="X12" s="99">
        <v>18197.101621491682</v>
      </c>
      <c r="Y12" s="99">
        <v>18846.491787679199</v>
      </c>
      <c r="Z12" s="99">
        <v>16394.982197993701</v>
      </c>
      <c r="AA12" s="99">
        <v>16714.676019536164</v>
      </c>
      <c r="AB12" s="99">
        <v>16618.822483195177</v>
      </c>
    </row>
    <row r="13" spans="1:28" s="72" customFormat="1" ht="12.75" customHeight="1">
      <c r="A13" s="69">
        <v>9</v>
      </c>
      <c r="B13" s="70" t="s">
        <v>31</v>
      </c>
      <c r="C13" s="71" t="s">
        <v>32</v>
      </c>
      <c r="D13" s="116">
        <v>3743773.2630823776</v>
      </c>
      <c r="E13" s="117">
        <v>3725979.4375445102</v>
      </c>
      <c r="F13" s="117">
        <v>3758272.7221420626</v>
      </c>
      <c r="G13" s="117">
        <v>3762636.1520030871</v>
      </c>
      <c r="H13" s="117">
        <v>3705125.4571480476</v>
      </c>
      <c r="I13" s="116">
        <v>3806784.0025310726</v>
      </c>
      <c r="J13" s="116">
        <v>3707623.7444644878</v>
      </c>
      <c r="K13" s="116">
        <v>3676318.7148275971</v>
      </c>
      <c r="L13" s="116">
        <v>3859045.5977418078</v>
      </c>
      <c r="M13" s="116">
        <v>3955592.2751043867</v>
      </c>
      <c r="N13" s="116">
        <v>3992299.8234311831</v>
      </c>
      <c r="O13" s="116">
        <v>3942119.9510520264</v>
      </c>
      <c r="P13" s="116">
        <v>3972415.0218922463</v>
      </c>
      <c r="Q13" s="116">
        <v>3922906.3048236952</v>
      </c>
      <c r="R13" s="116">
        <v>3539659.5590235488</v>
      </c>
      <c r="S13" s="116">
        <v>3903799.2130743167</v>
      </c>
      <c r="T13" s="116">
        <v>3947815.952640974</v>
      </c>
      <c r="U13" s="116">
        <v>3869001.3416922758</v>
      </c>
      <c r="V13" s="116">
        <v>3896528.7240501973</v>
      </c>
      <c r="W13" s="116">
        <v>3866188.7245966196</v>
      </c>
      <c r="X13" s="116">
        <v>3948567.012746308</v>
      </c>
      <c r="Y13" s="116">
        <v>3929520.0794750242</v>
      </c>
      <c r="Z13" s="116">
        <v>4065068.58918131</v>
      </c>
      <c r="AA13" s="116">
        <v>3942341.0380710536</v>
      </c>
      <c r="AB13" s="99">
        <v>3874146.4683878012</v>
      </c>
    </row>
    <row r="14" spans="1:28" s="66" customFormat="1" ht="12.75" customHeight="1">
      <c r="A14" s="63">
        <v>10</v>
      </c>
      <c r="B14" s="67" t="s">
        <v>33</v>
      </c>
      <c r="C14" s="68" t="s">
        <v>34</v>
      </c>
      <c r="D14" s="95">
        <v>227662.91630079589</v>
      </c>
      <c r="E14" s="115">
        <v>232145.1797775726</v>
      </c>
      <c r="F14" s="115">
        <v>226217.80587139295</v>
      </c>
      <c r="G14" s="115">
        <v>227901.3936889082</v>
      </c>
      <c r="H14" s="115">
        <v>228808.41217785602</v>
      </c>
      <c r="I14" s="95">
        <v>222120.437780654</v>
      </c>
      <c r="J14" s="95">
        <v>226687.28713244121</v>
      </c>
      <c r="K14" s="95">
        <v>223121.42958476441</v>
      </c>
      <c r="L14" s="95">
        <v>227524.92531011175</v>
      </c>
      <c r="M14" s="95">
        <v>224811.68706559271</v>
      </c>
      <c r="N14" s="95">
        <v>224155.66452075483</v>
      </c>
      <c r="O14" s="95">
        <v>221400.50710805622</v>
      </c>
      <c r="P14" s="95">
        <v>223666.46224680881</v>
      </c>
      <c r="Q14" s="95">
        <v>220079.11459004221</v>
      </c>
      <c r="R14" s="95">
        <v>217772.64874086165</v>
      </c>
      <c r="S14" s="95">
        <v>227893.96247743937</v>
      </c>
      <c r="T14" s="95">
        <v>223017.69089044293</v>
      </c>
      <c r="U14" s="95">
        <v>226551.98386387524</v>
      </c>
      <c r="V14" s="95">
        <v>225464.74693813917</v>
      </c>
      <c r="W14" s="95">
        <v>226454.90187963733</v>
      </c>
      <c r="X14" s="99">
        <v>223642.18899706195</v>
      </c>
      <c r="Y14" s="99">
        <v>230474.47011680991</v>
      </c>
      <c r="Z14" s="99">
        <v>229072.17743337818</v>
      </c>
      <c r="AA14" s="99">
        <v>228355.09104957638</v>
      </c>
      <c r="AB14" s="99">
        <v>225072.94895257338</v>
      </c>
    </row>
    <row r="15" spans="1:28" s="66" customFormat="1" ht="12.75" customHeight="1">
      <c r="A15" s="63">
        <v>11</v>
      </c>
      <c r="B15" s="64" t="s">
        <v>35</v>
      </c>
      <c r="C15" s="68" t="s">
        <v>36</v>
      </c>
      <c r="D15" s="95">
        <v>60630.835660001183</v>
      </c>
      <c r="E15" s="115">
        <v>59403.494059896242</v>
      </c>
      <c r="F15" s="115">
        <v>56101.265864013752</v>
      </c>
      <c r="G15" s="115">
        <v>54441.340759828068</v>
      </c>
      <c r="H15" s="115">
        <v>49767.124785672218</v>
      </c>
      <c r="I15" s="95">
        <v>50045.726316626409</v>
      </c>
      <c r="J15" s="95">
        <v>50988.266816552255</v>
      </c>
      <c r="K15" s="95">
        <v>41770.093682893137</v>
      </c>
      <c r="L15" s="95">
        <v>43033.37529462533</v>
      </c>
      <c r="M15" s="95">
        <v>38648.859928058577</v>
      </c>
      <c r="N15" s="95">
        <v>38785.100061874677</v>
      </c>
      <c r="O15" s="95">
        <v>33854.862483682358</v>
      </c>
      <c r="P15" s="95">
        <v>32070.677927929886</v>
      </c>
      <c r="Q15" s="95">
        <v>29587.296690295545</v>
      </c>
      <c r="R15" s="95">
        <v>23959.974724887634</v>
      </c>
      <c r="S15" s="95">
        <v>26708.041097000139</v>
      </c>
      <c r="T15" s="95">
        <v>25290.135845048771</v>
      </c>
      <c r="U15" s="95">
        <v>23186.74068944341</v>
      </c>
      <c r="V15" s="95">
        <v>23064.284863563124</v>
      </c>
      <c r="W15" s="95">
        <v>22220.104668951462</v>
      </c>
      <c r="X15" s="99">
        <v>23663.05551500092</v>
      </c>
      <c r="Y15" s="99">
        <v>23678.337710761782</v>
      </c>
      <c r="Z15" s="99">
        <v>22237.366503234862</v>
      </c>
      <c r="AA15" s="99">
        <v>22960.563518277071</v>
      </c>
      <c r="AB15" s="99">
        <v>20698.859548508222</v>
      </c>
    </row>
    <row r="16" spans="1:28" s="66" customFormat="1" ht="12.75" customHeight="1">
      <c r="A16" s="63">
        <v>12</v>
      </c>
      <c r="B16" s="64">
        <v>16</v>
      </c>
      <c r="C16" s="68" t="s">
        <v>37</v>
      </c>
      <c r="D16" s="95">
        <v>39748.35366330501</v>
      </c>
      <c r="E16" s="115">
        <v>39323.659750041297</v>
      </c>
      <c r="F16" s="115">
        <v>37626.12750818186</v>
      </c>
      <c r="G16" s="115">
        <v>40120.664928190105</v>
      </c>
      <c r="H16" s="115">
        <v>41247.462786561475</v>
      </c>
      <c r="I16" s="95">
        <v>43876.804987724128</v>
      </c>
      <c r="J16" s="95">
        <v>43296.362766241313</v>
      </c>
      <c r="K16" s="95">
        <v>39340.263996648406</v>
      </c>
      <c r="L16" s="95">
        <v>53392.561482269579</v>
      </c>
      <c r="M16" s="95">
        <v>64775.663649722541</v>
      </c>
      <c r="N16" s="95">
        <v>66686.863938108727</v>
      </c>
      <c r="O16" s="95">
        <v>63345.24695071936</v>
      </c>
      <c r="P16" s="95">
        <v>70680.307822995004</v>
      </c>
      <c r="Q16" s="95">
        <v>62918.518453134071</v>
      </c>
      <c r="R16" s="95">
        <v>68455.022754222562</v>
      </c>
      <c r="S16" s="95">
        <v>84417.842051309999</v>
      </c>
      <c r="T16" s="95">
        <v>88629.018490968185</v>
      </c>
      <c r="U16" s="95">
        <v>65915.285548463784</v>
      </c>
      <c r="V16" s="95">
        <v>81884.062569475645</v>
      </c>
      <c r="W16" s="95">
        <v>89377.285489509464</v>
      </c>
      <c r="X16" s="99">
        <v>94638.930667458844</v>
      </c>
      <c r="Y16" s="99">
        <v>95153.06671819769</v>
      </c>
      <c r="Z16" s="99">
        <v>95544.634142920404</v>
      </c>
      <c r="AA16" s="99">
        <v>92232.409284051377</v>
      </c>
      <c r="AB16" s="99">
        <v>88398.301154835834</v>
      </c>
    </row>
    <row r="17" spans="1:28" s="66" customFormat="1" ht="12.75" customHeight="1">
      <c r="A17" s="63">
        <v>13</v>
      </c>
      <c r="B17" s="64">
        <v>17</v>
      </c>
      <c r="C17" s="68" t="s">
        <v>38</v>
      </c>
      <c r="D17" s="95">
        <v>176122.6958611208</v>
      </c>
      <c r="E17" s="115">
        <v>168256.39471122611</v>
      </c>
      <c r="F17" s="115">
        <v>170969.04397988814</v>
      </c>
      <c r="G17" s="115">
        <v>163671.86546305986</v>
      </c>
      <c r="H17" s="115">
        <v>175590.19165264929</v>
      </c>
      <c r="I17" s="95">
        <v>180823.19551565271</v>
      </c>
      <c r="J17" s="95">
        <v>177079.99096755561</v>
      </c>
      <c r="K17" s="95">
        <v>170614.12497874338</v>
      </c>
      <c r="L17" s="95">
        <v>198172.17569329619</v>
      </c>
      <c r="M17" s="95">
        <v>199244.00008509509</v>
      </c>
      <c r="N17" s="95">
        <v>305259.41220958729</v>
      </c>
      <c r="O17" s="95">
        <v>226159.50331337616</v>
      </c>
      <c r="P17" s="95">
        <v>245384.56405874068</v>
      </c>
      <c r="Q17" s="95">
        <v>236643.55102391896</v>
      </c>
      <c r="R17" s="95">
        <v>228846.1446978497</v>
      </c>
      <c r="S17" s="95">
        <v>249006.9877165822</v>
      </c>
      <c r="T17" s="95">
        <v>239354.35745643656</v>
      </c>
      <c r="U17" s="95">
        <v>229840.19951029646</v>
      </c>
      <c r="V17" s="95">
        <v>242992.4913601653</v>
      </c>
      <c r="W17" s="95">
        <v>235578.45581264328</v>
      </c>
      <c r="X17" s="99">
        <v>234037.61062415814</v>
      </c>
      <c r="Y17" s="99">
        <v>226840.42235279566</v>
      </c>
      <c r="Z17" s="99">
        <v>237795.03009579485</v>
      </c>
      <c r="AA17" s="99">
        <v>224945.17804518464</v>
      </c>
      <c r="AB17" s="99">
        <v>221944.30758211087</v>
      </c>
    </row>
    <row r="18" spans="1:28" s="66" customFormat="1" ht="12.75" customHeight="1">
      <c r="A18" s="63">
        <v>14</v>
      </c>
      <c r="B18" s="64">
        <v>18</v>
      </c>
      <c r="C18" s="68" t="s">
        <v>39</v>
      </c>
      <c r="D18" s="95">
        <v>20691.422205365194</v>
      </c>
      <c r="E18" s="115">
        <v>21532.082449057696</v>
      </c>
      <c r="F18" s="115">
        <v>21178.390677960568</v>
      </c>
      <c r="G18" s="115">
        <v>22262.603189406971</v>
      </c>
      <c r="H18" s="115">
        <v>23224.786786318269</v>
      </c>
      <c r="I18" s="95">
        <v>28077.567148903385</v>
      </c>
      <c r="J18" s="95">
        <v>28917.211242364454</v>
      </c>
      <c r="K18" s="95">
        <v>28417.554614426743</v>
      </c>
      <c r="L18" s="95">
        <v>27472.622916794695</v>
      </c>
      <c r="M18" s="95">
        <v>31759.718126520533</v>
      </c>
      <c r="N18" s="95">
        <v>32834.777264933888</v>
      </c>
      <c r="O18" s="95">
        <v>32153.869519760123</v>
      </c>
      <c r="P18" s="95">
        <v>26608.982719980311</v>
      </c>
      <c r="Q18" s="95">
        <v>23878.95857574109</v>
      </c>
      <c r="R18" s="95">
        <v>23413.895986155425</v>
      </c>
      <c r="S18" s="95">
        <v>23608.489977174893</v>
      </c>
      <c r="T18" s="95">
        <v>22193.808822865078</v>
      </c>
      <c r="U18" s="95">
        <v>26038.474564367774</v>
      </c>
      <c r="V18" s="95">
        <v>22837.188204235641</v>
      </c>
      <c r="W18" s="95">
        <v>21353.14425725344</v>
      </c>
      <c r="X18" s="99">
        <v>21869.681689832167</v>
      </c>
      <c r="Y18" s="99">
        <v>23022.918482031233</v>
      </c>
      <c r="Z18" s="99">
        <v>21423.857289450523</v>
      </c>
      <c r="AA18" s="99">
        <v>20152.126631039613</v>
      </c>
      <c r="AB18" s="99">
        <v>16031.482194651961</v>
      </c>
    </row>
    <row r="19" spans="1:28" s="66" customFormat="1" ht="12.75" customHeight="1">
      <c r="A19" s="63">
        <v>15</v>
      </c>
      <c r="B19" s="64">
        <v>19</v>
      </c>
      <c r="C19" s="68" t="s">
        <v>40</v>
      </c>
      <c r="D19" s="95">
        <v>361567.45489287656</v>
      </c>
      <c r="E19" s="115">
        <v>381416.48538213095</v>
      </c>
      <c r="F19" s="115">
        <v>353128.57619396533</v>
      </c>
      <c r="G19" s="115">
        <v>359896.56430358021</v>
      </c>
      <c r="H19" s="115">
        <v>336977.81297347869</v>
      </c>
      <c r="I19" s="95">
        <v>357921.06204609206</v>
      </c>
      <c r="J19" s="95">
        <v>345272.04015530791</v>
      </c>
      <c r="K19" s="95">
        <v>357284.26758212282</v>
      </c>
      <c r="L19" s="95">
        <v>365153.46113560261</v>
      </c>
      <c r="M19" s="95">
        <v>412952.22599775041</v>
      </c>
      <c r="N19" s="95">
        <v>434363.12975629396</v>
      </c>
      <c r="O19" s="95">
        <v>423099.10957507993</v>
      </c>
      <c r="P19" s="95">
        <v>391449.27219632093</v>
      </c>
      <c r="Q19" s="95">
        <v>399441.12614786444</v>
      </c>
      <c r="R19" s="95">
        <v>354491.40492380381</v>
      </c>
      <c r="S19" s="95">
        <v>357536.43034904153</v>
      </c>
      <c r="T19" s="95">
        <v>351361.10181155213</v>
      </c>
      <c r="U19" s="95">
        <v>339296.91185828735</v>
      </c>
      <c r="V19" s="95">
        <v>379485.76856136945</v>
      </c>
      <c r="W19" s="95">
        <v>361482.69152065349</v>
      </c>
      <c r="X19" s="99">
        <v>429114.22653364285</v>
      </c>
      <c r="Y19" s="99">
        <v>410152.71933009155</v>
      </c>
      <c r="Z19" s="99">
        <v>427891.23037990718</v>
      </c>
      <c r="AA19" s="99">
        <v>519854.91900216474</v>
      </c>
      <c r="AB19" s="99">
        <v>556057.30230526673</v>
      </c>
    </row>
    <row r="20" spans="1:28" s="66" customFormat="1" ht="12.75" customHeight="1">
      <c r="A20" s="63">
        <v>16</v>
      </c>
      <c r="B20" s="67" t="s">
        <v>41</v>
      </c>
      <c r="C20" s="73" t="s">
        <v>42</v>
      </c>
      <c r="D20" s="95">
        <v>77505.339661524151</v>
      </c>
      <c r="E20" s="115">
        <v>74685.336594749082</v>
      </c>
      <c r="F20" s="115">
        <v>58961.320200467722</v>
      </c>
      <c r="G20" s="115">
        <v>39645.304868373714</v>
      </c>
      <c r="H20" s="115">
        <v>35590.339985894694</v>
      </c>
      <c r="I20" s="95">
        <v>53650.835262260916</v>
      </c>
      <c r="J20" s="95">
        <v>47401.809576328342</v>
      </c>
      <c r="K20" s="95">
        <v>47910.425058099136</v>
      </c>
      <c r="L20" s="95">
        <v>37135.793114691289</v>
      </c>
      <c r="M20" s="95">
        <v>51399.871446581143</v>
      </c>
      <c r="N20" s="95">
        <v>50253.201144179046</v>
      </c>
      <c r="O20" s="95">
        <v>55815.363176669904</v>
      </c>
      <c r="P20" s="95">
        <v>39794.368246882295</v>
      </c>
      <c r="Q20" s="95">
        <v>44654.267518606408</v>
      </c>
      <c r="R20" s="95">
        <v>39052.187346103667</v>
      </c>
      <c r="S20" s="95">
        <v>69734.101752941075</v>
      </c>
      <c r="T20" s="95">
        <v>42896.470732670277</v>
      </c>
      <c r="U20" s="95">
        <v>33123.572554145532</v>
      </c>
      <c r="V20" s="95">
        <v>62270.6980582588</v>
      </c>
      <c r="W20" s="95">
        <v>53751.200826263346</v>
      </c>
      <c r="X20" s="99">
        <v>55610.278953400433</v>
      </c>
      <c r="Y20" s="99">
        <v>59589.674725490084</v>
      </c>
      <c r="Z20" s="99">
        <v>68222.875854637037</v>
      </c>
      <c r="AA20" s="99">
        <v>74110.982038974325</v>
      </c>
      <c r="AB20" s="99">
        <v>69486.99550653639</v>
      </c>
    </row>
    <row r="21" spans="1:28" s="66" customFormat="1" ht="12.75" customHeight="1">
      <c r="A21" s="63">
        <v>17</v>
      </c>
      <c r="B21" s="67" t="s">
        <v>43</v>
      </c>
      <c r="C21" s="73" t="s">
        <v>44</v>
      </c>
      <c r="D21" s="95">
        <v>284062.11523135239</v>
      </c>
      <c r="E21" s="115">
        <v>306731.14878738188</v>
      </c>
      <c r="F21" s="115">
        <v>294167.25599349762</v>
      </c>
      <c r="G21" s="115">
        <v>320251.25943520648</v>
      </c>
      <c r="H21" s="115">
        <v>301387.47298758401</v>
      </c>
      <c r="I21" s="95">
        <v>304270.22678383114</v>
      </c>
      <c r="J21" s="95">
        <v>297870.23057897959</v>
      </c>
      <c r="K21" s="95">
        <v>309373.84252402367</v>
      </c>
      <c r="L21" s="95">
        <v>328017.66802091134</v>
      </c>
      <c r="M21" s="95">
        <v>361552.35455116926</v>
      </c>
      <c r="N21" s="95">
        <v>384109.92861211492</v>
      </c>
      <c r="O21" s="95">
        <v>367283.74639841</v>
      </c>
      <c r="P21" s="95">
        <v>351654.90394943865</v>
      </c>
      <c r="Q21" s="95">
        <v>354786.85862925806</v>
      </c>
      <c r="R21" s="95">
        <v>315439.21757770015</v>
      </c>
      <c r="S21" s="95">
        <v>287802.32859610044</v>
      </c>
      <c r="T21" s="95">
        <v>308464.63107888185</v>
      </c>
      <c r="U21" s="95">
        <v>306173.33930414182</v>
      </c>
      <c r="V21" s="95">
        <v>317215.07050311065</v>
      </c>
      <c r="W21" s="95">
        <v>307731.49069439014</v>
      </c>
      <c r="X21" s="99">
        <v>373503.94758024241</v>
      </c>
      <c r="Y21" s="99">
        <v>350563.04460460145</v>
      </c>
      <c r="Z21" s="99">
        <v>359668.35452527012</v>
      </c>
      <c r="AA21" s="99">
        <v>445743.93696319044</v>
      </c>
      <c r="AB21" s="99">
        <v>486570.30679873034</v>
      </c>
    </row>
    <row r="22" spans="1:28" s="66" customFormat="1" ht="12.75" customHeight="1">
      <c r="A22" s="63">
        <v>18</v>
      </c>
      <c r="B22" s="64">
        <v>20</v>
      </c>
      <c r="C22" s="68" t="s">
        <v>45</v>
      </c>
      <c r="D22" s="95">
        <v>1248996.3552631286</v>
      </c>
      <c r="E22" s="115">
        <v>1240390.2017718386</v>
      </c>
      <c r="F22" s="115">
        <v>1298163.9017175767</v>
      </c>
      <c r="G22" s="115">
        <v>1272923.2106431455</v>
      </c>
      <c r="H22" s="115">
        <v>1266623.2687684093</v>
      </c>
      <c r="I22" s="95">
        <v>1317167.9261114926</v>
      </c>
      <c r="J22" s="95">
        <v>1280238.9528321724</v>
      </c>
      <c r="K22" s="95">
        <v>1321712.6534357327</v>
      </c>
      <c r="L22" s="95">
        <v>1319179.0268297293</v>
      </c>
      <c r="M22" s="95">
        <v>1368373.5667853842</v>
      </c>
      <c r="N22" s="95">
        <v>1400355.3821375505</v>
      </c>
      <c r="O22" s="95">
        <v>1356621.9302580096</v>
      </c>
      <c r="P22" s="95">
        <v>1398504.8660888937</v>
      </c>
      <c r="Q22" s="95">
        <v>1382359.1826014873</v>
      </c>
      <c r="R22" s="95">
        <v>1302802.1167928998</v>
      </c>
      <c r="S22" s="95">
        <v>1441677.6480728348</v>
      </c>
      <c r="T22" s="95">
        <v>1450008.1752638267</v>
      </c>
      <c r="U22" s="95">
        <v>1413587.1757920419</v>
      </c>
      <c r="V22" s="95">
        <v>1399054.3109470911</v>
      </c>
      <c r="W22" s="95">
        <v>1416237.5285541741</v>
      </c>
      <c r="X22" s="99">
        <v>1384208.7226602761</v>
      </c>
      <c r="Y22" s="99">
        <v>1349722.3068846385</v>
      </c>
      <c r="Z22" s="99">
        <v>1499757.533107233</v>
      </c>
      <c r="AA22" s="99">
        <v>1308931.2525705337</v>
      </c>
      <c r="AB22" s="99">
        <v>1272964.4916211492</v>
      </c>
    </row>
    <row r="23" spans="1:28" s="66" customFormat="1" ht="12.75" customHeight="1">
      <c r="A23" s="63">
        <v>19</v>
      </c>
      <c r="B23" s="64">
        <v>21</v>
      </c>
      <c r="C23" s="68" t="s">
        <v>46</v>
      </c>
      <c r="D23" s="95">
        <v>38404.106365683474</v>
      </c>
      <c r="E23" s="115">
        <v>40383.777814712426</v>
      </c>
      <c r="F23" s="115">
        <v>40627.354880090526</v>
      </c>
      <c r="G23" s="115">
        <v>59688.373717068243</v>
      </c>
      <c r="H23" s="115">
        <v>56939.237311712888</v>
      </c>
      <c r="I23" s="95">
        <v>55382.049292972646</v>
      </c>
      <c r="J23" s="95">
        <v>53953.735284805138</v>
      </c>
      <c r="K23" s="95">
        <v>34086.988562216327</v>
      </c>
      <c r="L23" s="95">
        <v>24766.434372497246</v>
      </c>
      <c r="M23" s="95">
        <v>22512.14936928008</v>
      </c>
      <c r="N23" s="95">
        <v>27035.301854441321</v>
      </c>
      <c r="O23" s="95">
        <v>35393.974783957012</v>
      </c>
      <c r="P23" s="95">
        <v>24496.138691975972</v>
      </c>
      <c r="Q23" s="95">
        <v>23943.135284647051</v>
      </c>
      <c r="R23" s="95">
        <v>19659.995127282589</v>
      </c>
      <c r="S23" s="95">
        <v>20693.141728145427</v>
      </c>
      <c r="T23" s="95">
        <v>24659.92372248062</v>
      </c>
      <c r="U23" s="95">
        <v>26917.915850611553</v>
      </c>
      <c r="V23" s="95">
        <v>25919.862551999173</v>
      </c>
      <c r="W23" s="95">
        <v>23596.084846653921</v>
      </c>
      <c r="X23" s="99">
        <v>34247.72471378999</v>
      </c>
      <c r="Y23" s="99">
        <v>47339.503663372045</v>
      </c>
      <c r="Z23" s="99">
        <v>31951.352427414342</v>
      </c>
      <c r="AA23" s="99">
        <v>32880.36558206263</v>
      </c>
      <c r="AB23" s="99">
        <v>24028.68931383744</v>
      </c>
    </row>
    <row r="24" spans="1:28" s="66" customFormat="1" ht="12.75" customHeight="1">
      <c r="A24" s="63">
        <v>20</v>
      </c>
      <c r="B24" s="64">
        <v>22</v>
      </c>
      <c r="C24" s="68" t="s">
        <v>47</v>
      </c>
      <c r="D24" s="95">
        <v>78242.84563703998</v>
      </c>
      <c r="E24" s="115">
        <v>77800.877940955514</v>
      </c>
      <c r="F24" s="115">
        <v>74985.852133162058</v>
      </c>
      <c r="G24" s="115">
        <v>78769.186371352436</v>
      </c>
      <c r="H24" s="115">
        <v>80143.012602016621</v>
      </c>
      <c r="I24" s="95">
        <v>81505.63671992124</v>
      </c>
      <c r="J24" s="95">
        <v>80757.47360128125</v>
      </c>
      <c r="K24" s="95">
        <v>78126.073831274538</v>
      </c>
      <c r="L24" s="95">
        <v>87376.024926103302</v>
      </c>
      <c r="M24" s="95">
        <v>90605.546596186716</v>
      </c>
      <c r="N24" s="95">
        <v>88463.930663240317</v>
      </c>
      <c r="O24" s="95">
        <v>91518.885136536119</v>
      </c>
      <c r="P24" s="95">
        <v>90636.725463386421</v>
      </c>
      <c r="Q24" s="95">
        <v>93833.88985619256</v>
      </c>
      <c r="R24" s="95">
        <v>86384.668324379993</v>
      </c>
      <c r="S24" s="95">
        <v>98254.384618397104</v>
      </c>
      <c r="T24" s="95">
        <v>91863.432981189253</v>
      </c>
      <c r="U24" s="95">
        <v>91424.572376033509</v>
      </c>
      <c r="V24" s="95">
        <v>91945.743983630702</v>
      </c>
      <c r="W24" s="95">
        <v>89151.123877343387</v>
      </c>
      <c r="X24" s="99">
        <v>95967.824902182285</v>
      </c>
      <c r="Y24" s="99">
        <v>97869.576261762282</v>
      </c>
      <c r="Z24" s="99">
        <v>94916.175852152082</v>
      </c>
      <c r="AA24" s="99">
        <v>91892.054809777415</v>
      </c>
      <c r="AB24" s="99">
        <v>89759.944680430664</v>
      </c>
    </row>
    <row r="25" spans="1:28" s="66" customFormat="1" ht="12.75" customHeight="1">
      <c r="A25" s="63">
        <v>21</v>
      </c>
      <c r="B25" s="64">
        <v>23</v>
      </c>
      <c r="C25" s="68" t="s">
        <v>48</v>
      </c>
      <c r="D25" s="95">
        <v>336447.14058757474</v>
      </c>
      <c r="E25" s="115">
        <v>331527.61383067165</v>
      </c>
      <c r="F25" s="115">
        <v>334330.51073770109</v>
      </c>
      <c r="G25" s="115">
        <v>328165.62847893365</v>
      </c>
      <c r="H25" s="115">
        <v>324568.57412225008</v>
      </c>
      <c r="I25" s="95">
        <v>311556.99816005852</v>
      </c>
      <c r="J25" s="95">
        <v>281835.39128386101</v>
      </c>
      <c r="K25" s="95">
        <v>265471.98786653881</v>
      </c>
      <c r="L25" s="95">
        <v>290123.31761911523</v>
      </c>
      <c r="M25" s="95">
        <v>293892.96641557169</v>
      </c>
      <c r="N25" s="95">
        <v>254536.78777119762</v>
      </c>
      <c r="O25" s="95">
        <v>273395.6520815164</v>
      </c>
      <c r="P25" s="95">
        <v>310582.18121967826</v>
      </c>
      <c r="Q25" s="95">
        <v>296309.71618713165</v>
      </c>
      <c r="R25" s="95">
        <v>272166.67961707216</v>
      </c>
      <c r="S25" s="95">
        <v>279771.47990740894</v>
      </c>
      <c r="T25" s="95">
        <v>292165.10697070521</v>
      </c>
      <c r="U25" s="95">
        <v>279984.95662874938</v>
      </c>
      <c r="V25" s="95">
        <v>277580.46428004594</v>
      </c>
      <c r="W25" s="95">
        <v>279202.16638918954</v>
      </c>
      <c r="X25" s="99">
        <v>280212.224869125</v>
      </c>
      <c r="Y25" s="99">
        <v>278874.42634931748</v>
      </c>
      <c r="Z25" s="99">
        <v>288210.62399809435</v>
      </c>
      <c r="AA25" s="99">
        <v>291638.45159926725</v>
      </c>
      <c r="AB25" s="99">
        <v>285172.7616036908</v>
      </c>
    </row>
    <row r="26" spans="1:28" s="66" customFormat="1" ht="12.75" customHeight="1">
      <c r="A26" s="63">
        <v>22</v>
      </c>
      <c r="B26" s="67" t="s">
        <v>49</v>
      </c>
      <c r="C26" s="73" t="s">
        <v>50</v>
      </c>
      <c r="D26" s="95">
        <v>104865.72507519985</v>
      </c>
      <c r="E26" s="115">
        <v>104171.77687786496</v>
      </c>
      <c r="F26" s="115">
        <v>103824.66241084915</v>
      </c>
      <c r="G26" s="115">
        <v>105318.01384619936</v>
      </c>
      <c r="H26" s="115">
        <v>102282.71308541416</v>
      </c>
      <c r="I26" s="95">
        <v>100266.08377507624</v>
      </c>
      <c r="J26" s="95">
        <v>97710.322523145674</v>
      </c>
      <c r="K26" s="95">
        <v>96706.790181035001</v>
      </c>
      <c r="L26" s="95">
        <v>97773.253616651928</v>
      </c>
      <c r="M26" s="95">
        <v>94520.273920010732</v>
      </c>
      <c r="N26" s="95">
        <v>88023.153897793105</v>
      </c>
      <c r="O26" s="95">
        <v>83389.497480271151</v>
      </c>
      <c r="P26" s="95">
        <v>86587.618207988955</v>
      </c>
      <c r="Q26" s="95">
        <v>91246.715817611504</v>
      </c>
      <c r="R26" s="95">
        <v>83672.70596292628</v>
      </c>
      <c r="S26" s="95">
        <v>87739.615084043995</v>
      </c>
      <c r="T26" s="95">
        <v>89923.709175476484</v>
      </c>
      <c r="U26" s="95">
        <v>83109.322674911004</v>
      </c>
      <c r="V26" s="95">
        <v>84021.243819904732</v>
      </c>
      <c r="W26" s="95">
        <v>85867.902438468489</v>
      </c>
      <c r="X26" s="99">
        <v>86309.67669245154</v>
      </c>
      <c r="Y26" s="99">
        <v>86930.046774863018</v>
      </c>
      <c r="Z26" s="99">
        <v>86360.012517713505</v>
      </c>
      <c r="AA26" s="99">
        <v>86133.022612348708</v>
      </c>
      <c r="AB26" s="99">
        <v>67709.469543617277</v>
      </c>
    </row>
    <row r="27" spans="1:28" s="66" customFormat="1" ht="12.75" customHeight="1">
      <c r="A27" s="63">
        <v>23</v>
      </c>
      <c r="B27" s="67" t="s">
        <v>51</v>
      </c>
      <c r="C27" s="73" t="s">
        <v>52</v>
      </c>
      <c r="D27" s="95">
        <v>231581.41551237489</v>
      </c>
      <c r="E27" s="115">
        <v>227355.83695280668</v>
      </c>
      <c r="F27" s="115">
        <v>230505.8483268519</v>
      </c>
      <c r="G27" s="115">
        <v>222847.61463273427</v>
      </c>
      <c r="H27" s="115">
        <v>222285.86103683594</v>
      </c>
      <c r="I27" s="95">
        <v>211290.91438498229</v>
      </c>
      <c r="J27" s="95">
        <v>184125.06876071537</v>
      </c>
      <c r="K27" s="95">
        <v>168765.19768550378</v>
      </c>
      <c r="L27" s="95">
        <v>192350.0640024633</v>
      </c>
      <c r="M27" s="95">
        <v>199372.69249556094</v>
      </c>
      <c r="N27" s="95">
        <v>166513.63387340453</v>
      </c>
      <c r="O27" s="95">
        <v>190006.15460124525</v>
      </c>
      <c r="P27" s="95">
        <v>223994.56301168932</v>
      </c>
      <c r="Q27" s="95">
        <v>205063.00036952016</v>
      </c>
      <c r="R27" s="95">
        <v>188493.9736541459</v>
      </c>
      <c r="S27" s="95">
        <v>192031.86482336494</v>
      </c>
      <c r="T27" s="95">
        <v>202241.3977952287</v>
      </c>
      <c r="U27" s="95">
        <v>196875.63395383841</v>
      </c>
      <c r="V27" s="95">
        <v>193559.22046014122</v>
      </c>
      <c r="W27" s="95">
        <v>193334.26395072107</v>
      </c>
      <c r="X27" s="99">
        <v>193902.54817667344</v>
      </c>
      <c r="Y27" s="99">
        <v>191944.37957445448</v>
      </c>
      <c r="Z27" s="99">
        <v>201850.61148038087</v>
      </c>
      <c r="AA27" s="99">
        <v>205505.42898691856</v>
      </c>
      <c r="AB27" s="99">
        <v>217463.29206007355</v>
      </c>
    </row>
    <row r="28" spans="1:28" s="66" customFormat="1" ht="12.75" customHeight="1">
      <c r="A28" s="63">
        <v>24</v>
      </c>
      <c r="B28" s="64">
        <v>24</v>
      </c>
      <c r="C28" s="68" t="s">
        <v>10</v>
      </c>
      <c r="D28" s="95">
        <v>714561.66778220329</v>
      </c>
      <c r="E28" s="115">
        <v>693204.16058985633</v>
      </c>
      <c r="F28" s="115">
        <v>727056.68834877713</v>
      </c>
      <c r="G28" s="115">
        <v>731788.28095734562</v>
      </c>
      <c r="H28" s="115">
        <v>705482.42191976472</v>
      </c>
      <c r="I28" s="95">
        <v>748265.93002252164</v>
      </c>
      <c r="J28" s="95">
        <v>719222.92841747985</v>
      </c>
      <c r="K28" s="95">
        <v>711727.48697738873</v>
      </c>
      <c r="L28" s="95">
        <v>772737.14049876493</v>
      </c>
      <c r="M28" s="95">
        <v>764492.69382106455</v>
      </c>
      <c r="N28" s="95">
        <v>683744.64944634819</v>
      </c>
      <c r="O28" s="95">
        <v>734668.88773944066</v>
      </c>
      <c r="P28" s="95">
        <v>710296.37231342646</v>
      </c>
      <c r="Q28" s="95">
        <v>696909.25919530354</v>
      </c>
      <c r="R28" s="95">
        <v>538286.26514933852</v>
      </c>
      <c r="S28" s="95">
        <v>653307.80324436957</v>
      </c>
      <c r="T28" s="95">
        <v>691208.08836167271</v>
      </c>
      <c r="U28" s="95">
        <v>691007.85151680792</v>
      </c>
      <c r="V28" s="95">
        <v>662192.85755723913</v>
      </c>
      <c r="W28" s="95">
        <v>651804.22987544537</v>
      </c>
      <c r="X28" s="99">
        <v>683290.27232298488</v>
      </c>
      <c r="Y28" s="99">
        <v>690784.46550747857</v>
      </c>
      <c r="Z28" s="99">
        <v>678962.47208116506</v>
      </c>
      <c r="AA28" s="99">
        <v>691292.4105382032</v>
      </c>
      <c r="AB28" s="99">
        <v>654301.72153963835</v>
      </c>
    </row>
    <row r="29" spans="1:28" s="66" customFormat="1" ht="12.75" customHeight="1">
      <c r="A29" s="63">
        <v>25</v>
      </c>
      <c r="B29" s="67" t="s">
        <v>53</v>
      </c>
      <c r="C29" s="73" t="s">
        <v>54</v>
      </c>
      <c r="D29" s="95">
        <v>593731.76245022425</v>
      </c>
      <c r="E29" s="115">
        <v>571604.07010767167</v>
      </c>
      <c r="F29" s="115">
        <v>597007.68895642494</v>
      </c>
      <c r="G29" s="115">
        <v>597094.7082029389</v>
      </c>
      <c r="H29" s="115">
        <v>570874.95410719828</v>
      </c>
      <c r="I29" s="95">
        <v>612254.28734124242</v>
      </c>
      <c r="J29" s="95">
        <v>579902.1647430521</v>
      </c>
      <c r="K29" s="95">
        <v>573488.01453096885</v>
      </c>
      <c r="L29" s="95">
        <v>637038.15286649542</v>
      </c>
      <c r="M29" s="95">
        <v>624392.63768978522</v>
      </c>
      <c r="N29" s="95">
        <v>544653.71533657308</v>
      </c>
      <c r="O29" s="95">
        <v>598943.80527190969</v>
      </c>
      <c r="P29" s="95">
        <v>574227.01154572912</v>
      </c>
      <c r="Q29" s="95">
        <v>556484.52398541325</v>
      </c>
      <c r="R29" s="95">
        <v>433869.39513451845</v>
      </c>
      <c r="S29" s="95">
        <v>528382.64521481283</v>
      </c>
      <c r="T29" s="95">
        <v>567286.39534835273</v>
      </c>
      <c r="U29" s="95">
        <v>571654.5539576906</v>
      </c>
      <c r="V29" s="95">
        <v>548091.98863561894</v>
      </c>
      <c r="W29" s="95">
        <v>536035.31490946072</v>
      </c>
      <c r="X29" s="99">
        <v>552935.95575874299</v>
      </c>
      <c r="Y29" s="99">
        <v>558795.5304503052</v>
      </c>
      <c r="Z29" s="99">
        <v>547458.09153211175</v>
      </c>
      <c r="AA29" s="99">
        <v>560958.37789428525</v>
      </c>
      <c r="AB29" s="99">
        <v>529283.79186188593</v>
      </c>
    </row>
    <row r="30" spans="1:28" s="66" customFormat="1" ht="12.75" customHeight="1">
      <c r="A30" s="63">
        <v>26</v>
      </c>
      <c r="B30" s="67" t="s">
        <v>55</v>
      </c>
      <c r="C30" s="73" t="s">
        <v>56</v>
      </c>
      <c r="D30" s="95">
        <v>89850.218082363644</v>
      </c>
      <c r="E30" s="115">
        <v>88965.760166596578</v>
      </c>
      <c r="F30" s="115">
        <v>96367.70640577405</v>
      </c>
      <c r="G30" s="115">
        <v>98986.45529314797</v>
      </c>
      <c r="H30" s="115">
        <v>98581.041484761488</v>
      </c>
      <c r="I30" s="95">
        <v>98244.19685711604</v>
      </c>
      <c r="J30" s="95">
        <v>101352.74827873928</v>
      </c>
      <c r="K30" s="95">
        <v>100706.11719397618</v>
      </c>
      <c r="L30" s="95">
        <v>95086.732029497784</v>
      </c>
      <c r="M30" s="95">
        <v>99792.789780486302</v>
      </c>
      <c r="N30" s="95">
        <v>92586.710218610184</v>
      </c>
      <c r="O30" s="95">
        <v>85518.317195310068</v>
      </c>
      <c r="P30" s="95">
        <v>87669.253175566584</v>
      </c>
      <c r="Q30" s="95">
        <v>92542.429113252758</v>
      </c>
      <c r="R30" s="95">
        <v>66516.384338156306</v>
      </c>
      <c r="S30" s="95">
        <v>77797.935707104727</v>
      </c>
      <c r="T30" s="95">
        <v>73902.827115520951</v>
      </c>
      <c r="U30" s="95">
        <v>70778.604178159803</v>
      </c>
      <c r="V30" s="95">
        <v>71354.461048460085</v>
      </c>
      <c r="W30" s="95">
        <v>77767.040241252995</v>
      </c>
      <c r="X30" s="99">
        <v>84135.120398384563</v>
      </c>
      <c r="Y30" s="99">
        <v>84503.638534371741</v>
      </c>
      <c r="Z30" s="99">
        <v>83965.956977424081</v>
      </c>
      <c r="AA30" s="99">
        <v>82477.313457972297</v>
      </c>
      <c r="AB30" s="99">
        <v>80116.853067375472</v>
      </c>
    </row>
    <row r="31" spans="1:28" s="66" customFormat="1" ht="12.75" customHeight="1">
      <c r="A31" s="63">
        <v>27</v>
      </c>
      <c r="B31" s="67" t="s">
        <v>57</v>
      </c>
      <c r="C31" s="73" t="s">
        <v>58</v>
      </c>
      <c r="D31" s="95">
        <v>30979.687249615457</v>
      </c>
      <c r="E31" s="115">
        <v>32634.330315588042</v>
      </c>
      <c r="F31" s="115">
        <v>33681.292986578053</v>
      </c>
      <c r="G31" s="115">
        <v>35707.117461258764</v>
      </c>
      <c r="H31" s="115">
        <v>36026.426327804933</v>
      </c>
      <c r="I31" s="95">
        <v>37767.445824163195</v>
      </c>
      <c r="J31" s="95">
        <v>37968.015395688475</v>
      </c>
      <c r="K31" s="95">
        <v>37533.355252443689</v>
      </c>
      <c r="L31" s="95">
        <v>40612.255602771744</v>
      </c>
      <c r="M31" s="95">
        <v>40307.266350793085</v>
      </c>
      <c r="N31" s="95">
        <v>46504.223891164904</v>
      </c>
      <c r="O31" s="95">
        <v>50206.765272220968</v>
      </c>
      <c r="P31" s="95">
        <v>48400.107592130807</v>
      </c>
      <c r="Q31" s="95">
        <v>47882.306096637505</v>
      </c>
      <c r="R31" s="95">
        <v>37900.485676663731</v>
      </c>
      <c r="S31" s="95">
        <v>47127.22232245194</v>
      </c>
      <c r="T31" s="95">
        <v>50018.865897799056</v>
      </c>
      <c r="U31" s="95">
        <v>48574.693380957491</v>
      </c>
      <c r="V31" s="95">
        <v>42746.407873160118</v>
      </c>
      <c r="W31" s="95">
        <v>38001.874724731671</v>
      </c>
      <c r="X31" s="99">
        <v>46219.196165857422</v>
      </c>
      <c r="Y31" s="99">
        <v>47485.296522801669</v>
      </c>
      <c r="Z31" s="99">
        <v>47538.42357162921</v>
      </c>
      <c r="AA31" s="99">
        <v>47856.71918594568</v>
      </c>
      <c r="AB31" s="99">
        <v>44901.076610376971</v>
      </c>
    </row>
    <row r="32" spans="1:28" s="66" customFormat="1" ht="12.75" customHeight="1">
      <c r="A32" s="63">
        <v>28</v>
      </c>
      <c r="B32" s="64">
        <v>25</v>
      </c>
      <c r="C32" s="68" t="s">
        <v>59</v>
      </c>
      <c r="D32" s="95">
        <v>93193.321114915423</v>
      </c>
      <c r="E32" s="115">
        <v>93917.257206427807</v>
      </c>
      <c r="F32" s="115">
        <v>91269.124806786072</v>
      </c>
      <c r="G32" s="115">
        <v>95874.566315409</v>
      </c>
      <c r="H32" s="115">
        <v>94531.152260745686</v>
      </c>
      <c r="I32" s="95">
        <v>93911.06689822246</v>
      </c>
      <c r="J32" s="95">
        <v>96073.083535691316</v>
      </c>
      <c r="K32" s="95">
        <v>90011.279775221628</v>
      </c>
      <c r="L32" s="95">
        <v>110739.2366487391</v>
      </c>
      <c r="M32" s="95">
        <v>107955.62055824176</v>
      </c>
      <c r="N32" s="95">
        <v>104836.70794543308</v>
      </c>
      <c r="O32" s="95">
        <v>106907.88676933378</v>
      </c>
      <c r="P32" s="95">
        <v>103008.1229611312</v>
      </c>
      <c r="Q32" s="95">
        <v>106992.17314259081</v>
      </c>
      <c r="R32" s="95">
        <v>101335.43867061523</v>
      </c>
      <c r="S32" s="95">
        <v>107497.99600097052</v>
      </c>
      <c r="T32" s="95">
        <v>110904.95700598943</v>
      </c>
      <c r="U32" s="95">
        <v>108360.57057392072</v>
      </c>
      <c r="V32" s="95">
        <v>113704.92300570154</v>
      </c>
      <c r="W32" s="95">
        <v>115379.58875788047</v>
      </c>
      <c r="X32" s="99">
        <v>105340.92598128863</v>
      </c>
      <c r="Y32" s="99">
        <v>110189.57824470912</v>
      </c>
      <c r="Z32" s="99">
        <v>107847.95123295572</v>
      </c>
      <c r="AA32" s="99">
        <v>99434.047450023179</v>
      </c>
      <c r="AB32" s="99">
        <v>97519.545966166741</v>
      </c>
    </row>
    <row r="33" spans="1:28" s="66" customFormat="1" ht="12.75" customHeight="1">
      <c r="A33" s="63">
        <v>29</v>
      </c>
      <c r="B33" s="64">
        <v>26</v>
      </c>
      <c r="C33" s="68" t="s">
        <v>60</v>
      </c>
      <c r="D33" s="95">
        <v>39999.383774083442</v>
      </c>
      <c r="E33" s="115">
        <v>41112.88756791062</v>
      </c>
      <c r="F33" s="115">
        <v>38457.811474809023</v>
      </c>
      <c r="G33" s="115">
        <v>38510.09742726689</v>
      </c>
      <c r="H33" s="115">
        <v>37769.127015079859</v>
      </c>
      <c r="I33" s="95">
        <v>35336.081896995645</v>
      </c>
      <c r="J33" s="95">
        <v>37411.292699799698</v>
      </c>
      <c r="K33" s="95">
        <v>34023.560662718868</v>
      </c>
      <c r="L33" s="95">
        <v>33032.302665779796</v>
      </c>
      <c r="M33" s="95">
        <v>31356.442761665428</v>
      </c>
      <c r="N33" s="95">
        <v>29895.861996894939</v>
      </c>
      <c r="O33" s="95">
        <v>33070.688825169898</v>
      </c>
      <c r="P33" s="95">
        <v>37473.355757373269</v>
      </c>
      <c r="Q33" s="95">
        <v>36475.770933674277</v>
      </c>
      <c r="R33" s="95">
        <v>26243.33942658834</v>
      </c>
      <c r="S33" s="95">
        <v>27121.411063729756</v>
      </c>
      <c r="T33" s="95">
        <v>31859.231664535309</v>
      </c>
      <c r="U33" s="95">
        <v>32479.295388928225</v>
      </c>
      <c r="V33" s="95">
        <v>31951.005838335444</v>
      </c>
      <c r="W33" s="95">
        <v>29756.609166145565</v>
      </c>
      <c r="X33" s="99">
        <v>33020.951453451082</v>
      </c>
      <c r="Y33" s="99">
        <v>34111.176504677525</v>
      </c>
      <c r="Z33" s="99">
        <v>30541.657183412888</v>
      </c>
      <c r="AA33" s="99">
        <v>29728.631892919566</v>
      </c>
      <c r="AB33" s="99">
        <v>28859.4323308204</v>
      </c>
    </row>
    <row r="34" spans="1:28" s="66" customFormat="1" ht="12.75" customHeight="1">
      <c r="A34" s="63">
        <v>30</v>
      </c>
      <c r="B34" s="64">
        <v>27</v>
      </c>
      <c r="C34" s="68" t="s">
        <v>61</v>
      </c>
      <c r="D34" s="95">
        <v>46108.563853694897</v>
      </c>
      <c r="E34" s="115">
        <v>41924.263161972107</v>
      </c>
      <c r="F34" s="115">
        <v>37636.185278457575</v>
      </c>
      <c r="G34" s="115">
        <v>39062.779357921863</v>
      </c>
      <c r="H34" s="115">
        <v>36567.456699453738</v>
      </c>
      <c r="I34" s="95">
        <v>35525.66309695402</v>
      </c>
      <c r="J34" s="95">
        <v>34439.173125990339</v>
      </c>
      <c r="K34" s="95">
        <v>35777.424259425898</v>
      </c>
      <c r="L34" s="95">
        <v>37888.838530310531</v>
      </c>
      <c r="M34" s="95">
        <v>34716.890452317231</v>
      </c>
      <c r="N34" s="95">
        <v>33475.561284600299</v>
      </c>
      <c r="O34" s="95">
        <v>36011.862761799304</v>
      </c>
      <c r="P34" s="95">
        <v>38223.388050269932</v>
      </c>
      <c r="Q34" s="95">
        <v>34602.141818080287</v>
      </c>
      <c r="R34" s="95">
        <v>29236.864553338903</v>
      </c>
      <c r="S34" s="95">
        <v>33315.977881594154</v>
      </c>
      <c r="T34" s="95">
        <v>35940.993066172945</v>
      </c>
      <c r="U34" s="95">
        <v>34909.990918357944</v>
      </c>
      <c r="V34" s="95">
        <v>34665.512948948206</v>
      </c>
      <c r="W34" s="95">
        <v>40013.612481185788</v>
      </c>
      <c r="X34" s="99">
        <v>29887.838432340694</v>
      </c>
      <c r="Y34" s="99">
        <v>33782.410401616951</v>
      </c>
      <c r="Z34" s="99">
        <v>31192.306158217907</v>
      </c>
      <c r="AA34" s="99">
        <v>30628.413072374929</v>
      </c>
      <c r="AB34" s="99">
        <v>29611.223196052153</v>
      </c>
    </row>
    <row r="35" spans="1:28" s="66" customFormat="1" ht="12.75" customHeight="1">
      <c r="A35" s="63">
        <v>31</v>
      </c>
      <c r="B35" s="64">
        <v>28</v>
      </c>
      <c r="C35" s="68" t="s">
        <v>62</v>
      </c>
      <c r="D35" s="95">
        <v>102075.71940234033</v>
      </c>
      <c r="E35" s="115">
        <v>103709.11938217274</v>
      </c>
      <c r="F35" s="115">
        <v>94313.290810338367</v>
      </c>
      <c r="G35" s="115">
        <v>91672.6928484003</v>
      </c>
      <c r="H35" s="115">
        <v>88658.136660616525</v>
      </c>
      <c r="I35" s="95">
        <v>85936.308938564747</v>
      </c>
      <c r="J35" s="95">
        <v>86808.949915623132</v>
      </c>
      <c r="K35" s="95">
        <v>82129.705256506859</v>
      </c>
      <c r="L35" s="95">
        <v>90456.774880734054</v>
      </c>
      <c r="M35" s="95">
        <v>88671.479721015072</v>
      </c>
      <c r="N35" s="95">
        <v>89684.058817973695</v>
      </c>
      <c r="O35" s="95">
        <v>92583.171201301826</v>
      </c>
      <c r="P35" s="95">
        <v>94922.233946053049</v>
      </c>
      <c r="Q35" s="95">
        <v>97618.060829851718</v>
      </c>
      <c r="R35" s="95">
        <v>83463.530799555985</v>
      </c>
      <c r="S35" s="95">
        <v>91098.658963407725</v>
      </c>
      <c r="T35" s="95">
        <v>88487.478098952575</v>
      </c>
      <c r="U35" s="95">
        <v>91076.727352087648</v>
      </c>
      <c r="V35" s="95">
        <v>88503.793375920563</v>
      </c>
      <c r="W35" s="95">
        <v>83984.831326089276</v>
      </c>
      <c r="X35" s="99">
        <v>85139.783456479126</v>
      </c>
      <c r="Y35" s="99">
        <v>85692.020639989976</v>
      </c>
      <c r="Z35" s="99">
        <v>82313.674229898272</v>
      </c>
      <c r="AA35" s="99">
        <v>80645.370736452853</v>
      </c>
      <c r="AB35" s="99">
        <v>79316.29949431392</v>
      </c>
    </row>
    <row r="36" spans="1:28" s="66" customFormat="1" ht="12.75" customHeight="1">
      <c r="A36" s="63">
        <v>32</v>
      </c>
      <c r="B36" s="64">
        <v>29</v>
      </c>
      <c r="C36" s="68" t="s">
        <v>63</v>
      </c>
      <c r="D36" s="95">
        <v>113337.07368410109</v>
      </c>
      <c r="E36" s="115">
        <v>114421.08972311969</v>
      </c>
      <c r="F36" s="115">
        <v>113713.82981141533</v>
      </c>
      <c r="G36" s="115">
        <v>117877.96171146662</v>
      </c>
      <c r="H36" s="115">
        <v>118373.04196930665</v>
      </c>
      <c r="I36" s="95">
        <v>114612.96566641968</v>
      </c>
      <c r="J36" s="95">
        <v>116355.41430006354</v>
      </c>
      <c r="K36" s="95">
        <v>115803.59430023801</v>
      </c>
      <c r="L36" s="95">
        <v>127973.84373967964</v>
      </c>
      <c r="M36" s="95">
        <v>132651.25892774641</v>
      </c>
      <c r="N36" s="95">
        <v>130278.08744194679</v>
      </c>
      <c r="O36" s="95">
        <v>127692.82504732463</v>
      </c>
      <c r="P36" s="95">
        <v>128703.21319054045</v>
      </c>
      <c r="Q36" s="95">
        <v>123353.3559884615</v>
      </c>
      <c r="R36" s="95">
        <v>107645.79711598485</v>
      </c>
      <c r="S36" s="95">
        <v>122413.83335977525</v>
      </c>
      <c r="T36" s="95">
        <v>121483.27110928665</v>
      </c>
      <c r="U36" s="95">
        <v>126646.49743740934</v>
      </c>
      <c r="V36" s="95">
        <v>130223.39334369289</v>
      </c>
      <c r="W36" s="95">
        <v>122324.00093115482</v>
      </c>
      <c r="X36" s="99">
        <v>126048.83847368116</v>
      </c>
      <c r="Y36" s="99">
        <v>131466.30086629841</v>
      </c>
      <c r="Z36" s="99">
        <v>125768.84067212405</v>
      </c>
      <c r="AA36" s="99">
        <v>121353.94614976892</v>
      </c>
      <c r="AB36" s="99">
        <v>120925.63860251645</v>
      </c>
    </row>
    <row r="37" spans="1:28" s="66" customFormat="1" ht="12.75" customHeight="1">
      <c r="A37" s="63">
        <v>33</v>
      </c>
      <c r="B37" s="64">
        <v>30</v>
      </c>
      <c r="C37" s="68" t="s">
        <v>64</v>
      </c>
      <c r="D37" s="95">
        <v>20104.199905131849</v>
      </c>
      <c r="E37" s="115">
        <v>20673.207289995247</v>
      </c>
      <c r="F37" s="115">
        <v>19038.297896485674</v>
      </c>
      <c r="G37" s="115">
        <v>16850.309968425885</v>
      </c>
      <c r="H37" s="115">
        <v>17014.78898716906</v>
      </c>
      <c r="I37" s="95">
        <v>16642.933780736188</v>
      </c>
      <c r="J37" s="95">
        <v>16622.043831833493</v>
      </c>
      <c r="K37" s="95">
        <v>16602.551050102411</v>
      </c>
      <c r="L37" s="95">
        <v>21169.443896450397</v>
      </c>
      <c r="M37" s="95">
        <v>20764.325813099924</v>
      </c>
      <c r="N37" s="95">
        <v>20669.873505941963</v>
      </c>
      <c r="O37" s="95">
        <v>16901.481303606815</v>
      </c>
      <c r="P37" s="95">
        <v>14025.18962913315</v>
      </c>
      <c r="Q37" s="95">
        <v>12115.127213783135</v>
      </c>
      <c r="R37" s="95">
        <v>13152.210015892624</v>
      </c>
      <c r="S37" s="95">
        <v>15898.054357893259</v>
      </c>
      <c r="T37" s="95">
        <v>14231.533159650089</v>
      </c>
      <c r="U37" s="95">
        <v>14816.669331471006</v>
      </c>
      <c r="V37" s="95">
        <v>15554.5255980986</v>
      </c>
      <c r="W37" s="95">
        <v>14366.401911391611</v>
      </c>
      <c r="X37" s="99">
        <v>14453.007163725115</v>
      </c>
      <c r="Y37" s="99">
        <v>14460.446068381128</v>
      </c>
      <c r="Z37" s="99">
        <v>11565.074043107392</v>
      </c>
      <c r="AA37" s="99">
        <v>12815.41281580461</v>
      </c>
      <c r="AB37" s="99">
        <v>12449.694394360056</v>
      </c>
    </row>
    <row r="38" spans="1:28" s="74" customFormat="1" ht="12.75" customHeight="1">
      <c r="A38" s="63">
        <v>34</v>
      </c>
      <c r="B38" s="64" t="s">
        <v>65</v>
      </c>
      <c r="C38" s="68" t="s">
        <v>66</v>
      </c>
      <c r="D38" s="95">
        <v>21473.696201627368</v>
      </c>
      <c r="E38" s="115">
        <v>20594.218759028528</v>
      </c>
      <c r="F38" s="115">
        <v>19329.022303625014</v>
      </c>
      <c r="G38" s="115">
        <v>18504.632917759569</v>
      </c>
      <c r="H38" s="115">
        <v>18325.990864448035</v>
      </c>
      <c r="I38" s="95">
        <v>16915.492971236716</v>
      </c>
      <c r="J38" s="95">
        <v>20693.247892489962</v>
      </c>
      <c r="K38" s="95">
        <v>18162.854913448991</v>
      </c>
      <c r="L38" s="95">
        <v>18476.31169550804</v>
      </c>
      <c r="M38" s="95">
        <v>17039.777533637865</v>
      </c>
      <c r="N38" s="95">
        <v>16209.837850540616</v>
      </c>
      <c r="O38" s="95">
        <v>22459.873858366915</v>
      </c>
      <c r="P38" s="95">
        <v>20856.925639048735</v>
      </c>
      <c r="Q38" s="95">
        <v>31343.376944703912</v>
      </c>
      <c r="R38" s="95">
        <v>28883.280837574024</v>
      </c>
      <c r="S38" s="95">
        <v>28162.909817053693</v>
      </c>
      <c r="T38" s="95">
        <v>29498.334434742166</v>
      </c>
      <c r="U38" s="95">
        <v>29843.934198166873</v>
      </c>
      <c r="V38" s="95">
        <v>33419.149823968044</v>
      </c>
      <c r="W38" s="95">
        <v>26164.397945806999</v>
      </c>
      <c r="X38" s="99">
        <v>31087.610528515586</v>
      </c>
      <c r="Y38" s="99">
        <v>29918.606489623169</v>
      </c>
      <c r="Z38" s="99">
        <v>32816.093573023289</v>
      </c>
      <c r="AA38" s="99">
        <v>29450.290949471451</v>
      </c>
      <c r="AB38" s="99">
        <v>37195.259551229232</v>
      </c>
    </row>
    <row r="39" spans="1:28" s="74" customFormat="1" ht="12.75" customHeight="1">
      <c r="A39" s="63">
        <v>35</v>
      </c>
      <c r="B39" s="64">
        <v>33</v>
      </c>
      <c r="C39" s="68" t="s">
        <v>67</v>
      </c>
      <c r="D39" s="95">
        <v>4405.5109273880707</v>
      </c>
      <c r="E39" s="115">
        <v>4243.4663759237446</v>
      </c>
      <c r="F39" s="115">
        <v>4129.6418474361917</v>
      </c>
      <c r="G39" s="115">
        <v>4653.9989556180317</v>
      </c>
      <c r="H39" s="115">
        <v>4513.4568045383303</v>
      </c>
      <c r="I39" s="95">
        <v>11160.155179324087</v>
      </c>
      <c r="J39" s="95">
        <v>10970.898662933751</v>
      </c>
      <c r="K39" s="95">
        <v>12134.819497184089</v>
      </c>
      <c r="L39" s="95">
        <v>10377.779605695683</v>
      </c>
      <c r="M39" s="95">
        <v>10367.401496436705</v>
      </c>
      <c r="N39" s="95">
        <v>11028.834963520232</v>
      </c>
      <c r="O39" s="95">
        <v>11929.577645789068</v>
      </c>
      <c r="P39" s="95">
        <v>10826.041968559573</v>
      </c>
      <c r="Q39" s="95">
        <v>14502.549346791357</v>
      </c>
      <c r="R39" s="95">
        <v>13460.280765244986</v>
      </c>
      <c r="S39" s="95">
        <v>15414.16039018863</v>
      </c>
      <c r="T39" s="95">
        <v>15659.313484457256</v>
      </c>
      <c r="U39" s="95">
        <v>17115.588292956163</v>
      </c>
      <c r="V39" s="95">
        <v>16084.638298577574</v>
      </c>
      <c r="W39" s="95">
        <v>17741.564905510979</v>
      </c>
      <c r="X39" s="99">
        <v>18695.593761313379</v>
      </c>
      <c r="Y39" s="99">
        <v>15987.326882471474</v>
      </c>
      <c r="Z39" s="99">
        <v>15260.538777825859</v>
      </c>
      <c r="AA39" s="99">
        <v>13150.102374099717</v>
      </c>
      <c r="AB39" s="99">
        <v>13838.564355649436</v>
      </c>
    </row>
    <row r="40" spans="1:28" s="74" customFormat="1" ht="12.75" customHeight="1">
      <c r="A40" s="63">
        <v>36</v>
      </c>
      <c r="B40" s="64" t="s">
        <v>68</v>
      </c>
      <c r="C40" s="65" t="s">
        <v>69</v>
      </c>
      <c r="D40" s="95">
        <v>3331090.2799573233</v>
      </c>
      <c r="E40" s="115">
        <v>3439226.7816513455</v>
      </c>
      <c r="F40" s="115">
        <v>3396966.8521506563</v>
      </c>
      <c r="G40" s="115">
        <v>3355224.6366184051</v>
      </c>
      <c r="H40" s="115">
        <v>3363911.6030678968</v>
      </c>
      <c r="I40" s="95">
        <v>3468734.3567999112</v>
      </c>
      <c r="J40" s="95">
        <v>3526308.5080284169</v>
      </c>
      <c r="K40" s="95">
        <v>3484580.1365296575</v>
      </c>
      <c r="L40" s="95">
        <v>3493769.4406926194</v>
      </c>
      <c r="M40" s="95">
        <v>3484264.3938728613</v>
      </c>
      <c r="N40" s="95">
        <v>3535622.3749552551</v>
      </c>
      <c r="O40" s="95">
        <v>3659441.7450374863</v>
      </c>
      <c r="P40" s="95">
        <v>3643769.3889451558</v>
      </c>
      <c r="Q40" s="95">
        <v>3565312.5961740762</v>
      </c>
      <c r="R40" s="95">
        <v>3326559.7235483238</v>
      </c>
      <c r="S40" s="95">
        <v>3483396.6528573176</v>
      </c>
      <c r="T40" s="95">
        <v>3227242.7957532899</v>
      </c>
      <c r="U40" s="95">
        <v>3038362.5563128334</v>
      </c>
      <c r="V40" s="95">
        <v>3056698.2737155133</v>
      </c>
      <c r="W40" s="95">
        <v>2993607.4320404315</v>
      </c>
      <c r="X40" s="99">
        <v>2868639.9310361571</v>
      </c>
      <c r="Y40" s="99">
        <v>2824908.4163489169</v>
      </c>
      <c r="Z40" s="99">
        <v>2635504.1632296774</v>
      </c>
      <c r="AA40" s="99">
        <v>2524135.5293726209</v>
      </c>
      <c r="AB40" s="99">
        <v>2229267.0180819053</v>
      </c>
    </row>
    <row r="41" spans="1:28" s="74" customFormat="1" ht="12.75" customHeight="1">
      <c r="A41" s="63">
        <v>37</v>
      </c>
      <c r="B41" s="64" t="s">
        <v>70</v>
      </c>
      <c r="C41" s="68" t="s">
        <v>71</v>
      </c>
      <c r="D41" s="95">
        <v>3325011.7708159387</v>
      </c>
      <c r="E41" s="115">
        <v>3432026.306821052</v>
      </c>
      <c r="F41" s="115">
        <v>3390161.2304301029</v>
      </c>
      <c r="G41" s="115">
        <v>3348347.9436484301</v>
      </c>
      <c r="H41" s="115">
        <v>3357254.4626260516</v>
      </c>
      <c r="I41" s="95">
        <v>3444083.3046553885</v>
      </c>
      <c r="J41" s="95">
        <v>3504851.1402652985</v>
      </c>
      <c r="K41" s="95">
        <v>3461953.3811994363</v>
      </c>
      <c r="L41" s="95">
        <v>3473371.8904855005</v>
      </c>
      <c r="M41" s="95">
        <v>3465528.2438484426</v>
      </c>
      <c r="N41" s="95">
        <v>3483616.667691675</v>
      </c>
      <c r="O41" s="95">
        <v>3616947.8284581783</v>
      </c>
      <c r="P41" s="95">
        <v>3590948.4120592233</v>
      </c>
      <c r="Q41" s="95">
        <v>3512283.146590909</v>
      </c>
      <c r="R41" s="95">
        <v>3278599.5959282909</v>
      </c>
      <c r="S41" s="95">
        <v>3430014.4697500756</v>
      </c>
      <c r="T41" s="95">
        <v>3180652.0013752226</v>
      </c>
      <c r="U41" s="95">
        <v>2992066.0680098273</v>
      </c>
      <c r="V41" s="95">
        <v>3014347.4719322613</v>
      </c>
      <c r="W41" s="95">
        <v>2947849.9288606197</v>
      </c>
      <c r="X41" s="99">
        <v>2838580.8527039355</v>
      </c>
      <c r="Y41" s="99">
        <v>2793578.9979794547</v>
      </c>
      <c r="Z41" s="99">
        <v>2604585.6376077817</v>
      </c>
      <c r="AA41" s="99">
        <v>2494659.9263863475</v>
      </c>
      <c r="AB41" s="99">
        <v>2199861.7152938792</v>
      </c>
    </row>
    <row r="42" spans="1:28" s="74" customFormat="1" ht="12.75" customHeight="1">
      <c r="A42" s="63">
        <v>38</v>
      </c>
      <c r="B42" s="64" t="s">
        <v>72</v>
      </c>
      <c r="C42" s="68" t="s">
        <v>73</v>
      </c>
      <c r="D42" s="95">
        <v>6078.5091413845703</v>
      </c>
      <c r="E42" s="115">
        <v>7200.4748302935413</v>
      </c>
      <c r="F42" s="115">
        <v>6805.621720552741</v>
      </c>
      <c r="G42" s="115">
        <v>6876.6929699748862</v>
      </c>
      <c r="H42" s="115">
        <v>6657.1404418452894</v>
      </c>
      <c r="I42" s="95">
        <v>24651.052144522571</v>
      </c>
      <c r="J42" s="95">
        <v>21457.367763118265</v>
      </c>
      <c r="K42" s="95">
        <v>22626.75533022108</v>
      </c>
      <c r="L42" s="95">
        <v>20397.550207119068</v>
      </c>
      <c r="M42" s="95">
        <v>18736.15002441893</v>
      </c>
      <c r="N42" s="95">
        <v>52005.707263580043</v>
      </c>
      <c r="O42" s="95">
        <v>42493.91657930777</v>
      </c>
      <c r="P42" s="95">
        <v>52820.97688593249</v>
      </c>
      <c r="Q42" s="95">
        <v>53029.449583167312</v>
      </c>
      <c r="R42" s="95">
        <v>47960.127620032945</v>
      </c>
      <c r="S42" s="95">
        <v>53382.183107242345</v>
      </c>
      <c r="T42" s="95">
        <v>46590.794378067396</v>
      </c>
      <c r="U42" s="95">
        <v>46296.488303006219</v>
      </c>
      <c r="V42" s="95">
        <v>42350.801783251925</v>
      </c>
      <c r="W42" s="95">
        <v>45757.503179811829</v>
      </c>
      <c r="X42" s="99">
        <v>30059.078332221707</v>
      </c>
      <c r="Y42" s="99">
        <v>31329.41836946203</v>
      </c>
      <c r="Z42" s="99">
        <v>30918.525621895817</v>
      </c>
      <c r="AA42" s="99">
        <v>29475.602986273549</v>
      </c>
      <c r="AB42" s="99">
        <v>29405.302788026347</v>
      </c>
    </row>
    <row r="43" spans="1:28" s="75" customFormat="1" ht="12.75" customHeight="1">
      <c r="A43" s="63">
        <v>39</v>
      </c>
      <c r="B43" s="64" t="s">
        <v>74</v>
      </c>
      <c r="C43" s="65" t="s">
        <v>75</v>
      </c>
      <c r="D43" s="95">
        <v>139883.04964611478</v>
      </c>
      <c r="E43" s="115">
        <v>138598.2901353286</v>
      </c>
      <c r="F43" s="115">
        <v>139528.77102783145</v>
      </c>
      <c r="G43" s="115">
        <v>143967.51376176154</v>
      </c>
      <c r="H43" s="115">
        <v>142299.60560844679</v>
      </c>
      <c r="I43" s="95">
        <v>132684.90177478013</v>
      </c>
      <c r="J43" s="95">
        <v>124822.10857332622</v>
      </c>
      <c r="K43" s="95">
        <v>116411.15028466158</v>
      </c>
      <c r="L43" s="95">
        <v>108607.66800860302</v>
      </c>
      <c r="M43" s="95">
        <v>110150.20947871475</v>
      </c>
      <c r="N43" s="95">
        <v>111958.93856382561</v>
      </c>
      <c r="O43" s="95">
        <v>125614.61503991293</v>
      </c>
      <c r="P43" s="95">
        <v>124951.94206410019</v>
      </c>
      <c r="Q43" s="95">
        <v>121642.83086705532</v>
      </c>
      <c r="R43" s="95">
        <v>131793.8054284165</v>
      </c>
      <c r="S43" s="95">
        <v>125674.21208859018</v>
      </c>
      <c r="T43" s="95">
        <v>120938.84501645699</v>
      </c>
      <c r="U43" s="95">
        <v>116874.5153414922</v>
      </c>
      <c r="V43" s="95">
        <v>133709.5586843075</v>
      </c>
      <c r="W43" s="95">
        <v>123058.55899775328</v>
      </c>
      <c r="X43" s="99">
        <v>112493.7668455254</v>
      </c>
      <c r="Y43" s="99">
        <v>109142.31398867903</v>
      </c>
      <c r="Z43" s="99">
        <v>96781.422375322567</v>
      </c>
      <c r="AA43" s="99">
        <v>95519.92613560654</v>
      </c>
      <c r="AB43" s="99">
        <v>102198.19683467093</v>
      </c>
    </row>
    <row r="44" spans="1:28" s="74" customFormat="1" ht="12.75" customHeight="1">
      <c r="A44" s="63">
        <v>40</v>
      </c>
      <c r="B44" s="64">
        <v>36</v>
      </c>
      <c r="C44" s="68" t="s">
        <v>76</v>
      </c>
      <c r="D44" s="95">
        <v>28726.167421695984</v>
      </c>
      <c r="E44" s="115">
        <v>28467.993112814846</v>
      </c>
      <c r="F44" s="115">
        <v>28488.182259584035</v>
      </c>
      <c r="G44" s="115">
        <v>28438.966071509731</v>
      </c>
      <c r="H44" s="115">
        <v>28002.305291481811</v>
      </c>
      <c r="I44" s="95">
        <v>28814.167840263366</v>
      </c>
      <c r="J44" s="95">
        <v>27953.618774492461</v>
      </c>
      <c r="K44" s="95">
        <v>28978.848350736607</v>
      </c>
      <c r="L44" s="95">
        <v>28066.755848033616</v>
      </c>
      <c r="M44" s="95">
        <v>28281.636305201289</v>
      </c>
      <c r="N44" s="95">
        <v>27804.610363927317</v>
      </c>
      <c r="O44" s="95">
        <v>29204.673919469806</v>
      </c>
      <c r="P44" s="95">
        <v>28342.161416285253</v>
      </c>
      <c r="Q44" s="95">
        <v>28945.259305850781</v>
      </c>
      <c r="R44" s="95">
        <v>30971.927795549927</v>
      </c>
      <c r="S44" s="95">
        <v>33440.026621649413</v>
      </c>
      <c r="T44" s="95">
        <v>32462.562828646976</v>
      </c>
      <c r="U44" s="95">
        <v>32284.610910383941</v>
      </c>
      <c r="V44" s="95">
        <v>34799.027759869125</v>
      </c>
      <c r="W44" s="95">
        <v>31794.347554837739</v>
      </c>
      <c r="X44" s="99">
        <v>33702.19125988883</v>
      </c>
      <c r="Y44" s="99">
        <v>34701.305020149419</v>
      </c>
      <c r="Z44" s="99">
        <v>33145.406530634988</v>
      </c>
      <c r="AA44" s="99">
        <v>32739.573779462691</v>
      </c>
      <c r="AB44" s="99">
        <v>31743.204944914512</v>
      </c>
    </row>
    <row r="45" spans="1:28" s="66" customFormat="1" ht="12.75" customHeight="1">
      <c r="A45" s="63">
        <v>41</v>
      </c>
      <c r="B45" s="64" t="s">
        <v>77</v>
      </c>
      <c r="C45" s="68" t="s">
        <v>78</v>
      </c>
      <c r="D45" s="95">
        <v>111156.88222441879</v>
      </c>
      <c r="E45" s="115">
        <v>110130.29702251373</v>
      </c>
      <c r="F45" s="115">
        <v>111040.5887682474</v>
      </c>
      <c r="G45" s="115">
        <v>115528.5476902518</v>
      </c>
      <c r="H45" s="115">
        <v>114297.30031696497</v>
      </c>
      <c r="I45" s="95">
        <v>103870.73393451676</v>
      </c>
      <c r="J45" s="95">
        <v>96868.489798833747</v>
      </c>
      <c r="K45" s="95">
        <v>87432.301933924959</v>
      </c>
      <c r="L45" s="95">
        <v>80540.912160569409</v>
      </c>
      <c r="M45" s="95">
        <v>81868.573173513461</v>
      </c>
      <c r="N45" s="95">
        <v>84154.328199898286</v>
      </c>
      <c r="O45" s="95">
        <v>96409.941120443109</v>
      </c>
      <c r="P45" s="95">
        <v>96609.780647814943</v>
      </c>
      <c r="Q45" s="95">
        <v>92697.571561204546</v>
      </c>
      <c r="R45" s="95">
        <v>100821.87763286658</v>
      </c>
      <c r="S45" s="95">
        <v>92234.185466940762</v>
      </c>
      <c r="T45" s="95">
        <v>88476.282187810022</v>
      </c>
      <c r="U45" s="95">
        <v>84589.904431108254</v>
      </c>
      <c r="V45" s="95">
        <v>98910.530924438353</v>
      </c>
      <c r="W45" s="95">
        <v>91264.211442915519</v>
      </c>
      <c r="X45" s="99">
        <v>78791.575585636572</v>
      </c>
      <c r="Y45" s="99">
        <v>74441.008968529612</v>
      </c>
      <c r="Z45" s="99">
        <v>63636.015844687594</v>
      </c>
      <c r="AA45" s="99">
        <v>62780.352356143856</v>
      </c>
      <c r="AB45" s="99">
        <v>70454.99188975642</v>
      </c>
    </row>
    <row r="46" spans="1:28" s="66" customFormat="1" ht="12.75" customHeight="1">
      <c r="A46" s="63">
        <v>42</v>
      </c>
      <c r="B46" s="64">
        <v>37</v>
      </c>
      <c r="C46" s="73" t="s">
        <v>79</v>
      </c>
      <c r="D46" s="95">
        <v>20200.504334777241</v>
      </c>
      <c r="E46" s="115">
        <v>22822.958687172824</v>
      </c>
      <c r="F46" s="115">
        <v>21980.148915276543</v>
      </c>
      <c r="G46" s="115">
        <v>22926.192987322745</v>
      </c>
      <c r="H46" s="115">
        <v>23280.444735288787</v>
      </c>
      <c r="I46" s="95">
        <v>23889.163623899396</v>
      </c>
      <c r="J46" s="95">
        <v>25715.995779342513</v>
      </c>
      <c r="K46" s="95">
        <v>21516.876905090314</v>
      </c>
      <c r="L46" s="95">
        <v>20518.078791760861</v>
      </c>
      <c r="M46" s="95">
        <v>20672.465203239197</v>
      </c>
      <c r="N46" s="95">
        <v>20303.489189413125</v>
      </c>
      <c r="O46" s="95">
        <v>21903.250947558328</v>
      </c>
      <c r="P46" s="95">
        <v>21535.02500302011</v>
      </c>
      <c r="Q46" s="95">
        <v>22032.23491465221</v>
      </c>
      <c r="R46" s="95">
        <v>21901.394638159025</v>
      </c>
      <c r="S46" s="95">
        <v>23010.57724059817</v>
      </c>
      <c r="T46" s="95">
        <v>22621.762122079672</v>
      </c>
      <c r="U46" s="95">
        <v>22978.007465738534</v>
      </c>
      <c r="V46" s="95">
        <v>23661.06233058211</v>
      </c>
      <c r="W46" s="95">
        <v>22886.560501113774</v>
      </c>
      <c r="X46" s="99">
        <v>20129.799278523544</v>
      </c>
      <c r="Y46" s="99">
        <v>20097.867431299917</v>
      </c>
      <c r="Z46" s="99">
        <v>18860.896145389368</v>
      </c>
      <c r="AA46" s="99">
        <v>18743.518469539857</v>
      </c>
      <c r="AB46" s="99">
        <v>18388.593989938585</v>
      </c>
    </row>
    <row r="47" spans="1:28" s="66" customFormat="1" ht="12.75" customHeight="1">
      <c r="A47" s="63">
        <v>43</v>
      </c>
      <c r="B47" s="64" t="s">
        <v>80</v>
      </c>
      <c r="C47" s="73" t="s">
        <v>81</v>
      </c>
      <c r="D47" s="95">
        <v>90956.377889641546</v>
      </c>
      <c r="E47" s="115">
        <v>87307.338335340901</v>
      </c>
      <c r="F47" s="115">
        <v>89060.439852970856</v>
      </c>
      <c r="G47" s="115">
        <v>92602.354702929049</v>
      </c>
      <c r="H47" s="115">
        <v>91016.85558167618</v>
      </c>
      <c r="I47" s="95">
        <v>79981.570310617361</v>
      </c>
      <c r="J47" s="95">
        <v>71152.494019491249</v>
      </c>
      <c r="K47" s="95">
        <v>65915.425028834652</v>
      </c>
      <c r="L47" s="95">
        <v>60022.833368808548</v>
      </c>
      <c r="M47" s="95">
        <v>61196.107970274265</v>
      </c>
      <c r="N47" s="95">
        <v>63850.839010485164</v>
      </c>
      <c r="O47" s="95">
        <v>74506.690172884788</v>
      </c>
      <c r="P47" s="95">
        <v>75074.75564479483</v>
      </c>
      <c r="Q47" s="95">
        <v>70665.336646552343</v>
      </c>
      <c r="R47" s="95">
        <v>78920.482994707563</v>
      </c>
      <c r="S47" s="95">
        <v>69223.608226342607</v>
      </c>
      <c r="T47" s="95">
        <v>65854.520065730365</v>
      </c>
      <c r="U47" s="95">
        <v>61611.89696536972</v>
      </c>
      <c r="V47" s="95">
        <v>75249.468593856247</v>
      </c>
      <c r="W47" s="95">
        <v>68377.650941801752</v>
      </c>
      <c r="X47" s="99">
        <v>58661.776307113025</v>
      </c>
      <c r="Y47" s="99">
        <v>54343.141537229691</v>
      </c>
      <c r="Z47" s="99">
        <v>44775.119699298222</v>
      </c>
      <c r="AA47" s="99">
        <v>44036.833886603999</v>
      </c>
      <c r="AB47" s="99">
        <v>52066.397899817835</v>
      </c>
    </row>
    <row r="48" spans="1:28" s="66" customFormat="1" ht="12.75" customHeight="1">
      <c r="A48" s="63">
        <v>44</v>
      </c>
      <c r="B48" s="64" t="s">
        <v>82</v>
      </c>
      <c r="C48" s="65" t="s">
        <v>83</v>
      </c>
      <c r="D48" s="95">
        <v>323815.5926715493</v>
      </c>
      <c r="E48" s="115">
        <v>325982.12258369109</v>
      </c>
      <c r="F48" s="115">
        <v>316334.62264797185</v>
      </c>
      <c r="G48" s="115">
        <v>308177.26149920415</v>
      </c>
      <c r="H48" s="115">
        <v>315563.82459282491</v>
      </c>
      <c r="I48" s="95">
        <v>295701.26956304593</v>
      </c>
      <c r="J48" s="95">
        <v>284202.94973416184</v>
      </c>
      <c r="K48" s="95">
        <v>271533.33290220826</v>
      </c>
      <c r="L48" s="95">
        <v>255381.88111619139</v>
      </c>
      <c r="M48" s="95">
        <v>234220.10395698604</v>
      </c>
      <c r="N48" s="95">
        <v>231267.12143937475</v>
      </c>
      <c r="O48" s="95">
        <v>245594.73830640965</v>
      </c>
      <c r="P48" s="95">
        <v>222159.47863502018</v>
      </c>
      <c r="Q48" s="95">
        <v>223799.6469436404</v>
      </c>
      <c r="R48" s="95">
        <v>223501.52467636659</v>
      </c>
      <c r="S48" s="95">
        <v>225504.59479398071</v>
      </c>
      <c r="T48" s="95">
        <v>240736.47980821447</v>
      </c>
      <c r="U48" s="95">
        <v>213511.93350502395</v>
      </c>
      <c r="V48" s="95">
        <v>214622.22667163209</v>
      </c>
      <c r="W48" s="95">
        <v>218650.68047349868</v>
      </c>
      <c r="X48" s="99">
        <v>270173.57761967345</v>
      </c>
      <c r="Y48" s="99">
        <v>331483.89347381599</v>
      </c>
      <c r="Z48" s="99">
        <v>235785.38765243848</v>
      </c>
      <c r="AA48" s="99">
        <v>202436.6543074403</v>
      </c>
      <c r="AB48" s="99">
        <v>208645.98301576375</v>
      </c>
    </row>
    <row r="49" spans="1:28" s="66" customFormat="1" ht="12.75" customHeight="1">
      <c r="A49" s="63">
        <v>45</v>
      </c>
      <c r="B49" s="64" t="s">
        <v>84</v>
      </c>
      <c r="C49" s="68" t="s">
        <v>85</v>
      </c>
      <c r="D49" s="95">
        <v>234834.65414372308</v>
      </c>
      <c r="E49" s="115">
        <v>232805.11136492589</v>
      </c>
      <c r="F49" s="115">
        <v>228188.85325498937</v>
      </c>
      <c r="G49" s="115">
        <v>218931.81281281414</v>
      </c>
      <c r="H49" s="115">
        <v>228348.90619315149</v>
      </c>
      <c r="I49" s="95">
        <v>211057.47993159408</v>
      </c>
      <c r="J49" s="95">
        <v>199421.92938199415</v>
      </c>
      <c r="K49" s="95">
        <v>190453.90223002146</v>
      </c>
      <c r="L49" s="95">
        <v>179677.73571558256</v>
      </c>
      <c r="M49" s="95">
        <v>160566.11722927916</v>
      </c>
      <c r="N49" s="95">
        <v>160182.21940202537</v>
      </c>
      <c r="O49" s="95">
        <v>170852.33165326691</v>
      </c>
      <c r="P49" s="95">
        <v>156094.45515302793</v>
      </c>
      <c r="Q49" s="95">
        <v>156857.42871830246</v>
      </c>
      <c r="R49" s="95">
        <v>146744.67636039309</v>
      </c>
      <c r="S49" s="95">
        <v>145562.31628005419</v>
      </c>
      <c r="T49" s="95">
        <v>157364.95519441098</v>
      </c>
      <c r="U49" s="95">
        <v>130976.92626829779</v>
      </c>
      <c r="V49" s="95">
        <v>126145.93407479904</v>
      </c>
      <c r="W49" s="95">
        <v>131853.69874909357</v>
      </c>
      <c r="X49" s="99">
        <v>155281.49239061997</v>
      </c>
      <c r="Y49" s="99">
        <v>213542.71651487242</v>
      </c>
      <c r="Z49" s="99">
        <v>139017.61628916333</v>
      </c>
      <c r="AA49" s="99">
        <v>109636.21770065764</v>
      </c>
      <c r="AB49" s="99">
        <v>112251.50211455421</v>
      </c>
    </row>
    <row r="50" spans="1:28" s="66" customFormat="1" ht="12.75" customHeight="1">
      <c r="A50" s="63">
        <v>46</v>
      </c>
      <c r="B50" s="64">
        <v>43</v>
      </c>
      <c r="C50" s="68" t="s">
        <v>86</v>
      </c>
      <c r="D50" s="95">
        <v>88980.938527826205</v>
      </c>
      <c r="E50" s="115">
        <v>93177.011218765212</v>
      </c>
      <c r="F50" s="115">
        <v>88145.769392982445</v>
      </c>
      <c r="G50" s="115">
        <v>89245.448686390024</v>
      </c>
      <c r="H50" s="115">
        <v>87214.918399673421</v>
      </c>
      <c r="I50" s="95">
        <v>84643.789631451858</v>
      </c>
      <c r="J50" s="95">
        <v>84781.020352167674</v>
      </c>
      <c r="K50" s="95">
        <v>81079.430672186791</v>
      </c>
      <c r="L50" s="95">
        <v>75704.145400608846</v>
      </c>
      <c r="M50" s="95">
        <v>73653.986727706899</v>
      </c>
      <c r="N50" s="95">
        <v>71084.902037349399</v>
      </c>
      <c r="O50" s="95">
        <v>74742.406653142738</v>
      </c>
      <c r="P50" s="95">
        <v>66065.023481992248</v>
      </c>
      <c r="Q50" s="95">
        <v>66942.218225337943</v>
      </c>
      <c r="R50" s="95">
        <v>76756.848315973519</v>
      </c>
      <c r="S50" s="95">
        <v>79942.278513926518</v>
      </c>
      <c r="T50" s="95">
        <v>83371.524613803485</v>
      </c>
      <c r="U50" s="95">
        <v>82535.007236726175</v>
      </c>
      <c r="V50" s="95">
        <v>88476.292596833038</v>
      </c>
      <c r="W50" s="95">
        <v>86796.981724405108</v>
      </c>
      <c r="X50" s="99">
        <v>114892.08522905348</v>
      </c>
      <c r="Y50" s="99">
        <v>117941.17695894359</v>
      </c>
      <c r="Z50" s="99">
        <v>96767.771363275169</v>
      </c>
      <c r="AA50" s="99">
        <v>92800.436606782663</v>
      </c>
      <c r="AB50" s="99">
        <v>96394.480901209536</v>
      </c>
    </row>
    <row r="51" spans="1:28" s="66" customFormat="1" ht="12.75" customHeight="1">
      <c r="A51" s="63">
        <v>47</v>
      </c>
      <c r="B51" s="64" t="s">
        <v>87</v>
      </c>
      <c r="C51" s="65" t="s">
        <v>88</v>
      </c>
      <c r="D51" s="95">
        <v>493539.89095754194</v>
      </c>
      <c r="E51" s="115">
        <v>527794.67291855277</v>
      </c>
      <c r="F51" s="115">
        <v>498100.59924903983</v>
      </c>
      <c r="G51" s="115">
        <v>504866.08628800616</v>
      </c>
      <c r="H51" s="115">
        <v>494936.97565729497</v>
      </c>
      <c r="I51" s="95">
        <v>479550.38535770407</v>
      </c>
      <c r="J51" s="95">
        <v>499478.35331845551</v>
      </c>
      <c r="K51" s="95">
        <v>482885.22131600231</v>
      </c>
      <c r="L51" s="95">
        <v>460224.42089283827</v>
      </c>
      <c r="M51" s="95">
        <v>451612.0250408178</v>
      </c>
      <c r="N51" s="95">
        <v>435383.28765654133</v>
      </c>
      <c r="O51" s="95">
        <v>445348.09154371626</v>
      </c>
      <c r="P51" s="95">
        <v>397965.80066295282</v>
      </c>
      <c r="Q51" s="95">
        <v>413238.79737240612</v>
      </c>
      <c r="R51" s="95">
        <v>384277.58682800655</v>
      </c>
      <c r="S51" s="95">
        <v>414327.00821847154</v>
      </c>
      <c r="T51" s="95">
        <v>389681.57268708595</v>
      </c>
      <c r="U51" s="95">
        <v>389076.4594426417</v>
      </c>
      <c r="V51" s="95">
        <v>405226.73205757933</v>
      </c>
      <c r="W51" s="95">
        <v>388914.2157041679</v>
      </c>
      <c r="X51" s="99">
        <v>386374.82232601393</v>
      </c>
      <c r="Y51" s="99">
        <v>386513.42233871965</v>
      </c>
      <c r="Z51" s="99">
        <v>379608.98847963067</v>
      </c>
      <c r="AA51" s="99">
        <v>352340.71428423678</v>
      </c>
      <c r="AB51" s="99">
        <v>351458.40227947495</v>
      </c>
    </row>
    <row r="52" spans="1:28" s="66" customFormat="1" ht="12.75" customHeight="1">
      <c r="A52" s="63">
        <v>48</v>
      </c>
      <c r="B52" s="64">
        <v>45</v>
      </c>
      <c r="C52" s="68" t="s">
        <v>89</v>
      </c>
      <c r="D52" s="95">
        <v>80244.038260919857</v>
      </c>
      <c r="E52" s="115">
        <v>88186.893473584627</v>
      </c>
      <c r="F52" s="115">
        <v>85065.863849587986</v>
      </c>
      <c r="G52" s="115">
        <v>89104.932739591124</v>
      </c>
      <c r="H52" s="115">
        <v>87606.572267537078</v>
      </c>
      <c r="I52" s="95">
        <v>82180.796544333891</v>
      </c>
      <c r="J52" s="95">
        <v>86016.664451592282</v>
      </c>
      <c r="K52" s="95">
        <v>76088.427785476219</v>
      </c>
      <c r="L52" s="95">
        <v>68714.177793134091</v>
      </c>
      <c r="M52" s="95">
        <v>65814.002795832057</v>
      </c>
      <c r="N52" s="95">
        <v>66317.523180288888</v>
      </c>
      <c r="O52" s="95">
        <v>71248.171056966923</v>
      </c>
      <c r="P52" s="95">
        <v>67133.254289762452</v>
      </c>
      <c r="Q52" s="95">
        <v>69667.064290897135</v>
      </c>
      <c r="R52" s="95">
        <v>64926.361868930246</v>
      </c>
      <c r="S52" s="95">
        <v>69718.342884130878</v>
      </c>
      <c r="T52" s="95">
        <v>61926.932455785107</v>
      </c>
      <c r="U52" s="95">
        <v>63828.058323545731</v>
      </c>
      <c r="V52" s="95">
        <v>67346.722467166081</v>
      </c>
      <c r="W52" s="95">
        <v>65221.592948279314</v>
      </c>
      <c r="X52" s="99">
        <v>69196.549330093723</v>
      </c>
      <c r="Y52" s="99">
        <v>68116.009982740725</v>
      </c>
      <c r="Z52" s="99">
        <v>62957.736457762061</v>
      </c>
      <c r="AA52" s="99">
        <v>51111.737668531387</v>
      </c>
      <c r="AB52" s="99">
        <v>49414.107271939043</v>
      </c>
    </row>
    <row r="53" spans="1:28" s="66" customFormat="1" ht="12.75" customHeight="1">
      <c r="A53" s="63">
        <v>49</v>
      </c>
      <c r="B53" s="64">
        <v>46</v>
      </c>
      <c r="C53" s="68" t="s">
        <v>90</v>
      </c>
      <c r="D53" s="95">
        <v>147103.68436945672</v>
      </c>
      <c r="E53" s="115">
        <v>155023.84658182779</v>
      </c>
      <c r="F53" s="115">
        <v>148629.43421770251</v>
      </c>
      <c r="G53" s="115">
        <v>151707.28003530626</v>
      </c>
      <c r="H53" s="115">
        <v>150592.19757508842</v>
      </c>
      <c r="I53" s="95">
        <v>143435.43864281144</v>
      </c>
      <c r="J53" s="95">
        <v>149313.60476551441</v>
      </c>
      <c r="K53" s="95">
        <v>138237.59668616491</v>
      </c>
      <c r="L53" s="95">
        <v>128023.76417919406</v>
      </c>
      <c r="M53" s="95">
        <v>130811.62304427565</v>
      </c>
      <c r="N53" s="95">
        <v>134256.10129476234</v>
      </c>
      <c r="O53" s="95">
        <v>141573.03696389205</v>
      </c>
      <c r="P53" s="95">
        <v>119543.26939921376</v>
      </c>
      <c r="Q53" s="95">
        <v>120562.70248748227</v>
      </c>
      <c r="R53" s="95">
        <v>113900.26819390328</v>
      </c>
      <c r="S53" s="95">
        <v>118807.46263538853</v>
      </c>
      <c r="T53" s="95">
        <v>116957.08693337745</v>
      </c>
      <c r="U53" s="95">
        <v>116815.94297290717</v>
      </c>
      <c r="V53" s="95">
        <v>120602.8368097653</v>
      </c>
      <c r="W53" s="95">
        <v>118982.52543732506</v>
      </c>
      <c r="X53" s="99">
        <v>129109.84173738683</v>
      </c>
      <c r="Y53" s="99">
        <v>132045.46041971841</v>
      </c>
      <c r="Z53" s="99">
        <v>122173.23989021684</v>
      </c>
      <c r="AA53" s="99">
        <v>119325.3951002621</v>
      </c>
      <c r="AB53" s="99">
        <v>120464.47866368173</v>
      </c>
    </row>
    <row r="54" spans="1:28" s="66" customFormat="1" ht="12.75" customHeight="1">
      <c r="A54" s="63">
        <v>50</v>
      </c>
      <c r="B54" s="64">
        <v>47</v>
      </c>
      <c r="C54" s="68" t="s">
        <v>91</v>
      </c>
      <c r="D54" s="95">
        <v>266192.16832716536</v>
      </c>
      <c r="E54" s="115">
        <v>284583.93286314036</v>
      </c>
      <c r="F54" s="115">
        <v>264405.30118174932</v>
      </c>
      <c r="G54" s="115">
        <v>264053.87351310876</v>
      </c>
      <c r="H54" s="115">
        <v>256738.20581466949</v>
      </c>
      <c r="I54" s="95">
        <v>253934.15017055874</v>
      </c>
      <c r="J54" s="95">
        <v>264148.08410134882</v>
      </c>
      <c r="K54" s="95">
        <v>268559.1968443612</v>
      </c>
      <c r="L54" s="95">
        <v>263486.47892051016</v>
      </c>
      <c r="M54" s="95">
        <v>254986.39920071009</v>
      </c>
      <c r="N54" s="95">
        <v>234809.66318149009</v>
      </c>
      <c r="O54" s="95">
        <v>232526.8835228573</v>
      </c>
      <c r="P54" s="95">
        <v>211289.27697397661</v>
      </c>
      <c r="Q54" s="95">
        <v>223009.03059402673</v>
      </c>
      <c r="R54" s="95">
        <v>205450.956765173</v>
      </c>
      <c r="S54" s="95">
        <v>225801.20269895217</v>
      </c>
      <c r="T54" s="95">
        <v>210797.55329792341</v>
      </c>
      <c r="U54" s="95">
        <v>208432.45814618879</v>
      </c>
      <c r="V54" s="95">
        <v>217277.17278064793</v>
      </c>
      <c r="W54" s="95">
        <v>204710.09731856352</v>
      </c>
      <c r="X54" s="99">
        <v>188068.43125853338</v>
      </c>
      <c r="Y54" s="99">
        <v>186351.95193626051</v>
      </c>
      <c r="Z54" s="99">
        <v>194478.01213165181</v>
      </c>
      <c r="AA54" s="99">
        <v>181903.58151544328</v>
      </c>
      <c r="AB54" s="99">
        <v>181579.81634385418</v>
      </c>
    </row>
    <row r="55" spans="1:28" s="66" customFormat="1" ht="12.75" customHeight="1">
      <c r="A55" s="63">
        <v>51</v>
      </c>
      <c r="B55" s="64" t="s">
        <v>92</v>
      </c>
      <c r="C55" s="65" t="s">
        <v>93</v>
      </c>
      <c r="D55" s="95">
        <v>772906.837714936</v>
      </c>
      <c r="E55" s="115">
        <v>776386.93522940262</v>
      </c>
      <c r="F55" s="115">
        <v>792715.55078317376</v>
      </c>
      <c r="G55" s="115">
        <v>805151.2161266628</v>
      </c>
      <c r="H55" s="115">
        <v>868360.26106021588</v>
      </c>
      <c r="I55" s="95">
        <v>878209.82411399693</v>
      </c>
      <c r="J55" s="95">
        <v>876442.91852519521</v>
      </c>
      <c r="K55" s="95">
        <v>873640.78277295653</v>
      </c>
      <c r="L55" s="95">
        <v>887256.26989931695</v>
      </c>
      <c r="M55" s="95">
        <v>896503.22104883392</v>
      </c>
      <c r="N55" s="95">
        <v>1147378.5034832193</v>
      </c>
      <c r="O55" s="95">
        <v>1188281.8245633803</v>
      </c>
      <c r="P55" s="95">
        <v>1301679.3259633908</v>
      </c>
      <c r="Q55" s="95">
        <v>1290062.1604384684</v>
      </c>
      <c r="R55" s="95">
        <v>1165903.2492538861</v>
      </c>
      <c r="S55" s="95">
        <v>1199634.9996995681</v>
      </c>
      <c r="T55" s="95">
        <v>1149636.8597309613</v>
      </c>
      <c r="U55" s="95">
        <v>1192180.3624871967</v>
      </c>
      <c r="V55" s="95">
        <v>1216824.9071518006</v>
      </c>
      <c r="W55" s="95">
        <v>1183753.998870525</v>
      </c>
      <c r="X55" s="99">
        <v>1235068.4827283726</v>
      </c>
      <c r="Y55" s="99">
        <v>1272475.6515127057</v>
      </c>
      <c r="Z55" s="99">
        <v>1253203.0416926485</v>
      </c>
      <c r="AA55" s="99">
        <v>1258403.620545286</v>
      </c>
      <c r="AB55" s="99">
        <v>1389070.0105939063</v>
      </c>
    </row>
    <row r="56" spans="1:28" s="66" customFormat="1" ht="12.75" customHeight="1">
      <c r="A56" s="63">
        <v>52</v>
      </c>
      <c r="B56" s="64" t="s">
        <v>94</v>
      </c>
      <c r="C56" s="68" t="s">
        <v>95</v>
      </c>
      <c r="D56" s="95">
        <v>83291.929057612404</v>
      </c>
      <c r="E56" s="115">
        <v>82223.941123874887</v>
      </c>
      <c r="F56" s="115">
        <v>83456.066261573869</v>
      </c>
      <c r="G56" s="115">
        <v>78977.007148064717</v>
      </c>
      <c r="H56" s="115">
        <v>77926.334053263534</v>
      </c>
      <c r="I56" s="95">
        <v>77529.190554082161</v>
      </c>
      <c r="J56" s="95">
        <v>74997.35762053181</v>
      </c>
      <c r="K56" s="95">
        <v>72277.075639186936</v>
      </c>
      <c r="L56" s="95">
        <v>72148.222609670469</v>
      </c>
      <c r="M56" s="95">
        <v>71735.771609721574</v>
      </c>
      <c r="N56" s="95">
        <v>70890.053552092912</v>
      </c>
      <c r="O56" s="95">
        <v>69101.738261891907</v>
      </c>
      <c r="P56" s="95">
        <v>68162.025070331933</v>
      </c>
      <c r="Q56" s="95">
        <v>41151.665110560716</v>
      </c>
      <c r="R56" s="95">
        <v>31843.653455733882</v>
      </c>
      <c r="S56" s="95">
        <v>33572.82942008214</v>
      </c>
      <c r="T56" s="95">
        <v>34406.751179541883</v>
      </c>
      <c r="U56" s="95">
        <v>32815.601219025419</v>
      </c>
      <c r="V56" s="95">
        <v>33328.900094950368</v>
      </c>
      <c r="W56" s="95">
        <v>32397.447920274004</v>
      </c>
      <c r="X56" s="99">
        <v>31411.166436275242</v>
      </c>
      <c r="Y56" s="99">
        <v>33648.252600747699</v>
      </c>
      <c r="Z56" s="99">
        <v>33473.662353558124</v>
      </c>
      <c r="AA56" s="99">
        <v>32229.608277220505</v>
      </c>
      <c r="AB56" s="99">
        <v>31647.562030679423</v>
      </c>
    </row>
    <row r="57" spans="1:28" s="66" customFormat="1" ht="12.75" customHeight="1">
      <c r="A57" s="63">
        <v>53</v>
      </c>
      <c r="B57" s="64" t="s">
        <v>96</v>
      </c>
      <c r="C57" s="68" t="s">
        <v>97</v>
      </c>
      <c r="D57" s="95">
        <v>127782.89440987907</v>
      </c>
      <c r="E57" s="115">
        <v>128350.0354895101</v>
      </c>
      <c r="F57" s="115">
        <v>129715.94454536645</v>
      </c>
      <c r="G57" s="115">
        <v>137399.09193030035</v>
      </c>
      <c r="H57" s="115">
        <v>155905.42424320351</v>
      </c>
      <c r="I57" s="95">
        <v>160102.52493597267</v>
      </c>
      <c r="J57" s="95">
        <v>166615.58665569633</v>
      </c>
      <c r="K57" s="95">
        <v>183930.73283488251</v>
      </c>
      <c r="L57" s="95">
        <v>185772.44164081503</v>
      </c>
      <c r="M57" s="95">
        <v>187903.311434139</v>
      </c>
      <c r="N57" s="95">
        <v>187513.23739644009</v>
      </c>
      <c r="O57" s="95">
        <v>196190.93624457443</v>
      </c>
      <c r="P57" s="95">
        <v>207027.82298082169</v>
      </c>
      <c r="Q57" s="95">
        <v>214480.26297334174</v>
      </c>
      <c r="R57" s="95">
        <v>231039.46555092264</v>
      </c>
      <c r="S57" s="95">
        <v>238833.81728040322</v>
      </c>
      <c r="T57" s="95">
        <v>246397.59313399662</v>
      </c>
      <c r="U57" s="95">
        <v>243888.43620894474</v>
      </c>
      <c r="V57" s="95">
        <v>243117.65281628899</v>
      </c>
      <c r="W57" s="95">
        <v>238125.87152118317</v>
      </c>
      <c r="X57" s="99">
        <v>223457.60390488626</v>
      </c>
      <c r="Y57" s="99">
        <v>228524.06273873022</v>
      </c>
      <c r="Z57" s="99">
        <v>215197.64164886781</v>
      </c>
      <c r="AA57" s="99">
        <v>251133.42023223624</v>
      </c>
      <c r="AB57" s="99">
        <v>255756.2164862983</v>
      </c>
    </row>
    <row r="58" spans="1:28" s="66" customFormat="1" ht="12.75" customHeight="1">
      <c r="A58" s="63">
        <v>54</v>
      </c>
      <c r="B58" s="64">
        <v>50</v>
      </c>
      <c r="C58" s="68" t="s">
        <v>98</v>
      </c>
      <c r="D58" s="95">
        <v>91145.659966964085</v>
      </c>
      <c r="E58" s="115">
        <v>79893.864748741864</v>
      </c>
      <c r="F58" s="115">
        <v>80476.099660259119</v>
      </c>
      <c r="G58" s="115">
        <v>75576.253671107173</v>
      </c>
      <c r="H58" s="115">
        <v>80283.363229442475</v>
      </c>
      <c r="I58" s="95">
        <v>61086.553310406889</v>
      </c>
      <c r="J58" s="95">
        <v>57817.128349147599</v>
      </c>
      <c r="K58" s="95">
        <v>56185.708653460533</v>
      </c>
      <c r="L58" s="95">
        <v>56656.023247720732</v>
      </c>
      <c r="M58" s="95">
        <v>47960.33182225698</v>
      </c>
      <c r="N58" s="95">
        <v>289395.56576704973</v>
      </c>
      <c r="O58" s="95">
        <v>294128.48495615053</v>
      </c>
      <c r="P58" s="95">
        <v>392049.3118215861</v>
      </c>
      <c r="Q58" s="95">
        <v>397408.16204486124</v>
      </c>
      <c r="R58" s="95">
        <v>321768.34188885719</v>
      </c>
      <c r="S58" s="95">
        <v>347584.28130333236</v>
      </c>
      <c r="T58" s="95">
        <v>297631.85681202676</v>
      </c>
      <c r="U58" s="95">
        <v>340234.05232627952</v>
      </c>
      <c r="V58" s="95">
        <v>337176.36754724709</v>
      </c>
      <c r="W58" s="95">
        <v>319917.68318371102</v>
      </c>
      <c r="X58" s="99">
        <v>348000.0631160207</v>
      </c>
      <c r="Y58" s="99">
        <v>357305.96724076779</v>
      </c>
      <c r="Z58" s="99">
        <v>359010.85169093596</v>
      </c>
      <c r="AA58" s="99">
        <v>331900.60748072469</v>
      </c>
      <c r="AB58" s="99">
        <v>430197.73895098211</v>
      </c>
    </row>
    <row r="59" spans="1:28" s="66" customFormat="1" ht="12.75" customHeight="1">
      <c r="A59" s="63">
        <v>55</v>
      </c>
      <c r="B59" s="64">
        <v>51</v>
      </c>
      <c r="C59" s="68" t="s">
        <v>99</v>
      </c>
      <c r="D59" s="95">
        <v>297617.08661670901</v>
      </c>
      <c r="E59" s="115">
        <v>312142.96946066647</v>
      </c>
      <c r="F59" s="115">
        <v>324324.88983192679</v>
      </c>
      <c r="G59" s="115">
        <v>333820.18748500565</v>
      </c>
      <c r="H59" s="115">
        <v>358021.70236103883</v>
      </c>
      <c r="I59" s="95">
        <v>379081.73624964181</v>
      </c>
      <c r="J59" s="95">
        <v>369552.08939318941</v>
      </c>
      <c r="K59" s="95">
        <v>365964.00722796697</v>
      </c>
      <c r="L59" s="95">
        <v>376551.30164016335</v>
      </c>
      <c r="M59" s="95">
        <v>383608.86287050013</v>
      </c>
      <c r="N59" s="95">
        <v>396812.99485978222</v>
      </c>
      <c r="O59" s="95">
        <v>409978.4875085706</v>
      </c>
      <c r="P59" s="95">
        <v>427710.38183397608</v>
      </c>
      <c r="Q59" s="95">
        <v>429766.089051002</v>
      </c>
      <c r="R59" s="95">
        <v>398304.86539825139</v>
      </c>
      <c r="S59" s="95">
        <v>383561.99032397516</v>
      </c>
      <c r="T59" s="95">
        <v>383972.14017030905</v>
      </c>
      <c r="U59" s="95">
        <v>392342.52147836052</v>
      </c>
      <c r="V59" s="95">
        <v>404748.83546888549</v>
      </c>
      <c r="W59" s="95">
        <v>388351.78368882975</v>
      </c>
      <c r="X59" s="99">
        <v>380110.64017085853</v>
      </c>
      <c r="Y59" s="99">
        <v>399770.24193787179</v>
      </c>
      <c r="Z59" s="99">
        <v>416795.03919961862</v>
      </c>
      <c r="AA59" s="99">
        <v>415446.32792719692</v>
      </c>
      <c r="AB59" s="99">
        <v>454681.18633950304</v>
      </c>
    </row>
    <row r="60" spans="1:28" s="66" customFormat="1" ht="12.75" customHeight="1">
      <c r="A60" s="63">
        <v>56</v>
      </c>
      <c r="B60" s="64">
        <v>52</v>
      </c>
      <c r="C60" s="68" t="s">
        <v>100</v>
      </c>
      <c r="D60" s="95">
        <v>129119.65350452795</v>
      </c>
      <c r="E60" s="115">
        <v>129800.3691881449</v>
      </c>
      <c r="F60" s="115">
        <v>131538.47989995082</v>
      </c>
      <c r="G60" s="115">
        <v>134367.96826664582</v>
      </c>
      <c r="H60" s="115">
        <v>146479.85468770796</v>
      </c>
      <c r="I60" s="95">
        <v>150210.36549070917</v>
      </c>
      <c r="J60" s="95">
        <v>156886.46733607602</v>
      </c>
      <c r="K60" s="95">
        <v>145364.11690348864</v>
      </c>
      <c r="L60" s="95">
        <v>146978.36639685454</v>
      </c>
      <c r="M60" s="95">
        <v>154715.70736260171</v>
      </c>
      <c r="N60" s="95">
        <v>152948.55479418594</v>
      </c>
      <c r="O60" s="95">
        <v>165955.91016756557</v>
      </c>
      <c r="P60" s="95">
        <v>158258.0791710786</v>
      </c>
      <c r="Q60" s="95">
        <v>158379.62544383461</v>
      </c>
      <c r="R60" s="95">
        <v>135810.21688302676</v>
      </c>
      <c r="S60" s="95">
        <v>147152.87897234951</v>
      </c>
      <c r="T60" s="95">
        <v>144651.81882106123</v>
      </c>
      <c r="U60" s="95">
        <v>141470.54905130775</v>
      </c>
      <c r="V60" s="95">
        <v>150697.93655401381</v>
      </c>
      <c r="W60" s="95">
        <v>150886.07752912494</v>
      </c>
      <c r="X60" s="99">
        <v>201897.19004288747</v>
      </c>
      <c r="Y60" s="99">
        <v>202095.26410532405</v>
      </c>
      <c r="Z60" s="99">
        <v>164326.69758642383</v>
      </c>
      <c r="AA60" s="99">
        <v>160713.50940679846</v>
      </c>
      <c r="AB60" s="99">
        <v>150164.52638831068</v>
      </c>
    </row>
    <row r="61" spans="1:28" s="66" customFormat="1" ht="12.75" customHeight="1">
      <c r="A61" s="63">
        <v>57</v>
      </c>
      <c r="B61" s="64">
        <v>53</v>
      </c>
      <c r="C61" s="68" t="s">
        <v>101</v>
      </c>
      <c r="D61" s="95">
        <v>43949.614159243414</v>
      </c>
      <c r="E61" s="115">
        <v>43975.755218464437</v>
      </c>
      <c r="F61" s="115">
        <v>43204.070584096684</v>
      </c>
      <c r="G61" s="115">
        <v>45010.707625538991</v>
      </c>
      <c r="H61" s="115">
        <v>49743.582485559462</v>
      </c>
      <c r="I61" s="95">
        <v>50199.453573184255</v>
      </c>
      <c r="J61" s="95">
        <v>50574.289170553893</v>
      </c>
      <c r="K61" s="95">
        <v>49919.141513970884</v>
      </c>
      <c r="L61" s="95">
        <v>49149.91436409286</v>
      </c>
      <c r="M61" s="95">
        <v>50579.235949614435</v>
      </c>
      <c r="N61" s="95">
        <v>49818.0971136683</v>
      </c>
      <c r="O61" s="95">
        <v>52926.267424627149</v>
      </c>
      <c r="P61" s="95">
        <v>48471.70508559655</v>
      </c>
      <c r="Q61" s="95">
        <v>48876.355814868017</v>
      </c>
      <c r="R61" s="95">
        <v>47136.706077094299</v>
      </c>
      <c r="S61" s="95">
        <v>48929.202399425609</v>
      </c>
      <c r="T61" s="95">
        <v>42576.699614025936</v>
      </c>
      <c r="U61" s="95">
        <v>41429.202203278728</v>
      </c>
      <c r="V61" s="95">
        <v>47755.214670414854</v>
      </c>
      <c r="W61" s="95">
        <v>54075.135027402146</v>
      </c>
      <c r="X61" s="99">
        <v>50191.819057444271</v>
      </c>
      <c r="Y61" s="99">
        <v>51131.862889264274</v>
      </c>
      <c r="Z61" s="99">
        <v>64399.149213244273</v>
      </c>
      <c r="AA61" s="99">
        <v>66980.14722110916</v>
      </c>
      <c r="AB61" s="99">
        <v>66622.780398132847</v>
      </c>
    </row>
    <row r="62" spans="1:28" s="76" customFormat="1" ht="12.75" customHeight="1">
      <c r="A62" s="63">
        <v>58</v>
      </c>
      <c r="B62" s="64" t="s">
        <v>102</v>
      </c>
      <c r="C62" s="65" t="s">
        <v>103</v>
      </c>
      <c r="D62" s="95">
        <v>107552.03823496975</v>
      </c>
      <c r="E62" s="115">
        <v>126506.04783188603</v>
      </c>
      <c r="F62" s="115">
        <v>116984.34435706398</v>
      </c>
      <c r="G62" s="115">
        <v>114907.17806305998</v>
      </c>
      <c r="H62" s="115">
        <v>113547.92838535196</v>
      </c>
      <c r="I62" s="95">
        <v>109956.37264175614</v>
      </c>
      <c r="J62" s="95">
        <v>118212.72063017914</v>
      </c>
      <c r="K62" s="95">
        <v>123536.60922252547</v>
      </c>
      <c r="L62" s="95">
        <v>121842.59309536316</v>
      </c>
      <c r="M62" s="95">
        <v>121074.72518936734</v>
      </c>
      <c r="N62" s="95">
        <v>120252.11438134836</v>
      </c>
      <c r="O62" s="95">
        <v>126559.03620166122</v>
      </c>
      <c r="P62" s="95">
        <v>101727.57631247579</v>
      </c>
      <c r="Q62" s="95">
        <v>104696.12928689443</v>
      </c>
      <c r="R62" s="95">
        <v>106179.48295511627</v>
      </c>
      <c r="S62" s="95">
        <v>111074.20383144874</v>
      </c>
      <c r="T62" s="95">
        <v>103485.36789999582</v>
      </c>
      <c r="U62" s="95">
        <v>101125.99539496446</v>
      </c>
      <c r="V62" s="95">
        <v>106826.88364470119</v>
      </c>
      <c r="W62" s="95">
        <v>95535.669449291803</v>
      </c>
      <c r="X62" s="95">
        <v>100742.25984367104</v>
      </c>
      <c r="Y62" s="95">
        <v>108472.72311140035</v>
      </c>
      <c r="Z62" s="95">
        <v>100475.64164386112</v>
      </c>
      <c r="AA62" s="95">
        <v>92627.454580770194</v>
      </c>
      <c r="AB62" s="99">
        <v>91601.185547527159</v>
      </c>
    </row>
    <row r="63" spans="1:28" s="76" customFormat="1" ht="12.75" customHeight="1">
      <c r="A63" s="63">
        <v>59</v>
      </c>
      <c r="B63" s="64" t="s">
        <v>104</v>
      </c>
      <c r="C63" s="65" t="s">
        <v>105</v>
      </c>
      <c r="D63" s="95">
        <v>82577.403518036386</v>
      </c>
      <c r="E63" s="115">
        <v>85981.544375380123</v>
      </c>
      <c r="F63" s="115">
        <v>86687.558429023324</v>
      </c>
      <c r="G63" s="115">
        <v>92652.646121646525</v>
      </c>
      <c r="H63" s="115">
        <v>95989.764281468611</v>
      </c>
      <c r="I63" s="95">
        <v>97322.181226568006</v>
      </c>
      <c r="J63" s="95">
        <v>104506.41846467723</v>
      </c>
      <c r="K63" s="95">
        <v>90177.953400851795</v>
      </c>
      <c r="L63" s="95">
        <v>92226.395360619295</v>
      </c>
      <c r="M63" s="95">
        <v>102658.68143598255</v>
      </c>
      <c r="N63" s="95">
        <v>103072.66363276794</v>
      </c>
      <c r="O63" s="95">
        <v>107602.20137166567</v>
      </c>
      <c r="P63" s="95">
        <v>101777.6364397563</v>
      </c>
      <c r="Q63" s="95">
        <v>103024.35373126087</v>
      </c>
      <c r="R63" s="95">
        <v>86900.499630568214</v>
      </c>
      <c r="S63" s="95">
        <v>90358.564867930429</v>
      </c>
      <c r="T63" s="95">
        <v>89407.560817079415</v>
      </c>
      <c r="U63" s="95">
        <v>90387.060389115039</v>
      </c>
      <c r="V63" s="95">
        <v>90710.569707549585</v>
      </c>
      <c r="W63" s="95">
        <v>81577.380741796791</v>
      </c>
      <c r="X63" s="95">
        <v>75352.484859772463</v>
      </c>
      <c r="Y63" s="95">
        <v>75963.99381953229</v>
      </c>
      <c r="Z63" s="95">
        <v>62506.473158175693</v>
      </c>
      <c r="AA63" s="95">
        <v>58459.719824835171</v>
      </c>
      <c r="AB63" s="99">
        <v>58948.190123056789</v>
      </c>
    </row>
    <row r="64" spans="1:28" s="76" customFormat="1" ht="12.75" customHeight="1">
      <c r="A64" s="63">
        <v>60</v>
      </c>
      <c r="B64" s="64" t="s">
        <v>106</v>
      </c>
      <c r="C64" s="65" t="s">
        <v>107</v>
      </c>
      <c r="D64" s="95">
        <v>54162.747172725765</v>
      </c>
      <c r="E64" s="115">
        <v>58980.057347894275</v>
      </c>
      <c r="F64" s="115">
        <v>52137.355384036848</v>
      </c>
      <c r="G64" s="115">
        <v>52755.180596957398</v>
      </c>
      <c r="H64" s="115">
        <v>50223.116461927297</v>
      </c>
      <c r="I64" s="95">
        <v>49724.472550443119</v>
      </c>
      <c r="J64" s="95">
        <v>52649.181833726565</v>
      </c>
      <c r="K64" s="95">
        <v>53938.903296158736</v>
      </c>
      <c r="L64" s="95">
        <v>52453.427995937527</v>
      </c>
      <c r="M64" s="95">
        <v>49732.690739477548</v>
      </c>
      <c r="N64" s="95">
        <v>48487.286427780542</v>
      </c>
      <c r="O64" s="95">
        <v>50442.070388252781</v>
      </c>
      <c r="P64" s="95">
        <v>41738.342477985585</v>
      </c>
      <c r="Q64" s="95">
        <v>46698.40753417401</v>
      </c>
      <c r="R64" s="95">
        <v>42480.876742976565</v>
      </c>
      <c r="S64" s="95">
        <v>45372.671731585986</v>
      </c>
      <c r="T64" s="95">
        <v>40014.038194781766</v>
      </c>
      <c r="U64" s="95">
        <v>40456.727456915833</v>
      </c>
      <c r="V64" s="95">
        <v>43579.965293908775</v>
      </c>
      <c r="W64" s="95">
        <v>39418.558561090933</v>
      </c>
      <c r="X64" s="95">
        <v>40472.754088315545</v>
      </c>
      <c r="Y64" s="95">
        <v>40130.175598542322</v>
      </c>
      <c r="Z64" s="95">
        <v>37145.246352824455</v>
      </c>
      <c r="AA64" s="95">
        <v>32497.482955432424</v>
      </c>
      <c r="AB64" s="99">
        <v>33023.300293794251</v>
      </c>
    </row>
    <row r="65" spans="1:28" s="76" customFormat="1" ht="12.75" customHeight="1">
      <c r="A65" s="63">
        <v>61</v>
      </c>
      <c r="B65" s="64" t="s">
        <v>108</v>
      </c>
      <c r="C65" s="65" t="s">
        <v>109</v>
      </c>
      <c r="D65" s="95">
        <v>27747.997846978415</v>
      </c>
      <c r="E65" s="115">
        <v>28637.878170573898</v>
      </c>
      <c r="F65" s="115">
        <v>29835.618686836882</v>
      </c>
      <c r="G65" s="115">
        <v>32412.975354073944</v>
      </c>
      <c r="H65" s="115">
        <v>32655.504960703987</v>
      </c>
      <c r="I65" s="95">
        <v>32150.76684486572</v>
      </c>
      <c r="J65" s="95">
        <v>32549.966809769412</v>
      </c>
      <c r="K65" s="95">
        <v>32926.313789584288</v>
      </c>
      <c r="L65" s="95">
        <v>34408.925464663349</v>
      </c>
      <c r="M65" s="95">
        <v>34388.337754579152</v>
      </c>
      <c r="N65" s="95">
        <v>34947.00742310546</v>
      </c>
      <c r="O65" s="95">
        <v>39393.818222399408</v>
      </c>
      <c r="P65" s="95">
        <v>36267.47923393784</v>
      </c>
      <c r="Q65" s="95">
        <v>38078.354647866232</v>
      </c>
      <c r="R65" s="95">
        <v>35675.291947855432</v>
      </c>
      <c r="S65" s="95">
        <v>37229.421606854594</v>
      </c>
      <c r="T65" s="95">
        <v>35623.707947918025</v>
      </c>
      <c r="U65" s="95">
        <v>37426.267156996277</v>
      </c>
      <c r="V65" s="95">
        <v>37634.028676461487</v>
      </c>
      <c r="W65" s="95">
        <v>36944.297661143319</v>
      </c>
      <c r="X65" s="95">
        <v>31522.700956391003</v>
      </c>
      <c r="Y65" s="95">
        <v>32235.126949558558</v>
      </c>
      <c r="Z65" s="95">
        <v>29189.867017972538</v>
      </c>
      <c r="AA65" s="95">
        <v>28819.177074307499</v>
      </c>
      <c r="AB65" s="99">
        <v>28811.698021412059</v>
      </c>
    </row>
    <row r="66" spans="1:28" s="76" customFormat="1" ht="12.75" customHeight="1">
      <c r="A66" s="63">
        <v>62</v>
      </c>
      <c r="B66" s="64" t="s">
        <v>110</v>
      </c>
      <c r="C66" s="65" t="s">
        <v>111</v>
      </c>
      <c r="D66" s="95">
        <v>119614.95667857087</v>
      </c>
      <c r="E66" s="115">
        <v>129669.46231780181</v>
      </c>
      <c r="F66" s="115">
        <v>128543.92046743595</v>
      </c>
      <c r="G66" s="115">
        <v>133848.21413659648</v>
      </c>
      <c r="H66" s="115">
        <v>136901.45877801976</v>
      </c>
      <c r="I66" s="95">
        <v>140302.31627293711</v>
      </c>
      <c r="J66" s="95">
        <v>165112.26222876174</v>
      </c>
      <c r="K66" s="95">
        <v>166068.13979971348</v>
      </c>
      <c r="L66" s="95">
        <v>162175.60296730491</v>
      </c>
      <c r="M66" s="95">
        <v>160011.94370604077</v>
      </c>
      <c r="N66" s="95">
        <v>168286.52443003474</v>
      </c>
      <c r="O66" s="95">
        <v>181055.14640024072</v>
      </c>
      <c r="P66" s="95">
        <v>172841.49627219682</v>
      </c>
      <c r="Q66" s="95">
        <v>186522.40190257269</v>
      </c>
      <c r="R66" s="95">
        <v>181399.82287348039</v>
      </c>
      <c r="S66" s="95">
        <v>188042.20658203331</v>
      </c>
      <c r="T66" s="95">
        <v>176840.42761049804</v>
      </c>
      <c r="U66" s="95">
        <v>177059.13484178667</v>
      </c>
      <c r="V66" s="95">
        <v>186066.97758435013</v>
      </c>
      <c r="W66" s="95">
        <v>182257.87661466864</v>
      </c>
      <c r="X66" s="95">
        <v>131961.63226336127</v>
      </c>
      <c r="Y66" s="95">
        <v>135376.11766630551</v>
      </c>
      <c r="Z66" s="95">
        <v>119684.64154890829</v>
      </c>
      <c r="AA66" s="95">
        <v>114476.27659737012</v>
      </c>
      <c r="AB66" s="99">
        <v>118011.970506224</v>
      </c>
    </row>
    <row r="67" spans="1:28" s="76" customFormat="1" ht="12.75" customHeight="1">
      <c r="A67" s="63">
        <v>63</v>
      </c>
      <c r="B67" s="64" t="s">
        <v>112</v>
      </c>
      <c r="C67" s="65" t="s">
        <v>113</v>
      </c>
      <c r="D67" s="95">
        <v>17051.213474716249</v>
      </c>
      <c r="E67" s="115">
        <v>18620.262456852361</v>
      </c>
      <c r="F67" s="115">
        <v>18136.672098219253</v>
      </c>
      <c r="G67" s="115">
        <v>21201.355240461537</v>
      </c>
      <c r="H67" s="115">
        <v>21625.567927342778</v>
      </c>
      <c r="I67" s="95">
        <v>18587.217374855143</v>
      </c>
      <c r="J67" s="95">
        <v>20466.342432042176</v>
      </c>
      <c r="K67" s="95">
        <v>21319.940945618757</v>
      </c>
      <c r="L67" s="95">
        <v>21093.954631706307</v>
      </c>
      <c r="M67" s="95">
        <v>20809.111063063359</v>
      </c>
      <c r="N67" s="95">
        <v>22368.81863237331</v>
      </c>
      <c r="O67" s="95">
        <v>21070.335442681611</v>
      </c>
      <c r="P67" s="95">
        <v>21742.833528775074</v>
      </c>
      <c r="Q67" s="95">
        <v>24278.172389965428</v>
      </c>
      <c r="R67" s="95">
        <v>22686.178577769333</v>
      </c>
      <c r="S67" s="95">
        <v>24064.374181241408</v>
      </c>
      <c r="T67" s="95">
        <v>23463.744942598358</v>
      </c>
      <c r="U67" s="95">
        <v>21000.639345929689</v>
      </c>
      <c r="V67" s="95">
        <v>22419.973744922743</v>
      </c>
      <c r="W67" s="95">
        <v>29083.250112133086</v>
      </c>
      <c r="X67" s="95">
        <v>30427.833983400244</v>
      </c>
      <c r="Y67" s="95">
        <v>27597.903546743939</v>
      </c>
      <c r="Z67" s="95">
        <v>27297.735801548308</v>
      </c>
      <c r="AA67" s="95">
        <v>25222.084525308088</v>
      </c>
      <c r="AB67" s="99">
        <v>25755.574103771272</v>
      </c>
    </row>
    <row r="68" spans="1:28" s="76" customFormat="1" ht="12.75" customHeight="1">
      <c r="A68" s="63">
        <v>64</v>
      </c>
      <c r="B68" s="64" t="s">
        <v>114</v>
      </c>
      <c r="C68" s="65" t="s">
        <v>115</v>
      </c>
      <c r="D68" s="95">
        <v>201140.73764372076</v>
      </c>
      <c r="E68" s="115">
        <v>207695.53563465824</v>
      </c>
      <c r="F68" s="115">
        <v>198037.07178786176</v>
      </c>
      <c r="G68" s="115">
        <v>192861.95187969902</v>
      </c>
      <c r="H68" s="115">
        <v>176542.28693189262</v>
      </c>
      <c r="I68" s="95">
        <v>168087.12333759986</v>
      </c>
      <c r="J68" s="95">
        <v>166230.11583888176</v>
      </c>
      <c r="K68" s="95">
        <v>164328.91876928342</v>
      </c>
      <c r="L68" s="95">
        <v>160470.48360652832</v>
      </c>
      <c r="M68" s="95">
        <v>153336.54622122482</v>
      </c>
      <c r="N68" s="95">
        <v>158612.57222923209</v>
      </c>
      <c r="O68" s="95">
        <v>176638.0321442961</v>
      </c>
      <c r="P68" s="95">
        <v>149857.07674945972</v>
      </c>
      <c r="Q68" s="95">
        <v>167566.26041220347</v>
      </c>
      <c r="R68" s="95">
        <v>152757.64871581571</v>
      </c>
      <c r="S68" s="95">
        <v>162697.79356358392</v>
      </c>
      <c r="T68" s="95">
        <v>144867.58488903916</v>
      </c>
      <c r="U68" s="95">
        <v>137158.24562410967</v>
      </c>
      <c r="V68" s="95">
        <v>147650.06169901</v>
      </c>
      <c r="W68" s="95">
        <v>139619.05015576602</v>
      </c>
      <c r="X68" s="95">
        <v>169236.20736907396</v>
      </c>
      <c r="Y68" s="95">
        <v>166354.89226024578</v>
      </c>
      <c r="Z68" s="95">
        <v>128357.43490576625</v>
      </c>
      <c r="AA68" s="95">
        <v>118874.40732600717</v>
      </c>
      <c r="AB68" s="99">
        <v>125362.70495241806</v>
      </c>
    </row>
    <row r="69" spans="1:28" s="76" customFormat="1" ht="12.75" customHeight="1">
      <c r="A69" s="63">
        <v>65</v>
      </c>
      <c r="B69" s="64" t="s">
        <v>116</v>
      </c>
      <c r="C69" s="65" t="s">
        <v>117</v>
      </c>
      <c r="D69" s="95">
        <v>123677.66212856484</v>
      </c>
      <c r="E69" s="115">
        <v>141547.11522354127</v>
      </c>
      <c r="F69" s="115">
        <v>128671.53808671246</v>
      </c>
      <c r="G69" s="115">
        <v>129232.90527224523</v>
      </c>
      <c r="H69" s="115">
        <v>122582.2517667283</v>
      </c>
      <c r="I69" s="95">
        <v>111470.59208826766</v>
      </c>
      <c r="J69" s="95">
        <v>122958.29592846078</v>
      </c>
      <c r="K69" s="95">
        <v>117018.30742608104</v>
      </c>
      <c r="L69" s="95">
        <v>120228.82048269481</v>
      </c>
      <c r="M69" s="95">
        <v>120588.40674677277</v>
      </c>
      <c r="N69" s="95">
        <v>129708.01478468647</v>
      </c>
      <c r="O69" s="95">
        <v>133562.82702615944</v>
      </c>
      <c r="P69" s="95">
        <v>105891.24448514814</v>
      </c>
      <c r="Q69" s="95">
        <v>122397.95175004783</v>
      </c>
      <c r="R69" s="95">
        <v>104562.20703837255</v>
      </c>
      <c r="S69" s="95">
        <v>121575.81162048668</v>
      </c>
      <c r="T69" s="95">
        <v>101658.70443551536</v>
      </c>
      <c r="U69" s="95">
        <v>89639.894993781432</v>
      </c>
      <c r="V69" s="95">
        <v>97917.49441841917</v>
      </c>
      <c r="W69" s="95">
        <v>89704.787436915838</v>
      </c>
      <c r="X69" s="95">
        <v>88319.820749171107</v>
      </c>
      <c r="Y69" s="95">
        <v>83421.279280131945</v>
      </c>
      <c r="Z69" s="95">
        <v>85880.586275980051</v>
      </c>
      <c r="AA69" s="95">
        <v>74801.073000861928</v>
      </c>
      <c r="AB69" s="99">
        <v>78850.860485575642</v>
      </c>
    </row>
    <row r="70" spans="1:28" s="76" customFormat="1" ht="12.75" customHeight="1">
      <c r="A70" s="63">
        <v>66</v>
      </c>
      <c r="B70" s="64" t="s">
        <v>118</v>
      </c>
      <c r="C70" s="65" t="s">
        <v>119</v>
      </c>
      <c r="D70" s="95">
        <v>147183.9238966828</v>
      </c>
      <c r="E70" s="115">
        <v>170125.9463773598</v>
      </c>
      <c r="F70" s="115">
        <v>160674.68910562</v>
      </c>
      <c r="G70" s="115">
        <v>160300.89478440885</v>
      </c>
      <c r="H70" s="115">
        <v>157206.49355467764</v>
      </c>
      <c r="I70" s="95">
        <v>147380.91882723369</v>
      </c>
      <c r="J70" s="95">
        <v>162267.94306149567</v>
      </c>
      <c r="K70" s="95">
        <v>168042.42370641397</v>
      </c>
      <c r="L70" s="95">
        <v>168096.78182536707</v>
      </c>
      <c r="M70" s="95">
        <v>164818.34238593717</v>
      </c>
      <c r="N70" s="95">
        <v>175556.86968290547</v>
      </c>
      <c r="O70" s="95">
        <v>193757.24940702072</v>
      </c>
      <c r="P70" s="95">
        <v>156492.16610670468</v>
      </c>
      <c r="Q70" s="95">
        <v>177066.84186113888</v>
      </c>
      <c r="R70" s="95">
        <v>166479.39377117099</v>
      </c>
      <c r="S70" s="95">
        <v>182364.85496619315</v>
      </c>
      <c r="T70" s="95">
        <v>163148.01077841548</v>
      </c>
      <c r="U70" s="95">
        <v>159533.28245876339</v>
      </c>
      <c r="V70" s="95">
        <v>169016.387403531</v>
      </c>
      <c r="W70" s="95">
        <v>166195.83508582643</v>
      </c>
      <c r="X70" s="95">
        <v>176440.4995451537</v>
      </c>
      <c r="Y70" s="95">
        <v>175734.04034291964</v>
      </c>
      <c r="Z70" s="95">
        <v>168925.80660451867</v>
      </c>
      <c r="AA70" s="95">
        <v>155289.11519860625</v>
      </c>
      <c r="AB70" s="99">
        <v>162406.50709020556</v>
      </c>
    </row>
    <row r="71" spans="1:28" s="76" customFormat="1" ht="12.75" customHeight="1">
      <c r="A71" s="63">
        <v>67</v>
      </c>
      <c r="B71" s="64" t="s">
        <v>120</v>
      </c>
      <c r="C71" s="65" t="s">
        <v>121</v>
      </c>
      <c r="D71" s="95">
        <v>190143.90199913341</v>
      </c>
      <c r="E71" s="115">
        <v>197094.35915947834</v>
      </c>
      <c r="F71" s="115">
        <v>186552.87429294083</v>
      </c>
      <c r="G71" s="115">
        <v>197336.30945409992</v>
      </c>
      <c r="H71" s="115">
        <v>196239.18463897234</v>
      </c>
      <c r="I71" s="95">
        <v>189388.44800072184</v>
      </c>
      <c r="J71" s="95">
        <v>203562.76172269846</v>
      </c>
      <c r="K71" s="95">
        <v>177991.66157896674</v>
      </c>
      <c r="L71" s="95">
        <v>164267.36179494078</v>
      </c>
      <c r="M71" s="95">
        <v>161517.87563552937</v>
      </c>
      <c r="N71" s="95">
        <v>162647.17814727529</v>
      </c>
      <c r="O71" s="95">
        <v>160926.91122315117</v>
      </c>
      <c r="P71" s="95">
        <v>136631.3575359066</v>
      </c>
      <c r="Q71" s="95">
        <v>151323.96650576239</v>
      </c>
      <c r="R71" s="95">
        <v>133195.88194643558</v>
      </c>
      <c r="S71" s="95">
        <v>145554.14387101552</v>
      </c>
      <c r="T71" s="95">
        <v>125496.27872324074</v>
      </c>
      <c r="U71" s="95">
        <v>122854.46711908022</v>
      </c>
      <c r="V71" s="95">
        <v>124527.539526094</v>
      </c>
      <c r="W71" s="95">
        <v>123897.6446322492</v>
      </c>
      <c r="X71" s="95">
        <v>118394.24916733704</v>
      </c>
      <c r="Y71" s="95">
        <v>114257.33257551069</v>
      </c>
      <c r="Z71" s="95">
        <v>100482.53816983377</v>
      </c>
      <c r="AA71" s="95">
        <v>91472.298966656424</v>
      </c>
      <c r="AB71" s="99">
        <v>126480.88693931817</v>
      </c>
    </row>
    <row r="72" spans="1:28" s="76" customFormat="1" ht="12">
      <c r="A72" s="77">
        <v>68</v>
      </c>
      <c r="B72" s="78"/>
      <c r="C72" s="79" t="s">
        <v>122</v>
      </c>
      <c r="D72" s="96">
        <v>10233737.292229727</v>
      </c>
      <c r="E72" s="118">
        <v>10452363.436937271</v>
      </c>
      <c r="F72" s="118">
        <v>10318602.312347682</v>
      </c>
      <c r="G72" s="118">
        <v>10303197.441967331</v>
      </c>
      <c r="H72" s="118">
        <v>10271408.119176112</v>
      </c>
      <c r="I72" s="96">
        <v>10386574.761063021</v>
      </c>
      <c r="J72" s="96">
        <v>10430448.304936966</v>
      </c>
      <c r="K72" s="96">
        <v>10282627.521257989</v>
      </c>
      <c r="L72" s="96">
        <v>10413230.490944671</v>
      </c>
      <c r="M72" s="96">
        <v>10485872.0885769</v>
      </c>
      <c r="N72" s="96">
        <v>10833656.720605221</v>
      </c>
      <c r="O72" s="96">
        <v>11056564.149210546</v>
      </c>
      <c r="P72" s="96">
        <v>10929800.829588713</v>
      </c>
      <c r="Q72" s="96">
        <v>10911635.734887011</v>
      </c>
      <c r="R72" s="96">
        <v>10056372.83027605</v>
      </c>
      <c r="S72" s="96">
        <v>10715899.516043793</v>
      </c>
      <c r="T72" s="96">
        <v>10352433.111000983</v>
      </c>
      <c r="U72" s="96">
        <v>10057545.666904656</v>
      </c>
      <c r="V72" s="96">
        <v>10219199.67366064</v>
      </c>
      <c r="W72" s="96">
        <v>10019885.862101376</v>
      </c>
      <c r="X72" s="100">
        <v>10024647.639569638</v>
      </c>
      <c r="Y72" s="100">
        <v>10050164.894970421</v>
      </c>
      <c r="Z72" s="100">
        <v>9767333.9181936607</v>
      </c>
      <c r="AA72" s="100">
        <v>9388635.6777515113</v>
      </c>
      <c r="AB72" s="100">
        <f>AB5+AB9+AB13+AB40+AB43+AB48+AB51+AB55+SUM(AB62:AB71)</f>
        <v>9211190.9986570999</v>
      </c>
    </row>
    <row r="73" spans="1:28" s="66" customFormat="1" ht="12.75" customHeight="1">
      <c r="A73" s="77">
        <v>69</v>
      </c>
      <c r="B73" s="78"/>
      <c r="C73" s="80" t="s">
        <v>123</v>
      </c>
      <c r="D73" s="95">
        <v>3974047.3122034133</v>
      </c>
      <c r="E73" s="115">
        <v>4230828.3618854554</v>
      </c>
      <c r="F73" s="115">
        <v>4194442.373299364</v>
      </c>
      <c r="G73" s="115">
        <v>4101942.6819972019</v>
      </c>
      <c r="H73" s="115">
        <v>3965354.6757595278</v>
      </c>
      <c r="I73" s="95">
        <v>3903781.0607265113</v>
      </c>
      <c r="J73" s="95">
        <v>4159688.0678379382</v>
      </c>
      <c r="K73" s="95">
        <v>4074639.0994049348</v>
      </c>
      <c r="L73" s="95">
        <v>4117612.9709211113</v>
      </c>
      <c r="M73" s="95">
        <v>4030087.0475845812</v>
      </c>
      <c r="N73" s="95">
        <v>3947680.0934389275</v>
      </c>
      <c r="O73" s="95">
        <v>3946814.7565221875</v>
      </c>
      <c r="P73" s="95">
        <v>3586041.6443236494</v>
      </c>
      <c r="Q73" s="95">
        <v>3860085.2587950919</v>
      </c>
      <c r="R73" s="95">
        <v>3815600.4027945423</v>
      </c>
      <c r="S73" s="95">
        <v>4015810.9198799827</v>
      </c>
      <c r="T73" s="95">
        <v>3699600.5944314012</v>
      </c>
      <c r="U73" s="95">
        <v>3775485.1509273537</v>
      </c>
      <c r="V73" s="95">
        <v>3914403.6868335675</v>
      </c>
      <c r="W73" s="95">
        <v>3542401.3087973827</v>
      </c>
      <c r="X73" s="99">
        <v>3682481.5255982904</v>
      </c>
      <c r="Y73" s="99">
        <v>3774648.0011846325</v>
      </c>
      <c r="Z73" s="99">
        <v>3822968.4325230485</v>
      </c>
      <c r="AA73" s="99">
        <v>3781701.3934633853</v>
      </c>
      <c r="AB73" s="99">
        <v>3856173.0737312282</v>
      </c>
    </row>
    <row r="74" spans="1:28" s="66" customFormat="1" ht="12.75" customHeight="1">
      <c r="A74" s="77">
        <v>70</v>
      </c>
      <c r="B74" s="78"/>
      <c r="C74" s="79" t="s">
        <v>124</v>
      </c>
      <c r="D74" s="96">
        <v>14207784.60443314</v>
      </c>
      <c r="E74" s="118">
        <v>14683191.798822727</v>
      </c>
      <c r="F74" s="118">
        <v>14513044.685647046</v>
      </c>
      <c r="G74" s="118">
        <v>14405140.123964533</v>
      </c>
      <c r="H74" s="118">
        <v>14236762.79493564</v>
      </c>
      <c r="I74" s="96">
        <v>14290355.821789533</v>
      </c>
      <c r="J74" s="96">
        <v>14590136.372774905</v>
      </c>
      <c r="K74" s="96">
        <v>14357266.620662924</v>
      </c>
      <c r="L74" s="96">
        <v>14530843.461865783</v>
      </c>
      <c r="M74" s="96">
        <v>14515959.13616148</v>
      </c>
      <c r="N74" s="96">
        <v>14781336.814044148</v>
      </c>
      <c r="O74" s="96">
        <v>15003378.905732734</v>
      </c>
      <c r="P74" s="96">
        <v>14515842.473912362</v>
      </c>
      <c r="Q74" s="96">
        <v>14771720.993682103</v>
      </c>
      <c r="R74" s="96">
        <v>13871973.233070591</v>
      </c>
      <c r="S74" s="96">
        <v>14731710.435923776</v>
      </c>
      <c r="T74" s="96">
        <v>14052033.705432385</v>
      </c>
      <c r="U74" s="96">
        <v>13833030.81783201</v>
      </c>
      <c r="V74" s="96">
        <v>14133603.360494208</v>
      </c>
      <c r="W74" s="96">
        <v>13562287.170898758</v>
      </c>
      <c r="X74" s="100">
        <v>13707129.165167928</v>
      </c>
      <c r="Y74" s="100">
        <v>13824812.896155054</v>
      </c>
      <c r="Z74" s="100">
        <v>13590302.35071671</v>
      </c>
      <c r="AA74" s="100">
        <v>13170337.071214896</v>
      </c>
      <c r="AB74" s="100">
        <f t="shared" ref="AB74" si="0">SUM(AB72:AB73)</f>
        <v>13067364.072388329</v>
      </c>
    </row>
    <row r="75" spans="1:28" s="66" customFormat="1" ht="12.75" customHeight="1">
      <c r="A75" s="81">
        <v>71</v>
      </c>
      <c r="B75" s="78"/>
      <c r="C75" s="80" t="s">
        <v>125</v>
      </c>
      <c r="D75" s="95">
        <v>-119750.60443313941</v>
      </c>
      <c r="E75" s="119">
        <v>-120745.79882272668</v>
      </c>
      <c r="F75" s="119">
        <v>-123501.6856470457</v>
      </c>
      <c r="G75" s="119">
        <v>-102601.84996453348</v>
      </c>
      <c r="H75" s="119">
        <v>-128593.38273069082</v>
      </c>
      <c r="I75" s="95">
        <v>-112792.19169781743</v>
      </c>
      <c r="J75" s="95">
        <v>-193525.17396727818</v>
      </c>
      <c r="K75" s="95">
        <v>-202974.62066292192</v>
      </c>
      <c r="L75" s="95">
        <v>-250601.6801354893</v>
      </c>
      <c r="M75" s="95">
        <v>-266971.00071144151</v>
      </c>
      <c r="N75" s="95">
        <v>-498079.67922308977</v>
      </c>
      <c r="O75" s="95">
        <v>-490447.07155366009</v>
      </c>
      <c r="P75" s="95">
        <v>-623576.26024004549</v>
      </c>
      <c r="Q75" s="95">
        <v>-628417.98813183245</v>
      </c>
      <c r="R75" s="95">
        <v>-547973.59572068241</v>
      </c>
      <c r="S75" s="95">
        <v>-567010.77333449549</v>
      </c>
      <c r="T75" s="95">
        <v>-537017.98021773505</v>
      </c>
      <c r="U75" s="95">
        <v>-557656.58479486522</v>
      </c>
      <c r="V75" s="95">
        <v>-539101.31321631302</v>
      </c>
      <c r="W75" s="95">
        <v>-511485.78109851817</v>
      </c>
      <c r="X75" s="99">
        <v>-534430.16516793019</v>
      </c>
      <c r="Y75" s="99">
        <v>-539133.89615505468</v>
      </c>
      <c r="Z75" s="99">
        <v>-86994.825013986265</v>
      </c>
      <c r="AA75" s="99">
        <v>-33834.21573799313</v>
      </c>
      <c r="AB75" s="99"/>
    </row>
    <row r="76" spans="1:28" s="66" customFormat="1" ht="12.75" customHeight="1">
      <c r="A76" s="77">
        <v>72</v>
      </c>
      <c r="B76" s="78"/>
      <c r="C76" s="80" t="s">
        <v>126</v>
      </c>
      <c r="D76" s="95">
        <v>16481</v>
      </c>
      <c r="E76" s="119">
        <v>38649</v>
      </c>
      <c r="F76" s="119">
        <v>77851</v>
      </c>
      <c r="G76" s="119">
        <v>68531.725999999995</v>
      </c>
      <c r="H76" s="119">
        <v>65924.587795048952</v>
      </c>
      <c r="I76" s="95">
        <v>52406.447908286413</v>
      </c>
      <c r="J76" s="95">
        <v>87667.903192371479</v>
      </c>
      <c r="K76" s="95">
        <v>102864</v>
      </c>
      <c r="L76" s="95">
        <v>161703.5796844273</v>
      </c>
      <c r="M76" s="95">
        <v>167821.60779265457</v>
      </c>
      <c r="N76" s="95">
        <v>99326.733840819914</v>
      </c>
      <c r="O76" s="95">
        <v>148956.07108663095</v>
      </c>
      <c r="P76" s="95">
        <v>126017.01569804762</v>
      </c>
      <c r="Q76" s="95">
        <v>49451.294897060412</v>
      </c>
      <c r="R76" s="95">
        <v>47884.609144786671</v>
      </c>
      <c r="S76" s="95">
        <v>-115310</v>
      </c>
      <c r="T76" s="95">
        <v>-78648</v>
      </c>
      <c r="U76" s="95">
        <v>22517.952502856017</v>
      </c>
      <c r="V76" s="95">
        <v>75772.861546835833</v>
      </c>
      <c r="W76" s="95">
        <v>-26519.389800239813</v>
      </c>
      <c r="X76" s="99">
        <v>-71911</v>
      </c>
      <c r="Y76" s="99">
        <v>40627</v>
      </c>
      <c r="Z76" s="99">
        <v>66008</v>
      </c>
      <c r="AA76" s="99">
        <v>83974</v>
      </c>
      <c r="AB76" s="99"/>
    </row>
    <row r="77" spans="1:28" s="66" customFormat="1" ht="12.75" customHeight="1">
      <c r="A77" s="77">
        <v>73</v>
      </c>
      <c r="B77" s="78"/>
      <c r="C77" s="80" t="s">
        <v>127</v>
      </c>
      <c r="D77" s="95">
        <v>164457</v>
      </c>
      <c r="E77" s="119">
        <v>144842</v>
      </c>
      <c r="F77" s="119">
        <v>146534</v>
      </c>
      <c r="G77" s="119">
        <v>149499</v>
      </c>
      <c r="H77" s="119">
        <v>149183</v>
      </c>
      <c r="I77" s="95">
        <v>170832.06400000001</v>
      </c>
      <c r="J77" s="95">
        <v>194347.09399999998</v>
      </c>
      <c r="K77" s="95">
        <v>170204</v>
      </c>
      <c r="L77" s="95">
        <v>158130.49130780427</v>
      </c>
      <c r="M77" s="95">
        <v>174531.39685212547</v>
      </c>
      <c r="N77" s="95">
        <v>175774.45158057308</v>
      </c>
      <c r="O77" s="95">
        <v>174905.77965060755</v>
      </c>
      <c r="P77" s="95">
        <v>178590.46671546239</v>
      </c>
      <c r="Q77" s="95">
        <v>173222.23132452936</v>
      </c>
      <c r="R77" s="95">
        <v>145113.19010270332</v>
      </c>
      <c r="S77" s="95">
        <v>151931.23721061982</v>
      </c>
      <c r="T77" s="95">
        <v>148031.01342514431</v>
      </c>
      <c r="U77" s="95">
        <v>149164.829</v>
      </c>
      <c r="V77" s="95">
        <v>151333.6716992</v>
      </c>
      <c r="W77" s="95">
        <v>155302</v>
      </c>
      <c r="X77" s="99">
        <v>160722</v>
      </c>
      <c r="Y77" s="99">
        <v>164313</v>
      </c>
      <c r="Z77" s="99">
        <v>173298</v>
      </c>
      <c r="AA77" s="99">
        <v>163804</v>
      </c>
      <c r="AB77" s="99"/>
    </row>
    <row r="78" spans="1:28" s="66" customFormat="1" ht="12.75" customHeight="1">
      <c r="A78" s="81">
        <v>74</v>
      </c>
      <c r="B78" s="78"/>
      <c r="C78" s="79" t="s">
        <v>128</v>
      </c>
      <c r="D78" s="96">
        <v>14268972</v>
      </c>
      <c r="E78" s="120">
        <v>14745937</v>
      </c>
      <c r="F78" s="120">
        <v>14613928</v>
      </c>
      <c r="G78" s="120">
        <v>14520569</v>
      </c>
      <c r="H78" s="120">
        <v>14323276.999999998</v>
      </c>
      <c r="I78" s="96">
        <v>14400802.142000001</v>
      </c>
      <c r="J78" s="96">
        <v>14678626.195999999</v>
      </c>
      <c r="K78" s="96">
        <v>14427360.000000002</v>
      </c>
      <c r="L78" s="96">
        <v>14600075.852722526</v>
      </c>
      <c r="M78" s="96">
        <v>14591341.14009482</v>
      </c>
      <c r="N78" s="96">
        <v>14558358.32024245</v>
      </c>
      <c r="O78" s="96">
        <v>14836793.684916312</v>
      </c>
      <c r="P78" s="96">
        <v>14196873.696085826</v>
      </c>
      <c r="Q78" s="96">
        <v>14365976.531771861</v>
      </c>
      <c r="R78" s="96">
        <v>13516997.436597399</v>
      </c>
      <c r="S78" s="96">
        <v>14201320.8997999</v>
      </c>
      <c r="T78" s="96">
        <v>13584398.738639794</v>
      </c>
      <c r="U78" s="96">
        <v>13447057.01454</v>
      </c>
      <c r="V78" s="96">
        <v>13821608.580523929</v>
      </c>
      <c r="W78" s="96">
        <v>13179584</v>
      </c>
      <c r="X78" s="100">
        <v>13261509.999999998</v>
      </c>
      <c r="Y78" s="100">
        <v>13490619</v>
      </c>
      <c r="Z78" s="100">
        <v>13522993.392050002</v>
      </c>
      <c r="AA78" s="100">
        <v>13129040.555649998</v>
      </c>
      <c r="AB78" s="99"/>
    </row>
    <row r="79" spans="1:28" s="66" customFormat="1" ht="12.75" customHeight="1">
      <c r="A79" s="81"/>
      <c r="B79" s="75" t="s">
        <v>129</v>
      </c>
      <c r="C79" s="82"/>
      <c r="D79" s="81"/>
      <c r="E79" s="121" t="s">
        <v>147</v>
      </c>
      <c r="F79" s="122"/>
      <c r="G79" s="123"/>
      <c r="H79" s="124"/>
      <c r="I79" s="124"/>
      <c r="J79" s="124"/>
      <c r="K79" s="124"/>
      <c r="L79" s="124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59"/>
      <c r="Y79" s="59"/>
      <c r="Z79" s="59"/>
      <c r="AA79" s="59"/>
      <c r="AB79" s="99"/>
    </row>
    <row r="80" spans="1:28" ht="9.9499999999999993" customHeight="1">
      <c r="A80" s="83"/>
      <c r="B80" s="84" t="s">
        <v>130</v>
      </c>
      <c r="C80" s="85"/>
      <c r="D80" s="83"/>
      <c r="E80" s="125" t="s">
        <v>130</v>
      </c>
      <c r="F80" s="109"/>
      <c r="G80" s="126"/>
      <c r="H80" s="127"/>
      <c r="I80" s="127"/>
      <c r="J80" s="127"/>
      <c r="K80" s="127"/>
      <c r="L80" s="127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AB80" s="99"/>
    </row>
    <row r="81" spans="2:29" ht="12" customHeight="1">
      <c r="B81" s="86" t="s">
        <v>131</v>
      </c>
      <c r="C81" s="87"/>
      <c r="E81" s="128" t="s">
        <v>131</v>
      </c>
      <c r="F81" s="109"/>
      <c r="G81" s="129"/>
      <c r="H81" s="109"/>
      <c r="I81" s="109"/>
      <c r="J81" s="109"/>
      <c r="K81" s="109"/>
      <c r="L81" s="109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AB81" s="100"/>
    </row>
    <row r="82" spans="2:29" ht="12" customHeight="1">
      <c r="B82" s="86" t="s">
        <v>132</v>
      </c>
      <c r="C82" s="87"/>
      <c r="E82" s="130" t="s">
        <v>148</v>
      </c>
      <c r="F82" s="109"/>
      <c r="G82" s="129"/>
      <c r="H82" s="109"/>
      <c r="I82" s="109"/>
      <c r="J82" s="109"/>
      <c r="K82" s="109"/>
      <c r="L82" s="109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</row>
    <row r="83" spans="2:29" ht="12" customHeight="1">
      <c r="B83" s="59" t="s">
        <v>133</v>
      </c>
      <c r="C83" s="88"/>
      <c r="E83" s="129" t="s">
        <v>149</v>
      </c>
      <c r="F83" s="109"/>
      <c r="G83" s="131"/>
      <c r="H83" s="109"/>
      <c r="I83" s="109"/>
      <c r="J83" s="109"/>
      <c r="K83" s="109"/>
      <c r="L83" s="109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</row>
    <row r="84" spans="2:29" ht="12" customHeight="1">
      <c r="B84" s="87" t="s">
        <v>134</v>
      </c>
      <c r="C84" s="88"/>
      <c r="E84" s="130" t="s">
        <v>150</v>
      </c>
      <c r="F84" s="109"/>
      <c r="G84" s="132"/>
      <c r="H84" s="109"/>
      <c r="I84" s="109"/>
      <c r="J84" s="109"/>
      <c r="K84" s="109"/>
      <c r="L84" s="133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</row>
    <row r="85" spans="2:29" ht="12" customHeight="1">
      <c r="B85" s="87" t="s">
        <v>135</v>
      </c>
      <c r="C85" s="88"/>
    </row>
    <row r="86" spans="2:29" ht="12" customHeight="1">
      <c r="B86" s="59" t="s">
        <v>136</v>
      </c>
      <c r="C86" s="88"/>
    </row>
    <row r="87" spans="2:29" ht="12" customHeight="1">
      <c r="B87" s="59" t="s">
        <v>136</v>
      </c>
      <c r="C87" s="88"/>
    </row>
    <row r="90" spans="2:29" ht="15" customHeight="1">
      <c r="B90" s="87"/>
      <c r="C90" s="88"/>
    </row>
    <row r="91" spans="2:29" s="134" customFormat="1" ht="15" customHeight="1">
      <c r="B91" s="135"/>
      <c r="C91" s="136" t="s">
        <v>137</v>
      </c>
      <c r="D91" s="137">
        <v>42051</v>
      </c>
      <c r="E91" s="137">
        <v>39793</v>
      </c>
      <c r="F91" s="137">
        <v>45007</v>
      </c>
      <c r="G91" s="137">
        <v>44046</v>
      </c>
      <c r="H91" s="137">
        <v>42062</v>
      </c>
      <c r="I91" s="137">
        <v>46376</v>
      </c>
      <c r="J91" s="137">
        <v>44803</v>
      </c>
      <c r="K91" s="137">
        <v>45015</v>
      </c>
      <c r="L91" s="137">
        <v>44769</v>
      </c>
      <c r="M91" s="137">
        <v>46374</v>
      </c>
      <c r="N91" s="137">
        <v>44524</v>
      </c>
      <c r="O91" s="137">
        <v>47224</v>
      </c>
      <c r="P91" s="137">
        <v>48550</v>
      </c>
      <c r="Q91" s="137">
        <v>45832.573000000004</v>
      </c>
      <c r="R91" s="137">
        <v>32671</v>
      </c>
      <c r="S91" s="137">
        <v>43830.356</v>
      </c>
      <c r="T91" s="137">
        <v>44283.947</v>
      </c>
      <c r="U91" s="137">
        <v>42661.116000000002</v>
      </c>
      <c r="V91" s="137">
        <v>42644.502999999997</v>
      </c>
      <c r="W91" s="137">
        <v>42942.99</v>
      </c>
      <c r="X91" s="137">
        <v>42675.690999999999</v>
      </c>
      <c r="Y91" s="137">
        <v>42079.993999999999</v>
      </c>
      <c r="Z91" s="137">
        <v>43566.692999999999</v>
      </c>
      <c r="AA91" s="137">
        <v>42434.683000000005</v>
      </c>
      <c r="AB91" s="137">
        <v>39627.347000000002</v>
      </c>
      <c r="AC91" s="137">
        <v>35679.811000000002</v>
      </c>
    </row>
    <row r="92" spans="2:29" s="134" customFormat="1" ht="15" customHeight="1">
      <c r="B92" s="135"/>
      <c r="C92" s="136" t="s">
        <v>138</v>
      </c>
      <c r="D92" s="138">
        <f>(D29+D20)/D91</f>
        <v>15.962452786182217</v>
      </c>
      <c r="E92" s="138">
        <f t="shared" ref="E92:AC92" si="1">(E29+E20)/E91</f>
        <v>16.241283811283914</v>
      </c>
      <c r="F92" s="138">
        <f t="shared" si="1"/>
        <v>14.574821897857948</v>
      </c>
      <c r="G92" s="138">
        <f t="shared" si="1"/>
        <v>14.456250580559246</v>
      </c>
      <c r="H92" s="138">
        <f t="shared" si="1"/>
        <v>14.418365605370477</v>
      </c>
      <c r="I92" s="138">
        <f t="shared" si="1"/>
        <v>14.35883048567154</v>
      </c>
      <c r="J92" s="138">
        <f t="shared" si="1"/>
        <v>14.001383262714114</v>
      </c>
      <c r="K92" s="138">
        <f t="shared" si="1"/>
        <v>13.804252795491902</v>
      </c>
      <c r="L92" s="138">
        <f t="shared" si="1"/>
        <v>15.058945832633892</v>
      </c>
      <c r="M92" s="138">
        <f t="shared" si="1"/>
        <v>14.572659445731796</v>
      </c>
      <c r="N92" s="138">
        <f t="shared" si="1"/>
        <v>13.361488556301145</v>
      </c>
      <c r="O92" s="138">
        <f t="shared" si="1"/>
        <v>13.864966297826944</v>
      </c>
      <c r="P92" s="138">
        <f t="shared" si="1"/>
        <v>12.647196288210329</v>
      </c>
      <c r="Q92" s="138">
        <f t="shared" si="1"/>
        <v>13.115973033065798</v>
      </c>
      <c r="R92" s="138">
        <f t="shared" si="1"/>
        <v>14.475271111402225</v>
      </c>
      <c r="S92" s="138">
        <f t="shared" si="1"/>
        <v>13.646175882480943</v>
      </c>
      <c r="T92" s="138">
        <f t="shared" si="1"/>
        <v>13.778872648389337</v>
      </c>
      <c r="U92" s="138">
        <f t="shared" si="1"/>
        <v>14.17633159225924</v>
      </c>
      <c r="V92" s="138">
        <f t="shared" si="1"/>
        <v>14.312810415304353</v>
      </c>
      <c r="W92" s="138">
        <f t="shared" si="1"/>
        <v>13.734174442341439</v>
      </c>
      <c r="X92" s="138">
        <f t="shared" si="1"/>
        <v>14.259786319854632</v>
      </c>
      <c r="Y92" s="138">
        <f t="shared" si="1"/>
        <v>14.695467997828024</v>
      </c>
      <c r="Z92" s="138">
        <f t="shared" si="1"/>
        <v>14.131918789125187</v>
      </c>
      <c r="AA92" s="138">
        <f t="shared" si="1"/>
        <v>14.965808980669408</v>
      </c>
      <c r="AB92" s="138">
        <f t="shared" si="1"/>
        <v>15.110039725052054</v>
      </c>
      <c r="AC92" s="138">
        <f t="shared" si="1"/>
        <v>0</v>
      </c>
    </row>
    <row r="93" spans="2:29" s="134" customFormat="1" ht="15" customHeight="1">
      <c r="B93" s="135"/>
      <c r="C93" s="136" t="s">
        <v>139</v>
      </c>
      <c r="D93" s="137">
        <v>7621.3</v>
      </c>
      <c r="E93" s="137">
        <v>7519.6</v>
      </c>
      <c r="F93" s="137">
        <v>7392</v>
      </c>
      <c r="G93" s="137">
        <v>7314</v>
      </c>
      <c r="H93" s="137">
        <v>7442.2389999999996</v>
      </c>
      <c r="I93" s="137">
        <v>7505</v>
      </c>
      <c r="J93" s="137">
        <v>7293</v>
      </c>
      <c r="K93" s="137">
        <v>7084</v>
      </c>
      <c r="L93" s="137">
        <v>7205.72</v>
      </c>
      <c r="M93" s="137">
        <v>7088.9</v>
      </c>
      <c r="N93" s="137">
        <v>6948.4</v>
      </c>
      <c r="O93" s="137">
        <v>7285.6</v>
      </c>
      <c r="P93" s="137">
        <v>7559</v>
      </c>
      <c r="Q93" s="137">
        <v>7514</v>
      </c>
      <c r="R93" s="137">
        <v>6748</v>
      </c>
      <c r="S93" s="137">
        <v>7760</v>
      </c>
      <c r="T93" s="134">
        <v>7341.6</v>
      </c>
      <c r="U93" s="134">
        <v>7043.9</v>
      </c>
      <c r="V93" s="137">
        <v>7347</v>
      </c>
      <c r="W93" s="137">
        <v>7347</v>
      </c>
      <c r="X93" s="137">
        <v>7398</v>
      </c>
      <c r="Y93" s="137">
        <v>7471</v>
      </c>
      <c r="Z93" s="134">
        <v>7573.5</v>
      </c>
      <c r="AA93" s="134">
        <v>7607.7</v>
      </c>
      <c r="AB93" s="134">
        <v>7457</v>
      </c>
      <c r="AC93" s="134">
        <v>7356.1</v>
      </c>
    </row>
    <row r="94" spans="2:29" s="134" customFormat="1" ht="15" customHeight="1">
      <c r="B94" s="135"/>
      <c r="C94" s="136" t="s">
        <v>140</v>
      </c>
      <c r="D94" s="138">
        <f>D26/D93</f>
        <v>13.759558746565526</v>
      </c>
      <c r="E94" s="138">
        <f t="shared" ref="E94:AC94" si="2">E26/E93</f>
        <v>13.853366785183383</v>
      </c>
      <c r="F94" s="138">
        <f t="shared" si="2"/>
        <v>14.045544157311845</v>
      </c>
      <c r="G94" s="138">
        <f t="shared" si="2"/>
        <v>14.399509686382194</v>
      </c>
      <c r="H94" s="138">
        <f t="shared" si="2"/>
        <v>13.743540497075431</v>
      </c>
      <c r="I94" s="138">
        <f t="shared" si="2"/>
        <v>13.359904566965522</v>
      </c>
      <c r="J94" s="138">
        <f t="shared" si="2"/>
        <v>13.39782291555542</v>
      </c>
      <c r="K94" s="138">
        <f t="shared" si="2"/>
        <v>13.651438478406973</v>
      </c>
      <c r="L94" s="138">
        <f t="shared" si="2"/>
        <v>13.568838869211117</v>
      </c>
      <c r="M94" s="138">
        <f t="shared" si="2"/>
        <v>13.33356006150612</v>
      </c>
      <c r="N94" s="138">
        <f t="shared" si="2"/>
        <v>12.668118401040974</v>
      </c>
      <c r="O94" s="138">
        <f t="shared" si="2"/>
        <v>11.445796843124951</v>
      </c>
      <c r="P94" s="138">
        <f t="shared" si="2"/>
        <v>11.454903850772451</v>
      </c>
      <c r="Q94" s="138">
        <f t="shared" si="2"/>
        <v>12.143560795529877</v>
      </c>
      <c r="R94" s="138">
        <f t="shared" si="2"/>
        <v>12.399630403516046</v>
      </c>
      <c r="S94" s="138">
        <f t="shared" si="2"/>
        <v>11.306651428356185</v>
      </c>
      <c r="T94" s="138">
        <f t="shared" si="2"/>
        <v>12.248516559806648</v>
      </c>
      <c r="U94" s="138">
        <f t="shared" si="2"/>
        <v>11.798765268517585</v>
      </c>
      <c r="V94" s="138">
        <f t="shared" si="2"/>
        <v>11.436129552185209</v>
      </c>
      <c r="W94" s="138">
        <f t="shared" si="2"/>
        <v>11.68747821402865</v>
      </c>
      <c r="X94" s="138">
        <f t="shared" si="2"/>
        <v>11.666622964646058</v>
      </c>
      <c r="Y94" s="138">
        <f t="shared" si="2"/>
        <v>11.635664137981932</v>
      </c>
      <c r="Z94" s="138">
        <f t="shared" si="2"/>
        <v>11.402919722415463</v>
      </c>
      <c r="AA94" s="138">
        <f t="shared" si="2"/>
        <v>11.321821655999672</v>
      </c>
      <c r="AB94" s="138">
        <f t="shared" si="2"/>
        <v>9.0799878696013518</v>
      </c>
      <c r="AC94" s="138">
        <f t="shared" si="2"/>
        <v>0</v>
      </c>
    </row>
    <row r="95" spans="2:29" s="134" customFormat="1" ht="15" customHeight="1">
      <c r="B95" s="135"/>
      <c r="C95" s="136" t="s">
        <v>145</v>
      </c>
      <c r="D95" s="134">
        <f>2362+3312</f>
        <v>5674</v>
      </c>
      <c r="E95" s="134">
        <f>2342+3242</f>
        <v>5584</v>
      </c>
      <c r="F95" s="134">
        <f>2515+3666</f>
        <v>6181</v>
      </c>
      <c r="G95" s="134">
        <f>3804+2643</f>
        <v>6447</v>
      </c>
      <c r="H95" s="134">
        <f>2683+3845</f>
        <v>6528</v>
      </c>
      <c r="I95" s="134">
        <f>2834+4202</f>
        <v>7036</v>
      </c>
      <c r="J95" s="134">
        <f>2857+3994</f>
        <v>6851</v>
      </c>
      <c r="K95" s="134">
        <f>2919+3985</f>
        <v>6904</v>
      </c>
      <c r="L95" s="134">
        <f>4062+2810</f>
        <v>6872</v>
      </c>
      <c r="M95" s="134">
        <f>2818+4216</f>
        <v>7034</v>
      </c>
      <c r="N95" s="134">
        <f>4161+2722</f>
        <v>6883</v>
      </c>
      <c r="O95" s="134">
        <f>4626+2694</f>
        <v>7320</v>
      </c>
      <c r="P95" s="134">
        <f>4617+2800</f>
        <v>7417</v>
      </c>
      <c r="Q95" s="134">
        <f>2829+4396</f>
        <v>7225</v>
      </c>
      <c r="R95" s="134">
        <f>3545+2143</f>
        <v>5688</v>
      </c>
      <c r="S95" s="134">
        <f>2376+4305</f>
        <v>6681</v>
      </c>
      <c r="T95" s="134">
        <f>2469+4283</f>
        <v>6752</v>
      </c>
      <c r="U95" s="134">
        <f>2412+4105</f>
        <v>6517</v>
      </c>
      <c r="V95" s="134">
        <f>2421+4194</f>
        <v>6615</v>
      </c>
      <c r="W95" s="134">
        <f>2434+4323</f>
        <v>6757</v>
      </c>
      <c r="X95" s="134">
        <f>2563+4257</f>
        <v>6820</v>
      </c>
      <c r="Y95" s="134">
        <f>2551+4361</f>
        <v>6912</v>
      </c>
      <c r="Z95" s="134">
        <f>2634+4315</f>
        <v>6949</v>
      </c>
      <c r="AA95" s="134">
        <f>2529+4278</f>
        <v>6807</v>
      </c>
      <c r="AB95" s="134">
        <f>2386+4124</f>
        <v>6510</v>
      </c>
      <c r="AC95" s="134">
        <f>2247+3936</f>
        <v>6183</v>
      </c>
    </row>
    <row r="96" spans="2:29" s="134" customFormat="1" ht="27" customHeight="1">
      <c r="B96" s="135"/>
      <c r="C96" s="139" t="s">
        <v>144</v>
      </c>
      <c r="D96" s="140">
        <f>D30/D95</f>
        <v>15.835427931329511</v>
      </c>
      <c r="E96" s="140">
        <f t="shared" ref="E96:R96" si="3">E30/E95</f>
        <v>15.932263640149817</v>
      </c>
      <c r="F96" s="140">
        <f t="shared" si="3"/>
        <v>15.59095719232714</v>
      </c>
      <c r="G96" s="140">
        <f t="shared" si="3"/>
        <v>15.353878593632382</v>
      </c>
      <c r="H96" s="140">
        <f t="shared" si="3"/>
        <v>15.101262482347042</v>
      </c>
      <c r="I96" s="140">
        <f t="shared" si="3"/>
        <v>13.963075164456516</v>
      </c>
      <c r="J96" s="140">
        <f t="shared" si="3"/>
        <v>14.793861958654105</v>
      </c>
      <c r="K96" s="140">
        <f t="shared" si="3"/>
        <v>14.586633429023202</v>
      </c>
      <c r="L96" s="140">
        <f t="shared" si="3"/>
        <v>13.836835277866383</v>
      </c>
      <c r="M96" s="140">
        <f t="shared" si="3"/>
        <v>14.187203551391285</v>
      </c>
      <c r="N96" s="140">
        <f t="shared" si="3"/>
        <v>13.45150518939564</v>
      </c>
      <c r="O96" s="140">
        <f t="shared" si="3"/>
        <v>11.682830217938534</v>
      </c>
      <c r="P96" s="140">
        <f t="shared" si="3"/>
        <v>11.820042224021382</v>
      </c>
      <c r="Q96" s="140">
        <f t="shared" si="3"/>
        <v>12.808640707716645</v>
      </c>
      <c r="R96" s="140">
        <f t="shared" si="3"/>
        <v>11.69416039700357</v>
      </c>
      <c r="S96" s="140">
        <f>S30/S95</f>
        <v>11.644654349214896</v>
      </c>
      <c r="T96" s="140">
        <f t="shared" ref="T96:U96" si="4">T30/T95</f>
        <v>10.945323921137582</v>
      </c>
      <c r="U96" s="140">
        <f t="shared" si="4"/>
        <v>10.860611351566641</v>
      </c>
      <c r="V96" s="140">
        <f t="shared" ref="V96:AA96" si="5">V30/V95</f>
        <v>10.786766598406665</v>
      </c>
      <c r="W96" s="140">
        <f t="shared" si="5"/>
        <v>11.509107627830842</v>
      </c>
      <c r="X96" s="140">
        <f t="shared" si="5"/>
        <v>12.336527917651695</v>
      </c>
      <c r="Y96" s="140">
        <f t="shared" si="5"/>
        <v>12.225642149069985</v>
      </c>
      <c r="Z96" s="140">
        <f t="shared" si="5"/>
        <v>12.083171244412734</v>
      </c>
      <c r="AA96" s="140">
        <f t="shared" si="5"/>
        <v>12.116543772289157</v>
      </c>
      <c r="AB96" s="140">
        <f t="shared" ref="AB96:AC96" si="6">AB30/AB95</f>
        <v>12.306736262269657</v>
      </c>
      <c r="AC96" s="140">
        <f t="shared" si="6"/>
        <v>0</v>
      </c>
    </row>
    <row r="97" spans="2:3" ht="15" customHeight="1">
      <c r="B97" s="87"/>
      <c r="C97" s="88"/>
    </row>
    <row r="98" spans="2:3" ht="15" customHeight="1">
      <c r="B98" s="87"/>
      <c r="C98" s="88"/>
    </row>
    <row r="99" spans="2:3" ht="15" customHeight="1">
      <c r="B99" s="87"/>
      <c r="C99" s="88"/>
    </row>
    <row r="100" spans="2:3" ht="15" customHeight="1">
      <c r="B100" s="87"/>
      <c r="C100" s="88"/>
    </row>
    <row r="101" spans="2:3" ht="15" customHeight="1">
      <c r="B101" s="87"/>
      <c r="C101" s="88"/>
    </row>
    <row r="102" spans="2:3" ht="15" customHeight="1">
      <c r="B102" s="87"/>
      <c r="C102" s="88"/>
    </row>
    <row r="103" spans="2:3" ht="15" customHeight="1">
      <c r="B103" s="87"/>
      <c r="C103" s="88"/>
    </row>
    <row r="104" spans="2:3" ht="15" customHeight="1">
      <c r="B104" s="87"/>
      <c r="C104" s="88"/>
    </row>
    <row r="105" spans="2:3" ht="15" customHeight="1">
      <c r="B105" s="87"/>
      <c r="C105" s="88"/>
    </row>
    <row r="106" spans="2:3" ht="15" customHeight="1">
      <c r="B106" s="87"/>
      <c r="C106" s="88"/>
    </row>
    <row r="107" spans="2:3" ht="15" customHeight="1">
      <c r="B107" s="87"/>
      <c r="C107" s="88"/>
    </row>
    <row r="108" spans="2:3" ht="15" customHeight="1">
      <c r="B108" s="87"/>
      <c r="C108" s="88"/>
    </row>
    <row r="109" spans="2:3" ht="15" customHeight="1">
      <c r="B109" s="87"/>
      <c r="C109" s="88"/>
    </row>
    <row r="110" spans="2:3" ht="15" customHeight="1">
      <c r="B110" s="87"/>
      <c r="C110" s="88"/>
    </row>
    <row r="111" spans="2:3" ht="15" customHeight="1">
      <c r="B111" s="87"/>
      <c r="C111" s="88"/>
    </row>
    <row r="112" spans="2:3" ht="15" customHeight="1">
      <c r="B112" s="87"/>
      <c r="C112" s="88"/>
    </row>
    <row r="113" spans="2:3" ht="15" customHeight="1">
      <c r="B113" s="87"/>
      <c r="C113" s="88"/>
    </row>
    <row r="114" spans="2:3" ht="15" customHeight="1">
      <c r="B114" s="87"/>
      <c r="C114" s="88"/>
    </row>
    <row r="115" spans="2:3" ht="15" customHeight="1">
      <c r="B115" s="87"/>
      <c r="C115" s="88"/>
    </row>
    <row r="116" spans="2:3" ht="15" customHeight="1">
      <c r="B116" s="87"/>
      <c r="C116" s="88"/>
    </row>
    <row r="117" spans="2:3" ht="15" customHeight="1">
      <c r="B117" s="87"/>
      <c r="C117" s="88"/>
    </row>
    <row r="118" spans="2:3" ht="15" customHeight="1">
      <c r="B118" s="87"/>
      <c r="C118" s="88"/>
    </row>
    <row r="119" spans="2:3" ht="15" customHeight="1">
      <c r="B119" s="87"/>
      <c r="C119" s="88"/>
    </row>
    <row r="120" spans="2:3" ht="15" customHeight="1">
      <c r="B120" s="87"/>
      <c r="C120" s="88"/>
    </row>
    <row r="121" spans="2:3" ht="15" customHeight="1">
      <c r="B121" s="87"/>
      <c r="C121" s="88"/>
    </row>
    <row r="122" spans="2:3" ht="15" customHeight="1">
      <c r="B122" s="87"/>
      <c r="C122" s="88"/>
    </row>
    <row r="123" spans="2:3" ht="15" customHeight="1">
      <c r="B123" s="87"/>
      <c r="C123" s="88"/>
    </row>
    <row r="124" spans="2:3" ht="15" customHeight="1">
      <c r="B124" s="87"/>
      <c r="C124" s="88"/>
    </row>
    <row r="125" spans="2:3" ht="15" customHeight="1">
      <c r="B125" s="87"/>
      <c r="C125" s="88"/>
    </row>
    <row r="126" spans="2:3" ht="15" customHeight="1">
      <c r="B126" s="87"/>
      <c r="C126" s="88"/>
    </row>
    <row r="127" spans="2:3" ht="15" customHeight="1">
      <c r="B127" s="87"/>
      <c r="C127" s="88"/>
    </row>
    <row r="128" spans="2:3" ht="15" customHeight="1">
      <c r="B128" s="87"/>
      <c r="C128" s="88"/>
    </row>
    <row r="129" spans="2:3" ht="15" customHeight="1">
      <c r="B129" s="87"/>
      <c r="C129" s="88"/>
    </row>
    <row r="130" spans="2:3" ht="15" customHeight="1">
      <c r="B130" s="87"/>
      <c r="C130" s="88"/>
    </row>
    <row r="131" spans="2:3" ht="15" customHeight="1">
      <c r="B131" s="87"/>
      <c r="C131" s="88"/>
    </row>
    <row r="132" spans="2:3" ht="15" customHeight="1">
      <c r="B132" s="87"/>
      <c r="C132" s="88"/>
    </row>
    <row r="133" spans="2:3" ht="15" customHeight="1">
      <c r="B133" s="87"/>
      <c r="C133" s="88"/>
    </row>
    <row r="134" spans="2:3" ht="15" customHeight="1">
      <c r="B134" s="87"/>
      <c r="C134" s="88"/>
    </row>
    <row r="135" spans="2:3" ht="15" customHeight="1">
      <c r="B135" s="87"/>
      <c r="C135" s="88"/>
    </row>
    <row r="136" spans="2:3" ht="15" customHeight="1">
      <c r="B136" s="87"/>
      <c r="C136" s="88"/>
    </row>
    <row r="137" spans="2:3" ht="15" customHeight="1">
      <c r="B137" s="87"/>
      <c r="C137" s="88"/>
    </row>
    <row r="138" spans="2:3" ht="15" customHeight="1">
      <c r="B138" s="87"/>
      <c r="C138" s="88"/>
    </row>
    <row r="139" spans="2:3" ht="15" customHeight="1">
      <c r="B139" s="87"/>
      <c r="C139" s="88"/>
    </row>
    <row r="140" spans="2:3" ht="15" customHeight="1">
      <c r="B140" s="87"/>
      <c r="C140" s="88"/>
    </row>
    <row r="141" spans="2:3" ht="15" customHeight="1">
      <c r="B141" s="87"/>
      <c r="C141" s="88"/>
    </row>
    <row r="142" spans="2:3" ht="15" customHeight="1">
      <c r="B142" s="87"/>
      <c r="C142" s="88"/>
    </row>
    <row r="143" spans="2:3" ht="15" customHeight="1">
      <c r="B143" s="87"/>
      <c r="C143" s="88"/>
    </row>
    <row r="144" spans="2:3" ht="15" customHeight="1">
      <c r="B144" s="87"/>
      <c r="C144" s="88"/>
    </row>
    <row r="145" spans="2:3" ht="15" customHeight="1">
      <c r="B145" s="87"/>
      <c r="C145" s="88"/>
    </row>
    <row r="146" spans="2:3" ht="15" customHeight="1">
      <c r="B146" s="87"/>
      <c r="C146" s="88"/>
    </row>
    <row r="147" spans="2:3" ht="15" customHeight="1">
      <c r="B147" s="87"/>
      <c r="C147" s="88"/>
    </row>
    <row r="148" spans="2:3" ht="15" customHeight="1">
      <c r="B148" s="87"/>
      <c r="C148" s="88"/>
    </row>
    <row r="149" spans="2:3" ht="15" customHeight="1">
      <c r="B149" s="87"/>
      <c r="C149" s="88"/>
    </row>
    <row r="150" spans="2:3" ht="15" customHeight="1">
      <c r="B150" s="87"/>
      <c r="C150" s="88"/>
    </row>
    <row r="151" spans="2:3" ht="15" customHeight="1">
      <c r="B151" s="87"/>
      <c r="C151" s="88"/>
    </row>
    <row r="152" spans="2:3" ht="15" customHeight="1">
      <c r="B152" s="87"/>
      <c r="C152" s="88"/>
    </row>
    <row r="153" spans="2:3" ht="15" customHeight="1">
      <c r="B153" s="87"/>
      <c r="C153" s="88"/>
    </row>
    <row r="154" spans="2:3" ht="15" customHeight="1">
      <c r="B154" s="87"/>
      <c r="C154" s="88"/>
    </row>
    <row r="155" spans="2:3" ht="15" customHeight="1">
      <c r="B155" s="87"/>
      <c r="C155" s="88"/>
    </row>
    <row r="156" spans="2:3" ht="15" customHeight="1">
      <c r="B156" s="87"/>
      <c r="C156" s="88"/>
    </row>
    <row r="157" spans="2:3" ht="15" customHeight="1">
      <c r="B157" s="87"/>
      <c r="C157" s="88"/>
    </row>
    <row r="158" spans="2:3" ht="15" customHeight="1">
      <c r="B158" s="87"/>
      <c r="C158" s="88"/>
    </row>
    <row r="159" spans="2:3" ht="15" customHeight="1">
      <c r="B159" s="87"/>
      <c r="C159" s="88"/>
    </row>
    <row r="160" spans="2:3" ht="15" customHeight="1">
      <c r="B160" s="87"/>
      <c r="C160" s="88"/>
    </row>
    <row r="161" spans="2:3" ht="15" customHeight="1">
      <c r="B161" s="87"/>
      <c r="C161" s="88"/>
    </row>
    <row r="162" spans="2:3" ht="15" customHeight="1">
      <c r="B162" s="87"/>
      <c r="C162" s="88"/>
    </row>
    <row r="163" spans="2:3" ht="15" customHeight="1">
      <c r="B163" s="87"/>
      <c r="C163" s="88"/>
    </row>
    <row r="164" spans="2:3" ht="15" customHeight="1">
      <c r="B164" s="87"/>
      <c r="C164" s="88"/>
    </row>
    <row r="165" spans="2:3" ht="15" customHeight="1">
      <c r="B165" s="87"/>
      <c r="C165" s="88"/>
    </row>
    <row r="166" spans="2:3" ht="15" customHeight="1">
      <c r="B166" s="87"/>
      <c r="C166" s="88"/>
    </row>
    <row r="167" spans="2:3" ht="15" customHeight="1">
      <c r="B167" s="87"/>
      <c r="C167" s="88"/>
    </row>
    <row r="168" spans="2:3" ht="15" customHeight="1">
      <c r="B168" s="87"/>
      <c r="C168" s="88"/>
    </row>
    <row r="169" spans="2:3" ht="15" customHeight="1">
      <c r="B169" s="87"/>
      <c r="C169" s="88"/>
    </row>
    <row r="170" spans="2:3" ht="15" customHeight="1">
      <c r="B170" s="87"/>
      <c r="C170" s="88"/>
    </row>
    <row r="171" spans="2:3" ht="15" customHeight="1">
      <c r="B171" s="87"/>
      <c r="C171" s="88"/>
    </row>
    <row r="172" spans="2:3" ht="15" customHeight="1">
      <c r="B172" s="87"/>
      <c r="C172" s="88"/>
    </row>
    <row r="173" spans="2:3" ht="15" customHeight="1">
      <c r="B173" s="87"/>
      <c r="C173" s="88"/>
    </row>
    <row r="174" spans="2:3" ht="15" customHeight="1">
      <c r="B174" s="87"/>
      <c r="C174" s="88"/>
    </row>
    <row r="175" spans="2:3" ht="15" customHeight="1">
      <c r="B175" s="87"/>
      <c r="C175" s="88"/>
    </row>
    <row r="176" spans="2:3" ht="15" customHeight="1">
      <c r="B176" s="87"/>
      <c r="C176" s="88"/>
    </row>
    <row r="177" spans="2:3" ht="15" customHeight="1">
      <c r="B177" s="87"/>
      <c r="C177" s="88"/>
    </row>
    <row r="178" spans="2:3" ht="15" customHeight="1">
      <c r="B178" s="87"/>
      <c r="C178" s="88"/>
    </row>
    <row r="179" spans="2:3" ht="15" customHeight="1">
      <c r="B179" s="87"/>
      <c r="C179" s="88"/>
    </row>
    <row r="180" spans="2:3" ht="15" customHeight="1">
      <c r="B180" s="87"/>
      <c r="C180" s="88"/>
    </row>
    <row r="181" spans="2:3" ht="15" customHeight="1">
      <c r="B181" s="87"/>
      <c r="C181" s="88"/>
    </row>
    <row r="182" spans="2:3" ht="15" customHeight="1">
      <c r="B182" s="87"/>
      <c r="C182" s="88"/>
    </row>
    <row r="183" spans="2:3" ht="15" customHeight="1">
      <c r="B183" s="87"/>
      <c r="C183" s="88"/>
    </row>
    <row r="184" spans="2:3" ht="15" customHeight="1">
      <c r="B184" s="87"/>
      <c r="C184" s="88"/>
    </row>
    <row r="185" spans="2:3" ht="15" customHeight="1">
      <c r="B185" s="87"/>
      <c r="C185" s="88"/>
    </row>
    <row r="186" spans="2:3" ht="15" customHeight="1">
      <c r="B186" s="87"/>
      <c r="C186" s="88"/>
    </row>
    <row r="187" spans="2:3" ht="15" customHeight="1">
      <c r="B187" s="87"/>
      <c r="C187" s="88"/>
    </row>
    <row r="188" spans="2:3" ht="15" customHeight="1">
      <c r="C188" s="88"/>
    </row>
    <row r="189" spans="2:3" ht="15" customHeight="1">
      <c r="C189" s="88"/>
    </row>
    <row r="190" spans="2:3" ht="15" customHeight="1">
      <c r="C190" s="88"/>
    </row>
    <row r="191" spans="2:3" ht="15" customHeight="1">
      <c r="C191" s="88"/>
    </row>
    <row r="192" spans="2:3" ht="15" customHeight="1">
      <c r="C192" s="88"/>
    </row>
    <row r="193" spans="3:3" ht="15" customHeight="1">
      <c r="C193" s="88"/>
    </row>
    <row r="194" spans="3:3" ht="15" customHeight="1">
      <c r="C194" s="88"/>
    </row>
    <row r="195" spans="3:3" ht="15" customHeight="1">
      <c r="C195" s="88"/>
    </row>
    <row r="196" spans="3:3" ht="15" customHeight="1">
      <c r="C196" s="88"/>
    </row>
    <row r="197" spans="3:3" ht="15" customHeight="1">
      <c r="C197" s="88"/>
    </row>
    <row r="198" spans="3:3" ht="15" customHeight="1">
      <c r="C198" s="88"/>
    </row>
    <row r="199" spans="3:3" ht="15" customHeight="1">
      <c r="C199" s="88"/>
    </row>
    <row r="200" spans="3:3" ht="15" customHeight="1">
      <c r="C200" s="88"/>
    </row>
    <row r="201" spans="3:3" ht="15" customHeight="1">
      <c r="C201" s="88"/>
    </row>
    <row r="202" spans="3:3" ht="15" customHeight="1">
      <c r="C202" s="88"/>
    </row>
    <row r="203" spans="3:3" ht="15" customHeight="1">
      <c r="C203" s="88"/>
    </row>
    <row r="204" spans="3:3" ht="15" customHeight="1">
      <c r="C204" s="88"/>
    </row>
    <row r="205" spans="3:3" ht="15" customHeight="1">
      <c r="C205" s="88"/>
    </row>
    <row r="206" spans="3:3" ht="15" customHeight="1">
      <c r="C206" s="88"/>
    </row>
    <row r="207" spans="3:3" ht="15" customHeight="1">
      <c r="C207" s="88"/>
    </row>
    <row r="208" spans="3:3" ht="15" customHeight="1">
      <c r="C208" s="88"/>
    </row>
    <row r="209" spans="3:3" ht="15" customHeight="1">
      <c r="C209" s="88"/>
    </row>
    <row r="210" spans="3:3" ht="15" customHeight="1">
      <c r="C210" s="88"/>
    </row>
    <row r="211" spans="3:3" ht="15" customHeight="1">
      <c r="C211" s="88"/>
    </row>
    <row r="212" spans="3:3" ht="15" customHeight="1">
      <c r="C212" s="88"/>
    </row>
    <row r="213" spans="3:3" ht="15" customHeight="1">
      <c r="C213" s="88"/>
    </row>
    <row r="214" spans="3:3" ht="15" customHeight="1">
      <c r="C214" s="88"/>
    </row>
    <row r="215" spans="3:3" ht="15" customHeight="1"/>
    <row r="216" spans="3:3" ht="15" customHeight="1"/>
    <row r="217" spans="3:3" ht="15" customHeight="1"/>
    <row r="218" spans="3:3" ht="15" customHeight="1"/>
    <row r="219" spans="3:3" ht="15" customHeight="1"/>
    <row r="220" spans="3:3" ht="15" customHeight="1"/>
    <row r="221" spans="3:3" ht="15" customHeight="1"/>
    <row r="222" spans="3:3" ht="15" customHeight="1"/>
    <row r="223" spans="3:3" ht="15" customHeight="1"/>
    <row r="224" spans="3:3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  <row r="1110" ht="15" customHeight="1"/>
    <row r="1111" ht="15" customHeight="1"/>
    <row r="1112" ht="15" customHeight="1"/>
    <row r="1113" ht="15" customHeight="1"/>
    <row r="1114" ht="15" customHeight="1"/>
    <row r="1115" ht="15" customHeight="1"/>
    <row r="1116" ht="15" customHeight="1"/>
    <row r="1117" ht="15" customHeight="1"/>
    <row r="1118" ht="15" customHeight="1"/>
    <row r="1119" ht="15" customHeight="1"/>
    <row r="1120" ht="15" customHeight="1"/>
    <row r="1121" ht="15" customHeight="1"/>
    <row r="1122" ht="15" customHeight="1"/>
    <row r="1123" ht="15" customHeight="1"/>
    <row r="1124" ht="15" customHeight="1"/>
    <row r="1125" ht="15" customHeight="1"/>
    <row r="1126" ht="15" customHeight="1"/>
    <row r="1127" ht="15" customHeight="1"/>
    <row r="1128" ht="15" customHeight="1"/>
    <row r="1129" ht="15" customHeight="1"/>
    <row r="1130" ht="15" customHeight="1"/>
    <row r="1131" ht="15" customHeight="1"/>
    <row r="1132" ht="15" customHeight="1"/>
    <row r="1133" ht="15" customHeight="1"/>
    <row r="1134" ht="15" customHeight="1"/>
    <row r="1135" ht="15" customHeight="1"/>
    <row r="1136" ht="15" customHeight="1"/>
    <row r="1137" ht="15" customHeight="1"/>
    <row r="1138" ht="15" customHeight="1"/>
    <row r="1139" ht="15" customHeight="1"/>
    <row r="1140" ht="15" customHeight="1"/>
    <row r="1141" ht="15" customHeight="1"/>
    <row r="1142" ht="15" customHeight="1"/>
    <row r="1143" ht="15" customHeight="1"/>
    <row r="1144" ht="15" customHeight="1"/>
    <row r="1145" ht="15" customHeight="1"/>
    <row r="1146" ht="15" customHeight="1"/>
    <row r="1147" ht="15" customHeight="1"/>
    <row r="1148" ht="15" customHeight="1"/>
    <row r="1149" ht="15" customHeight="1"/>
    <row r="1150" ht="15" customHeight="1"/>
    <row r="1151" ht="15" customHeight="1"/>
    <row r="1152" ht="15" customHeight="1"/>
    <row r="1153" ht="15" customHeight="1"/>
    <row r="1154" ht="15" customHeight="1"/>
    <row r="1155" ht="15" customHeight="1"/>
    <row r="1156" ht="15" customHeight="1"/>
    <row r="1157" ht="15" customHeight="1"/>
    <row r="1158" ht="15" customHeight="1"/>
    <row r="1159" ht="15" customHeight="1"/>
    <row r="1160" ht="15" customHeight="1"/>
    <row r="1161" ht="15" customHeight="1"/>
    <row r="1162" ht="15" customHeight="1"/>
    <row r="1163" ht="15" customHeight="1"/>
    <row r="1164" ht="15" customHeight="1"/>
    <row r="1165" ht="15" customHeight="1"/>
    <row r="1166" ht="15" customHeight="1"/>
    <row r="1167" ht="15" customHeight="1"/>
    <row r="1168" ht="15" customHeight="1"/>
    <row r="1169" ht="15" customHeight="1"/>
    <row r="1170" ht="15" customHeight="1"/>
    <row r="1171" ht="15" customHeight="1"/>
    <row r="1172" ht="15" customHeight="1"/>
    <row r="1173" ht="15" customHeight="1"/>
    <row r="1174" ht="15" customHeight="1"/>
    <row r="1175" ht="15" customHeight="1"/>
    <row r="1176" ht="15" customHeight="1"/>
    <row r="1177" ht="15" customHeight="1"/>
    <row r="1178" ht="15" customHeight="1"/>
    <row r="1179" ht="15" customHeight="1"/>
    <row r="1180" ht="15" customHeight="1"/>
    <row r="1181" ht="15" customHeight="1"/>
    <row r="1182" ht="15" customHeight="1"/>
    <row r="1183" ht="15" customHeight="1"/>
    <row r="1184" ht="15" customHeight="1"/>
    <row r="1185" ht="15" customHeight="1"/>
    <row r="1186" ht="15" customHeight="1"/>
    <row r="1187" ht="15" customHeight="1"/>
    <row r="1188" ht="15" customHeight="1"/>
    <row r="1189" ht="15" customHeight="1"/>
    <row r="1190" ht="15" customHeight="1"/>
    <row r="1191" ht="15" customHeight="1"/>
    <row r="1192" ht="15" customHeight="1"/>
    <row r="1193" ht="15" customHeight="1"/>
    <row r="1194" ht="15" customHeight="1"/>
    <row r="1195" ht="15" customHeight="1"/>
    <row r="1196" ht="15" customHeight="1"/>
    <row r="1197" ht="15" customHeight="1"/>
    <row r="1198" ht="15" customHeight="1"/>
    <row r="1199" ht="15" customHeight="1"/>
    <row r="1200" ht="15" customHeight="1"/>
    <row r="1201" ht="15" customHeight="1"/>
    <row r="1202" ht="15" customHeight="1"/>
    <row r="1203" ht="15" customHeight="1"/>
    <row r="1204" ht="15" customHeight="1"/>
    <row r="1205" ht="15" customHeight="1"/>
    <row r="1206" ht="15" customHeight="1"/>
    <row r="1207" ht="15" customHeight="1"/>
    <row r="1208" ht="15" customHeight="1"/>
    <row r="1209" ht="15" customHeight="1"/>
    <row r="1210" ht="15" customHeight="1"/>
    <row r="1211" ht="15" customHeight="1"/>
    <row r="1212" ht="15" customHeight="1"/>
    <row r="1213" ht="15" customHeight="1"/>
    <row r="1214" ht="15" customHeight="1"/>
    <row r="1215" ht="15" customHeight="1"/>
    <row r="1216" ht="15" customHeight="1"/>
    <row r="1217" ht="15" customHeight="1"/>
    <row r="1218" ht="15" customHeight="1"/>
    <row r="1219" ht="15" customHeight="1"/>
    <row r="1220" ht="15" customHeight="1"/>
    <row r="1221" ht="15" customHeight="1"/>
    <row r="1222" ht="15" customHeight="1"/>
    <row r="1223" ht="15" customHeight="1"/>
    <row r="1224" ht="15" customHeight="1"/>
    <row r="1225" ht="15" customHeight="1"/>
    <row r="1226" ht="15" customHeight="1"/>
    <row r="1227" ht="15" customHeight="1"/>
    <row r="1228" ht="15" customHeight="1"/>
    <row r="1229" ht="15" customHeight="1"/>
    <row r="1230" ht="15" customHeight="1"/>
    <row r="1231" ht="15" customHeight="1"/>
    <row r="1232" ht="15" customHeight="1"/>
    <row r="1233" ht="15" customHeight="1"/>
    <row r="1234" ht="15" customHeight="1"/>
    <row r="1235" ht="15" customHeight="1"/>
    <row r="1236" ht="15" customHeight="1"/>
    <row r="1237" ht="15" customHeight="1"/>
    <row r="1238" ht="15" customHeight="1"/>
    <row r="1239" ht="15" customHeight="1"/>
    <row r="1240" ht="15" customHeight="1"/>
    <row r="1241" ht="15" customHeight="1"/>
    <row r="1242" ht="15" customHeight="1"/>
    <row r="1243" ht="15" customHeight="1"/>
    <row r="1244" ht="15" customHeight="1"/>
    <row r="1245" ht="15" customHeight="1"/>
    <row r="1246" ht="15" customHeight="1"/>
    <row r="1247" ht="15" customHeight="1"/>
    <row r="1248" ht="15" customHeight="1"/>
    <row r="1249" ht="15" customHeight="1"/>
    <row r="1250" ht="15" customHeight="1"/>
    <row r="1251" ht="15" customHeight="1"/>
    <row r="1252" ht="15" customHeight="1"/>
    <row r="1253" ht="15" customHeight="1"/>
    <row r="1254" ht="15" customHeight="1"/>
    <row r="1255" ht="15" customHeight="1"/>
    <row r="1256" ht="15" customHeight="1"/>
    <row r="1257" ht="15" customHeight="1"/>
    <row r="1258" ht="15" customHeight="1"/>
    <row r="1259" ht="15" customHeight="1"/>
    <row r="1260" ht="15" customHeight="1"/>
    <row r="1261" ht="15" customHeight="1"/>
    <row r="1262" ht="15" customHeight="1"/>
    <row r="1263" ht="15" customHeight="1"/>
    <row r="1264" ht="15" customHeight="1"/>
    <row r="1265" ht="15" customHeight="1"/>
    <row r="1266" ht="15" customHeight="1"/>
    <row r="1267" ht="15" customHeight="1"/>
    <row r="1268" ht="15" customHeight="1"/>
    <row r="1269" ht="15" customHeight="1"/>
    <row r="1270" ht="15" customHeight="1"/>
    <row r="1271" ht="15" customHeight="1"/>
    <row r="1272" ht="15" customHeight="1"/>
    <row r="1273" ht="15" customHeight="1"/>
    <row r="1274" ht="15" customHeight="1"/>
    <row r="1275" ht="15" customHeight="1"/>
    <row r="1276" ht="15" customHeight="1"/>
    <row r="1277" ht="15" customHeight="1"/>
    <row r="1278" ht="15" customHeight="1"/>
    <row r="1279" ht="15" customHeight="1"/>
    <row r="1280" ht="15" customHeight="1"/>
    <row r="1281" ht="15" customHeight="1"/>
    <row r="1282" ht="15" customHeight="1"/>
    <row r="1283" ht="15" customHeight="1"/>
    <row r="1284" ht="15" customHeight="1"/>
    <row r="1285" ht="15" customHeight="1"/>
    <row r="1286" ht="15" customHeight="1"/>
    <row r="1287" ht="15" customHeight="1"/>
    <row r="1288" ht="15" customHeight="1"/>
    <row r="1289" ht="15" customHeight="1"/>
    <row r="1290" ht="15" customHeight="1"/>
    <row r="1291" ht="15" customHeight="1"/>
    <row r="1292" ht="15" customHeight="1"/>
    <row r="1293" ht="15" customHeight="1"/>
    <row r="1294" ht="15" customHeight="1"/>
    <row r="1295" ht="15" customHeight="1"/>
    <row r="1296" ht="15" customHeight="1"/>
    <row r="1297" ht="15" customHeight="1"/>
    <row r="1298" ht="15" customHeight="1"/>
    <row r="1299" ht="15" customHeight="1"/>
    <row r="1300" ht="15" customHeight="1"/>
    <row r="1301" ht="15" customHeight="1"/>
    <row r="1302" ht="15" customHeight="1"/>
    <row r="1303" ht="15" customHeight="1"/>
    <row r="1304" ht="15" customHeight="1"/>
    <row r="1305" ht="15" customHeight="1"/>
    <row r="1306" ht="15" customHeight="1"/>
    <row r="1307" ht="15" customHeight="1"/>
    <row r="1308" ht="15" customHeight="1"/>
    <row r="1309" ht="15" customHeight="1"/>
    <row r="1310" ht="15" customHeight="1"/>
    <row r="1311" ht="15" customHeight="1"/>
    <row r="1312" ht="15" customHeight="1"/>
    <row r="1313" ht="15" customHeight="1"/>
    <row r="1314" ht="15" customHeight="1"/>
    <row r="1315" ht="15" customHeight="1"/>
    <row r="1316" ht="15" customHeight="1"/>
    <row r="1317" ht="15" customHeight="1"/>
    <row r="1318" ht="15" customHeight="1"/>
    <row r="1319" ht="15" customHeight="1"/>
    <row r="1320" ht="15" customHeight="1"/>
    <row r="1321" ht="15" customHeight="1"/>
    <row r="1322" ht="15" customHeight="1"/>
    <row r="1323" ht="15" customHeight="1"/>
    <row r="1324" ht="15" customHeight="1"/>
    <row r="1325" ht="15" customHeight="1"/>
    <row r="1326" ht="15" customHeight="1"/>
    <row r="1327" ht="15" customHeight="1"/>
    <row r="1328" ht="15" customHeight="1"/>
    <row r="1329" ht="15" customHeight="1"/>
    <row r="1330" ht="15" customHeight="1"/>
    <row r="1331" ht="15" customHeight="1"/>
    <row r="1332" ht="15" customHeight="1"/>
    <row r="1333" ht="15" customHeight="1"/>
    <row r="1334" ht="15" customHeight="1"/>
    <row r="1335" ht="15" customHeight="1"/>
    <row r="1336" ht="15" customHeight="1"/>
    <row r="1337" ht="15" customHeight="1"/>
    <row r="1338" ht="15" customHeight="1"/>
    <row r="1339" ht="15" customHeight="1"/>
    <row r="1340" ht="15" customHeight="1"/>
    <row r="1341" ht="15" customHeight="1"/>
    <row r="1342" ht="15" customHeight="1"/>
    <row r="1343" ht="15" customHeight="1"/>
    <row r="1344" ht="15" customHeight="1"/>
    <row r="1345" ht="15" customHeight="1"/>
    <row r="1346" ht="15" customHeight="1"/>
    <row r="1347" ht="15" customHeight="1"/>
    <row r="1348" ht="15" customHeight="1"/>
    <row r="1349" ht="15" customHeight="1"/>
    <row r="1350" ht="15" customHeight="1"/>
    <row r="1351" ht="15" customHeight="1"/>
    <row r="1352" ht="15" customHeight="1"/>
    <row r="1353" ht="15" customHeight="1"/>
    <row r="1354" ht="15" customHeight="1"/>
    <row r="1355" ht="15" customHeight="1"/>
    <row r="1356" ht="15" customHeight="1"/>
    <row r="1357" ht="15" customHeight="1"/>
    <row r="1358" ht="15" customHeight="1"/>
    <row r="1359" ht="15" customHeight="1"/>
    <row r="1360" ht="15" customHeight="1"/>
    <row r="1361" ht="15" customHeight="1"/>
    <row r="1362" ht="15" customHeight="1"/>
    <row r="1363" ht="15" customHeight="1"/>
    <row r="1364" ht="15" customHeight="1"/>
    <row r="1365" ht="15" customHeight="1"/>
    <row r="1366" ht="15" customHeight="1"/>
    <row r="1367" ht="15" customHeight="1"/>
    <row r="1368" ht="15" customHeight="1"/>
    <row r="1369" ht="15" customHeight="1"/>
    <row r="1370" ht="15" customHeight="1"/>
    <row r="1371" ht="15" customHeight="1"/>
    <row r="1372" ht="15" customHeight="1"/>
    <row r="1373" ht="15" customHeight="1"/>
    <row r="1374" ht="15" customHeight="1"/>
    <row r="1375" ht="15" customHeight="1"/>
    <row r="1376" ht="15" customHeight="1"/>
    <row r="1377" ht="15" customHeight="1"/>
    <row r="1378" ht="15" customHeight="1"/>
    <row r="1379" ht="15" customHeight="1"/>
    <row r="1380" ht="15" customHeight="1"/>
    <row r="1381" ht="15" customHeight="1"/>
    <row r="1382" ht="15" customHeight="1"/>
    <row r="1383" ht="15" customHeight="1"/>
    <row r="1384" ht="15" customHeight="1"/>
    <row r="1385" ht="15" customHeight="1"/>
    <row r="1386" ht="15" customHeight="1"/>
    <row r="1387" ht="15" customHeight="1"/>
    <row r="1388" ht="15" customHeight="1"/>
    <row r="1389" ht="15" customHeight="1"/>
    <row r="1390" ht="15" customHeight="1"/>
    <row r="1391" ht="15" customHeight="1"/>
    <row r="1392" ht="15" customHeight="1"/>
    <row r="1393" ht="15" customHeight="1"/>
    <row r="1394" ht="15" customHeight="1"/>
    <row r="1395" ht="15" customHeight="1"/>
    <row r="1396" ht="15" customHeight="1"/>
    <row r="1397" ht="15" customHeight="1"/>
    <row r="1398" ht="15" customHeight="1"/>
    <row r="1399" ht="15" customHeight="1"/>
    <row r="1400" ht="15" customHeight="1"/>
    <row r="1401" ht="15" customHeight="1"/>
    <row r="1402" ht="15" customHeight="1"/>
    <row r="1403" ht="15" customHeight="1"/>
    <row r="1404" ht="15" customHeight="1"/>
    <row r="1405" ht="15" customHeight="1"/>
    <row r="1406" ht="15" customHeight="1"/>
    <row r="1407" ht="15" customHeight="1"/>
    <row r="1408" ht="15" customHeight="1"/>
    <row r="1409" ht="15" customHeight="1"/>
    <row r="1410" ht="15" customHeight="1"/>
    <row r="1411" ht="15" customHeight="1"/>
    <row r="1412" ht="15" customHeight="1"/>
    <row r="1413" ht="15" customHeight="1"/>
    <row r="1414" ht="15" customHeight="1"/>
    <row r="1415" ht="15" customHeight="1"/>
    <row r="1416" ht="15" customHeight="1"/>
    <row r="1417" ht="15" customHeight="1"/>
    <row r="1418" ht="15" customHeight="1"/>
    <row r="1419" ht="15" customHeight="1"/>
    <row r="1420" ht="15" customHeight="1"/>
    <row r="1421" ht="15" customHeight="1"/>
    <row r="1422" ht="15" customHeight="1"/>
    <row r="1423" ht="15" customHeight="1"/>
    <row r="1424" ht="15" customHeight="1"/>
    <row r="1425" ht="15" customHeight="1"/>
    <row r="1426" ht="15" customHeight="1"/>
    <row r="1427" ht="15" customHeight="1"/>
    <row r="1428" ht="15" customHeight="1"/>
    <row r="1429" ht="15" customHeight="1"/>
    <row r="1430" ht="15" customHeight="1"/>
    <row r="1431" ht="15" customHeight="1"/>
    <row r="1432" ht="15" customHeight="1"/>
    <row r="1433" ht="15" customHeight="1"/>
    <row r="1434" ht="15" customHeight="1"/>
    <row r="1435" ht="15" customHeight="1"/>
    <row r="1436" ht="15" customHeight="1"/>
    <row r="1437" ht="15" customHeight="1"/>
    <row r="1438" ht="15" customHeight="1"/>
    <row r="1439" ht="15" customHeight="1"/>
    <row r="1440" ht="15" customHeight="1"/>
    <row r="1441" ht="15" customHeight="1"/>
    <row r="1442" ht="15" customHeight="1"/>
    <row r="1443" ht="15" customHeight="1"/>
    <row r="1444" ht="15" customHeight="1"/>
    <row r="1445" ht="15" customHeight="1"/>
    <row r="1446" ht="15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15" customHeight="1"/>
    <row r="1460" ht="15" customHeight="1"/>
    <row r="1461" ht="15" customHeight="1"/>
    <row r="1462" ht="15" customHeight="1"/>
    <row r="1463" ht="15" customHeight="1"/>
    <row r="1464" ht="15" customHeight="1"/>
    <row r="1465" ht="15" customHeight="1"/>
    <row r="1466" ht="15" customHeight="1"/>
    <row r="1467" ht="15" customHeight="1"/>
    <row r="1468" ht="15" customHeight="1"/>
    <row r="1469" ht="15" customHeight="1"/>
    <row r="1470" ht="15" customHeight="1"/>
    <row r="1471" ht="15" customHeight="1"/>
    <row r="1472" ht="15" customHeight="1"/>
    <row r="1473" ht="15" customHeight="1"/>
    <row r="1474" ht="15" customHeight="1"/>
    <row r="1475" ht="15" customHeight="1"/>
    <row r="1476" ht="15" customHeight="1"/>
    <row r="1477" ht="15" customHeight="1"/>
    <row r="1478" ht="15" customHeight="1"/>
    <row r="1479" ht="15" customHeight="1"/>
    <row r="1480" ht="15" customHeight="1"/>
    <row r="1481" ht="15" customHeight="1"/>
    <row r="1482" ht="15" customHeight="1"/>
    <row r="1483" ht="15" customHeight="1"/>
    <row r="1484" ht="15" customHeight="1"/>
    <row r="1485" ht="15" customHeight="1"/>
    <row r="1486" ht="15" customHeight="1"/>
    <row r="1487" ht="15" customHeight="1"/>
    <row r="1488" ht="15" customHeight="1"/>
    <row r="1489" ht="15" customHeight="1"/>
    <row r="1490" ht="15" customHeight="1"/>
    <row r="1491" ht="15" customHeight="1"/>
    <row r="1492" ht="15" customHeight="1"/>
    <row r="1493" ht="15" customHeight="1"/>
    <row r="1494" ht="15" customHeight="1"/>
    <row r="1495" ht="15" customHeight="1"/>
    <row r="1496" ht="15" customHeight="1"/>
    <row r="1497" ht="15" customHeight="1"/>
    <row r="1498" ht="15" customHeight="1"/>
    <row r="1499" ht="15" customHeight="1"/>
    <row r="1500" ht="15" customHeight="1"/>
    <row r="1501" ht="15" customHeight="1"/>
    <row r="1502" ht="15" customHeight="1"/>
    <row r="1503" ht="15" customHeight="1"/>
    <row r="1504" ht="15" customHeight="1"/>
    <row r="1505" ht="15" customHeight="1"/>
    <row r="1506" ht="15" customHeight="1"/>
    <row r="1507" ht="15" customHeight="1"/>
    <row r="1508" ht="15" customHeight="1"/>
    <row r="1509" ht="15" customHeight="1"/>
    <row r="1510" ht="15" customHeight="1"/>
    <row r="1511" ht="15" customHeight="1"/>
    <row r="1512" ht="15" customHeight="1"/>
    <row r="1513" ht="15" customHeight="1"/>
    <row r="1514" ht="15" customHeight="1"/>
    <row r="1515" ht="15" customHeight="1"/>
    <row r="1516" ht="15" customHeight="1"/>
    <row r="1517" ht="15" customHeight="1"/>
    <row r="1518" ht="15" customHeight="1"/>
    <row r="1519" ht="15" customHeight="1"/>
    <row r="1520" ht="15" customHeight="1"/>
    <row r="1521" ht="15" customHeight="1"/>
    <row r="1522" ht="15" customHeight="1"/>
    <row r="1523" ht="15" customHeight="1"/>
    <row r="1524" ht="15" customHeight="1"/>
    <row r="1525" ht="15" customHeight="1"/>
    <row r="1526" ht="15" customHeight="1"/>
    <row r="1527" ht="15" customHeight="1"/>
    <row r="1528" ht="15" customHeight="1"/>
    <row r="1529" ht="15" customHeight="1"/>
    <row r="1530" ht="15" customHeight="1"/>
    <row r="1531" ht="15" customHeight="1"/>
    <row r="1532" ht="15" customHeight="1"/>
    <row r="1533" ht="15" customHeight="1"/>
    <row r="1534" ht="15" customHeight="1"/>
    <row r="1535" ht="15" customHeight="1"/>
    <row r="1536" ht="15" customHeight="1"/>
    <row r="1537" ht="15" customHeight="1"/>
    <row r="1538" ht="15" customHeight="1"/>
    <row r="1539" ht="15" customHeight="1"/>
    <row r="1540" ht="15" customHeight="1"/>
    <row r="1541" ht="15" customHeight="1"/>
    <row r="1542" ht="15" customHeight="1"/>
    <row r="1543" ht="15" customHeight="1"/>
    <row r="1544" ht="15" customHeight="1"/>
    <row r="1545" ht="15" customHeight="1"/>
    <row r="1546" ht="15" customHeight="1"/>
    <row r="1547" ht="15" customHeight="1"/>
    <row r="1548" ht="15" customHeight="1"/>
    <row r="1549" ht="15" customHeight="1"/>
    <row r="1550" ht="15" customHeight="1"/>
    <row r="1551" ht="15" customHeight="1"/>
    <row r="1552" ht="15" customHeight="1"/>
    <row r="1553" ht="15" customHeight="1"/>
    <row r="1554" ht="15" customHeight="1"/>
    <row r="1555" ht="15" customHeight="1"/>
    <row r="1556" ht="15" customHeight="1"/>
    <row r="1557" ht="15" customHeight="1"/>
    <row r="1558" ht="15" customHeight="1"/>
    <row r="1559" ht="15" customHeight="1"/>
    <row r="1560" ht="15" customHeight="1"/>
    <row r="1561" ht="15" customHeight="1"/>
    <row r="1562" ht="15" customHeight="1"/>
    <row r="1563" ht="15" customHeight="1"/>
    <row r="1564" ht="15" customHeight="1"/>
    <row r="1565" ht="15" customHeight="1"/>
    <row r="1566" ht="15" customHeight="1"/>
    <row r="1567" ht="15" customHeight="1"/>
    <row r="1568" ht="15" customHeight="1"/>
    <row r="1569" ht="15" customHeight="1"/>
    <row r="1570" ht="15" customHeight="1"/>
    <row r="1571" ht="15" customHeight="1"/>
    <row r="1572" ht="15" customHeight="1"/>
    <row r="1573" ht="15" customHeight="1"/>
    <row r="1574" ht="15" customHeight="1"/>
    <row r="1575" ht="15" customHeight="1"/>
    <row r="1576" ht="15" customHeight="1"/>
    <row r="1577" ht="15" customHeight="1"/>
    <row r="1578" ht="15" customHeight="1"/>
    <row r="1579" ht="15" customHeight="1"/>
    <row r="1580" ht="15" customHeight="1"/>
    <row r="1581" ht="15" customHeight="1"/>
    <row r="1582" ht="15" customHeight="1"/>
    <row r="1583" ht="15" customHeight="1"/>
    <row r="1584" ht="15" customHeight="1"/>
    <row r="1585" ht="15" customHeight="1"/>
    <row r="1586" ht="15" customHeight="1"/>
    <row r="1587" ht="15" customHeight="1"/>
    <row r="1588" ht="15" customHeight="1"/>
    <row r="1589" ht="15" customHeight="1"/>
    <row r="1590" ht="15" customHeight="1"/>
    <row r="1591" ht="15" customHeight="1"/>
    <row r="1592" ht="15" customHeight="1"/>
    <row r="1593" ht="15" customHeight="1"/>
    <row r="1594" ht="15" customHeight="1"/>
    <row r="1595" ht="15" customHeight="1"/>
    <row r="1596" ht="15" customHeight="1"/>
    <row r="1597" ht="15" customHeight="1"/>
    <row r="1598" ht="15" customHeight="1"/>
    <row r="1599" ht="15" customHeight="1"/>
    <row r="1600" ht="15" customHeight="1"/>
    <row r="1601" ht="15" customHeight="1"/>
    <row r="1602" ht="15" customHeight="1"/>
    <row r="1603" ht="15" customHeight="1"/>
    <row r="1604" ht="15" customHeight="1"/>
    <row r="1605" ht="15" customHeight="1"/>
    <row r="1606" ht="15" customHeight="1"/>
    <row r="1607" ht="15" customHeight="1"/>
    <row r="1608" ht="15" customHeight="1"/>
    <row r="1609" ht="15" customHeight="1"/>
    <row r="1610" ht="15" customHeight="1"/>
    <row r="1611" ht="15" customHeight="1"/>
    <row r="1612" ht="15" customHeight="1"/>
    <row r="1613" ht="15" customHeight="1"/>
    <row r="1614" ht="15" customHeight="1"/>
    <row r="1615" ht="15" customHeight="1"/>
    <row r="1616" ht="15" customHeight="1"/>
    <row r="1617" ht="15" customHeight="1"/>
    <row r="1618" ht="15" customHeight="1"/>
    <row r="1619" ht="15" customHeight="1"/>
    <row r="1620" ht="15" customHeight="1"/>
    <row r="1621" ht="15" customHeight="1"/>
    <row r="1622" ht="15" customHeight="1"/>
    <row r="1623" ht="15" customHeight="1"/>
    <row r="1624" ht="15" customHeight="1"/>
    <row r="1625" ht="15" customHeight="1"/>
    <row r="1626" ht="15" customHeight="1"/>
    <row r="1627" ht="15" customHeight="1"/>
    <row r="1628" ht="15" customHeight="1"/>
    <row r="1629" ht="15" customHeight="1"/>
    <row r="1630" ht="15" customHeight="1"/>
    <row r="1631" ht="15" customHeight="1"/>
    <row r="1632" ht="15" customHeight="1"/>
    <row r="1633" ht="15" customHeight="1"/>
    <row r="1634" ht="15" customHeight="1"/>
    <row r="1635" ht="15" customHeight="1"/>
    <row r="1636" ht="15" customHeight="1"/>
    <row r="1637" ht="15" customHeight="1"/>
    <row r="1638" ht="15" customHeight="1"/>
    <row r="1639" ht="15" customHeight="1"/>
    <row r="1640" ht="15" customHeight="1"/>
    <row r="1641" ht="15" customHeight="1"/>
    <row r="1642" ht="15" customHeight="1"/>
    <row r="1643" ht="15" customHeight="1"/>
    <row r="1644" ht="15" customHeight="1"/>
    <row r="1645" ht="15" customHeight="1"/>
    <row r="1646" ht="15" customHeight="1"/>
    <row r="1647" ht="15" customHeight="1"/>
    <row r="1648" ht="15" customHeight="1"/>
    <row r="1649" ht="15" customHeight="1"/>
    <row r="1650" ht="15" customHeight="1"/>
    <row r="1651" ht="15" customHeight="1"/>
    <row r="1652" ht="15" customHeight="1"/>
    <row r="1653" ht="15" customHeight="1"/>
    <row r="1654" ht="15" customHeight="1"/>
    <row r="1655" ht="15" customHeight="1"/>
    <row r="1656" ht="15" customHeight="1"/>
    <row r="1657" ht="15" customHeight="1"/>
    <row r="1658" ht="15" customHeight="1"/>
    <row r="1659" ht="15" customHeight="1"/>
    <row r="1660" ht="15" customHeight="1"/>
    <row r="1661" ht="15" customHeight="1"/>
    <row r="1662" ht="15" customHeight="1"/>
    <row r="1663" ht="15" customHeight="1"/>
    <row r="1664" ht="15" customHeight="1"/>
    <row r="1665" ht="15" customHeight="1"/>
    <row r="1666" ht="15" customHeight="1"/>
    <row r="1667" ht="15" customHeight="1"/>
    <row r="1668" ht="15" customHeight="1"/>
  </sheetData>
  <pageMargins left="0.39370078740157483" right="0.39370078740157483" top="0.39370078740157483" bottom="0.39370078740157483" header="0.11811023622047245" footer="0.11811023622047245"/>
  <pageSetup paperSize="9" scale="70" fitToWidth="2" orientation="portrait" verticalDpi="300" r:id="rId1"/>
  <headerFooter alignWithMargins="0">
    <oddHeader>&amp;R&amp;"MetaNormalLF-Roman,Standard"Teil 2</oddHeader>
    <oddFooter>&amp;L&amp;"MetaNormalLF-Roman,Standard"Statistisches Bundesamt, Umwelt, Nutzung und Wirtschaft, Tabellenband, 2012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AT19"/>
  <sheetViews>
    <sheetView showGridLines="0" workbookViewId="0">
      <selection activeCell="Z16" sqref="Z16"/>
    </sheetView>
  </sheetViews>
  <sheetFormatPr baseColWidth="10" defaultColWidth="11.42578125" defaultRowHeight="12.75"/>
  <cols>
    <col min="1" max="1" width="19" style="3" customWidth="1"/>
    <col min="2" max="2" width="27.85546875" style="3" customWidth="1"/>
    <col min="3" max="21" width="6.140625" style="3" customWidth="1"/>
    <col min="22" max="24" width="6.140625" style="2" customWidth="1"/>
    <col min="25" max="27" width="6.140625" style="3" customWidth="1"/>
    <col min="28" max="16384" width="11.42578125" style="3"/>
  </cols>
  <sheetData>
    <row r="1" spans="1:46">
      <c r="A1" s="1" t="s">
        <v>9</v>
      </c>
      <c r="B1" s="142" t="s">
        <v>143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4"/>
    </row>
    <row r="2" spans="1:46" ht="15.95" customHeight="1">
      <c r="A2" s="1" t="s">
        <v>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</row>
    <row r="3" spans="1:46" ht="24" customHeight="1">
      <c r="A3" s="1" t="s">
        <v>0</v>
      </c>
      <c r="B3" s="146" t="s">
        <v>151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5"/>
      <c r="U3" s="145"/>
      <c r="AT3" s="4" t="str">
        <f>"Quelle: "&amp;Daten!B3</f>
        <v>Quelle: Statistisches Bundesamt 2021, Umweltökonomische Gesamtrechnungen, Energiegesamtrechnung. Berichtszeitraum 2000-2019. Tabellenblatt 3.4; Statistisches Bundesamt (m. J.), Tabellen zu den UGR, Umweltnutzung und Wirtschaft, Teil 2, Energie</v>
      </c>
    </row>
    <row r="4" spans="1:46">
      <c r="A4" s="1" t="s">
        <v>2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5"/>
      <c r="U4" s="145"/>
    </row>
    <row r="5" spans="1:46">
      <c r="A5" s="1" t="s">
        <v>7</v>
      </c>
      <c r="B5" s="145" t="s">
        <v>141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</row>
    <row r="6" spans="1:46">
      <c r="A6" s="5" t="s">
        <v>8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</row>
    <row r="8" spans="1:46">
      <c r="A8" s="6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7"/>
      <c r="U8" s="7"/>
    </row>
    <row r="9" spans="1:46" ht="36.75" customHeight="1">
      <c r="A9" s="2"/>
      <c r="B9" s="8"/>
      <c r="C9" s="9">
        <v>1995</v>
      </c>
      <c r="D9" s="9">
        <v>1996</v>
      </c>
      <c r="E9" s="9">
        <v>1997</v>
      </c>
      <c r="F9" s="9">
        <v>1998</v>
      </c>
      <c r="G9" s="9">
        <v>1999</v>
      </c>
      <c r="H9" s="9">
        <v>2000</v>
      </c>
      <c r="I9" s="9">
        <v>2001</v>
      </c>
      <c r="J9" s="9">
        <v>2002</v>
      </c>
      <c r="K9" s="9">
        <v>2003</v>
      </c>
      <c r="L9" s="9">
        <v>2004</v>
      </c>
      <c r="M9" s="9">
        <v>2005</v>
      </c>
      <c r="N9" s="9">
        <v>2006</v>
      </c>
      <c r="O9" s="9">
        <v>2007</v>
      </c>
      <c r="P9" s="9">
        <v>2008</v>
      </c>
      <c r="Q9" s="9">
        <v>2009</v>
      </c>
      <c r="R9" s="9">
        <v>2010</v>
      </c>
      <c r="S9" s="9">
        <v>2011</v>
      </c>
      <c r="T9" s="9">
        <v>2012</v>
      </c>
      <c r="U9" s="9">
        <v>2013</v>
      </c>
      <c r="V9" s="9">
        <v>2014</v>
      </c>
      <c r="W9" s="9">
        <v>2015</v>
      </c>
      <c r="X9" s="9">
        <v>2016</v>
      </c>
      <c r="Y9" s="9">
        <v>2017</v>
      </c>
      <c r="Z9" s="9">
        <v>2018</v>
      </c>
      <c r="AA9" s="9">
        <v>2019</v>
      </c>
      <c r="AL9" s="10"/>
      <c r="AM9" s="10"/>
      <c r="AN9" s="10"/>
      <c r="AO9" s="10"/>
      <c r="AP9" s="10"/>
      <c r="AQ9" s="10"/>
      <c r="AR9" s="10"/>
      <c r="AS9" s="10"/>
      <c r="AT9" s="10"/>
    </row>
    <row r="10" spans="1:46" ht="43.5" customHeight="1">
      <c r="A10" s="2"/>
      <c r="B10" s="89" t="s">
        <v>138</v>
      </c>
      <c r="C10" s="92">
        <f>Vorberechnung!D92</f>
        <v>15.962452786182217</v>
      </c>
      <c r="D10" s="92">
        <f>Vorberechnung!E92</f>
        <v>16.241283811283914</v>
      </c>
      <c r="E10" s="92">
        <f>Vorberechnung!F92</f>
        <v>14.574821897857948</v>
      </c>
      <c r="F10" s="92">
        <f>Vorberechnung!G92</f>
        <v>14.456250580559246</v>
      </c>
      <c r="G10" s="92">
        <f>Vorberechnung!H92</f>
        <v>14.418365605370477</v>
      </c>
      <c r="H10" s="92">
        <f>Vorberechnung!I92</f>
        <v>14.35883048567154</v>
      </c>
      <c r="I10" s="92">
        <f>Vorberechnung!J92</f>
        <v>14.001383262714114</v>
      </c>
      <c r="J10" s="92">
        <f>Vorberechnung!K92</f>
        <v>13.804252795491902</v>
      </c>
      <c r="K10" s="92">
        <f>Vorberechnung!L92</f>
        <v>15.058945832633892</v>
      </c>
      <c r="L10" s="92">
        <f>Vorberechnung!M92</f>
        <v>14.572659445731796</v>
      </c>
      <c r="M10" s="92">
        <f>Vorberechnung!N92</f>
        <v>13.361488556301145</v>
      </c>
      <c r="N10" s="92">
        <f>Vorberechnung!O92</f>
        <v>13.864966297826944</v>
      </c>
      <c r="O10" s="92">
        <f>Vorberechnung!P92</f>
        <v>12.647196288210329</v>
      </c>
      <c r="P10" s="92">
        <f>Vorberechnung!Q92</f>
        <v>13.115973033065798</v>
      </c>
      <c r="Q10" s="92">
        <f>Vorberechnung!R92</f>
        <v>14.475271111402225</v>
      </c>
      <c r="R10" s="92">
        <f>Vorberechnung!S92</f>
        <v>13.646175882480943</v>
      </c>
      <c r="S10" s="92">
        <f>Vorberechnung!T92</f>
        <v>13.778872648389337</v>
      </c>
      <c r="T10" s="92">
        <f>Vorberechnung!U92</f>
        <v>14.17633159225924</v>
      </c>
      <c r="U10" s="92">
        <f>Vorberechnung!V92</f>
        <v>14.312810415304353</v>
      </c>
      <c r="V10" s="92">
        <f>Vorberechnung!W92</f>
        <v>13.734174442341439</v>
      </c>
      <c r="W10" s="92">
        <f>Vorberechnung!X92</f>
        <v>14.259786319854632</v>
      </c>
      <c r="X10" s="92">
        <f>Vorberechnung!Y92</f>
        <v>14.695467997828024</v>
      </c>
      <c r="Y10" s="92">
        <f>Vorberechnung!Z92</f>
        <v>14.131918789125187</v>
      </c>
      <c r="Z10" s="92">
        <f>Vorberechnung!AA92</f>
        <v>14.965808980669408</v>
      </c>
      <c r="AA10" s="92">
        <f>Vorberechnung!AB92</f>
        <v>15.110039725052054</v>
      </c>
      <c r="AL10" s="10"/>
      <c r="AM10" s="10"/>
      <c r="AN10" s="10"/>
      <c r="AO10" s="10"/>
      <c r="AP10" s="10"/>
      <c r="AQ10" s="10"/>
      <c r="AR10" s="10"/>
      <c r="AS10" s="10"/>
      <c r="AT10" s="10"/>
    </row>
    <row r="11" spans="1:46" ht="43.5" customHeight="1">
      <c r="A11" s="2"/>
      <c r="B11" s="90" t="s">
        <v>140</v>
      </c>
      <c r="C11" s="93">
        <f>Vorberechnung!D94</f>
        <v>13.759558746565526</v>
      </c>
      <c r="D11" s="93">
        <f>Vorberechnung!E94</f>
        <v>13.853366785183383</v>
      </c>
      <c r="E11" s="93">
        <f>Vorberechnung!F94</f>
        <v>14.045544157311845</v>
      </c>
      <c r="F11" s="93">
        <f>Vorberechnung!G94</f>
        <v>14.399509686382194</v>
      </c>
      <c r="G11" s="93">
        <f>Vorberechnung!H94</f>
        <v>13.743540497075431</v>
      </c>
      <c r="H11" s="93">
        <f>Vorberechnung!I94</f>
        <v>13.359904566965522</v>
      </c>
      <c r="I11" s="93">
        <f>Vorberechnung!J94</f>
        <v>13.39782291555542</v>
      </c>
      <c r="J11" s="93">
        <f>Vorberechnung!K94</f>
        <v>13.651438478406973</v>
      </c>
      <c r="K11" s="93">
        <f>Vorberechnung!L94</f>
        <v>13.568838869211117</v>
      </c>
      <c r="L11" s="93">
        <f>Vorberechnung!M94</f>
        <v>13.33356006150612</v>
      </c>
      <c r="M11" s="93">
        <f>Vorberechnung!N94</f>
        <v>12.668118401040974</v>
      </c>
      <c r="N11" s="93">
        <f>Vorberechnung!O94</f>
        <v>11.445796843124951</v>
      </c>
      <c r="O11" s="93">
        <f>Vorberechnung!P94</f>
        <v>11.454903850772451</v>
      </c>
      <c r="P11" s="93">
        <f>Vorberechnung!Q94</f>
        <v>12.143560795529877</v>
      </c>
      <c r="Q11" s="93">
        <f>Vorberechnung!R94</f>
        <v>12.399630403516046</v>
      </c>
      <c r="R11" s="93">
        <f>Vorberechnung!S94</f>
        <v>11.306651428356185</v>
      </c>
      <c r="S11" s="93">
        <f>Vorberechnung!T94</f>
        <v>12.248516559806648</v>
      </c>
      <c r="T11" s="93">
        <f>Vorberechnung!U94</f>
        <v>11.798765268517585</v>
      </c>
      <c r="U11" s="93">
        <f>Vorberechnung!V94</f>
        <v>11.436129552185209</v>
      </c>
      <c r="V11" s="93">
        <f>Vorberechnung!W94</f>
        <v>11.68747821402865</v>
      </c>
      <c r="W11" s="93">
        <f>Vorberechnung!X94</f>
        <v>11.666622964646058</v>
      </c>
      <c r="X11" s="93">
        <f>Vorberechnung!Y94</f>
        <v>11.635664137981932</v>
      </c>
      <c r="Y11" s="93">
        <f>Vorberechnung!Z94</f>
        <v>11.402919722415463</v>
      </c>
      <c r="Z11" s="93">
        <f>Vorberechnung!AA94</f>
        <v>11.321821655999672</v>
      </c>
      <c r="AA11" s="93">
        <f>Vorberechnung!AB94</f>
        <v>9.0799878696013518</v>
      </c>
      <c r="AL11" s="10"/>
      <c r="AM11" s="10"/>
      <c r="AN11" s="10"/>
      <c r="AO11" s="10"/>
      <c r="AP11" s="10"/>
      <c r="AQ11" s="10"/>
      <c r="AR11" s="10"/>
      <c r="AS11" s="10"/>
      <c r="AT11" s="10"/>
    </row>
    <row r="12" spans="1:46" ht="43.5" customHeight="1">
      <c r="A12" s="2"/>
      <c r="B12" s="91" t="s">
        <v>142</v>
      </c>
      <c r="C12" s="94">
        <f>Vorberechnung!D96</f>
        <v>15.835427931329511</v>
      </c>
      <c r="D12" s="94">
        <f>Vorberechnung!E96</f>
        <v>15.932263640149817</v>
      </c>
      <c r="E12" s="94">
        <f>Vorberechnung!F96</f>
        <v>15.59095719232714</v>
      </c>
      <c r="F12" s="94">
        <f>Vorberechnung!G96</f>
        <v>15.353878593632382</v>
      </c>
      <c r="G12" s="94">
        <f>Vorberechnung!H96</f>
        <v>15.101262482347042</v>
      </c>
      <c r="H12" s="94">
        <f>Vorberechnung!I96</f>
        <v>13.963075164456516</v>
      </c>
      <c r="I12" s="94">
        <f>Vorberechnung!J96</f>
        <v>14.793861958654105</v>
      </c>
      <c r="J12" s="94">
        <f>Vorberechnung!K96</f>
        <v>14.586633429023202</v>
      </c>
      <c r="K12" s="94">
        <f>Vorberechnung!L96</f>
        <v>13.836835277866383</v>
      </c>
      <c r="L12" s="94">
        <f>Vorberechnung!M96</f>
        <v>14.187203551391285</v>
      </c>
      <c r="M12" s="94">
        <f>Vorberechnung!N96</f>
        <v>13.45150518939564</v>
      </c>
      <c r="N12" s="94">
        <f>Vorberechnung!O96</f>
        <v>11.682830217938534</v>
      </c>
      <c r="O12" s="94">
        <f>Vorberechnung!P96</f>
        <v>11.820042224021382</v>
      </c>
      <c r="P12" s="94">
        <f>Vorberechnung!Q96</f>
        <v>12.808640707716645</v>
      </c>
      <c r="Q12" s="94">
        <f>Vorberechnung!R96</f>
        <v>11.69416039700357</v>
      </c>
      <c r="R12" s="94">
        <f>Vorberechnung!S96</f>
        <v>11.644654349214896</v>
      </c>
      <c r="S12" s="94">
        <f>Vorberechnung!T96</f>
        <v>10.945323921137582</v>
      </c>
      <c r="T12" s="94">
        <f>Vorberechnung!U96</f>
        <v>10.860611351566641</v>
      </c>
      <c r="U12" s="94">
        <f>Vorberechnung!V96</f>
        <v>10.786766598406665</v>
      </c>
      <c r="V12" s="94">
        <f>Vorberechnung!W96</f>
        <v>11.509107627830842</v>
      </c>
      <c r="W12" s="94">
        <f>Vorberechnung!X96</f>
        <v>12.336527917651695</v>
      </c>
      <c r="X12" s="94">
        <f>Vorberechnung!Y96</f>
        <v>12.225642149069985</v>
      </c>
      <c r="Y12" s="94">
        <f>Vorberechnung!Z96</f>
        <v>12.083171244412734</v>
      </c>
      <c r="Z12" s="94">
        <f>Vorberechnung!AA96</f>
        <v>12.116543772289157</v>
      </c>
      <c r="AA12" s="94">
        <f>Vorberechnung!AB96</f>
        <v>12.306736262269657</v>
      </c>
      <c r="AL12" s="10"/>
      <c r="AM12" s="10"/>
      <c r="AN12" s="10"/>
      <c r="AO12" s="10"/>
      <c r="AP12" s="10"/>
      <c r="AQ12" s="10"/>
      <c r="AR12" s="10"/>
      <c r="AS12" s="10"/>
      <c r="AT12" s="10"/>
    </row>
    <row r="13" spans="1:46" s="2" customFormat="1" ht="28.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</row>
    <row r="14" spans="1:46" s="2" customFormat="1" ht="28.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</row>
    <row r="15" spans="1:46" s="2" customFormat="1" ht="24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</row>
    <row r="16" spans="1:46" s="2" customFormat="1" ht="24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</row>
    <row r="17" spans="1:44" s="2" customFormat="1" ht="24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</row>
    <row r="18" spans="1:44" s="2" customFormat="1" ht="24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</row>
    <row r="19" spans="1:44" s="2" customFormat="1" ht="24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</row>
  </sheetData>
  <sheetProtection selectLockedCells="1"/>
  <mergeCells count="6">
    <mergeCell ref="B6:U6"/>
    <mergeCell ref="B1:U1"/>
    <mergeCell ref="B2:U2"/>
    <mergeCell ref="B3:U3"/>
    <mergeCell ref="B4:U4"/>
    <mergeCell ref="B5:U5"/>
  </mergeCells>
  <conditionalFormatting sqref="AL9:AT12">
    <cfRule type="cellIs" dxfId="0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26"/>
  <sheetViews>
    <sheetView showGridLines="0" tabSelected="1" zoomScale="130" zoomScaleNormal="130" workbookViewId="0">
      <selection activeCell="P21" sqref="P21"/>
    </sheetView>
  </sheetViews>
  <sheetFormatPr baseColWidth="10" defaultColWidth="11.42578125" defaultRowHeight="12.75"/>
  <cols>
    <col min="1" max="1" width="3.28515625" style="50" customWidth="1"/>
    <col min="2" max="2" width="5.7109375" style="14" customWidth="1"/>
    <col min="3" max="3" width="4.28515625" style="14" customWidth="1"/>
    <col min="4" max="4" width="1.7109375" style="14" customWidth="1"/>
    <col min="5" max="5" width="14" style="14" customWidth="1"/>
    <col min="6" max="6" width="1.7109375" style="14" customWidth="1"/>
    <col min="7" max="7" width="14" style="14" customWidth="1"/>
    <col min="8" max="8" width="1.7109375" style="14" customWidth="1"/>
    <col min="9" max="9" width="14" style="14" customWidth="1"/>
    <col min="10" max="10" width="1.7109375" style="14" customWidth="1"/>
    <col min="11" max="11" width="14" style="14" customWidth="1"/>
    <col min="12" max="12" width="1.7109375" style="14" customWidth="1"/>
    <col min="13" max="13" width="14" style="14" customWidth="1"/>
    <col min="14" max="14" width="16" style="14" customWidth="1"/>
    <col min="15" max="15" width="1.42578125" style="14" customWidth="1"/>
    <col min="16" max="16" width="15.140625" style="14" customWidth="1"/>
    <col min="17" max="17" width="2.5703125" style="15" customWidth="1"/>
    <col min="18" max="20" width="11.7109375" style="15" customWidth="1"/>
    <col min="21" max="21" width="4" style="15" customWidth="1"/>
    <col min="22" max="23" width="11.7109375" style="15" customWidth="1"/>
    <col min="24" max="24" width="19.140625" style="15" customWidth="1"/>
    <col min="25" max="25" width="2.5703125" style="15" customWidth="1"/>
    <col min="26" max="16384" width="11.42578125" style="15"/>
  </cols>
  <sheetData>
    <row r="1" spans="1:25" ht="20.25" customHeight="1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25" ht="20.25" customHeight="1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  <c r="Q2" s="147" t="s">
        <v>6</v>
      </c>
      <c r="R2" s="148"/>
      <c r="S2" s="148"/>
      <c r="T2" s="148"/>
      <c r="U2" s="148"/>
      <c r="V2" s="148"/>
      <c r="W2" s="148"/>
      <c r="X2" s="148"/>
      <c r="Y2" s="149"/>
    </row>
    <row r="3" spans="1:25" s="27" customFormat="1" ht="18.75" customHeight="1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1"/>
      <c r="O3" s="22"/>
      <c r="P3" s="22"/>
      <c r="Q3" s="23"/>
      <c r="R3" s="24"/>
      <c r="S3" s="25"/>
      <c r="T3" s="24"/>
      <c r="U3" s="24"/>
      <c r="V3" s="25"/>
      <c r="W3" s="24"/>
      <c r="X3" s="24"/>
      <c r="Y3" s="26"/>
    </row>
    <row r="4" spans="1:25" s="27" customFormat="1" ht="15.95" customHeight="1">
      <c r="A4" s="19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2"/>
      <c r="N4" s="21"/>
      <c r="O4" s="22"/>
      <c r="P4" s="22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16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18"/>
      <c r="Q5" s="30"/>
      <c r="R5" s="31"/>
      <c r="S5" s="31"/>
      <c r="T5" s="31"/>
      <c r="U5" s="31"/>
      <c r="V5" s="31"/>
      <c r="W5" s="31"/>
      <c r="X5" s="31"/>
      <c r="Y5" s="32"/>
    </row>
    <row r="6" spans="1:25" ht="16.5" customHeight="1">
      <c r="A6" s="16"/>
      <c r="C6" s="33"/>
      <c r="N6" s="18"/>
      <c r="Q6" s="30"/>
      <c r="R6" s="31"/>
      <c r="S6" s="31"/>
      <c r="T6" s="31"/>
      <c r="U6" s="31"/>
      <c r="V6" s="31"/>
      <c r="W6" s="31"/>
      <c r="X6" s="31"/>
      <c r="Y6" s="32"/>
    </row>
    <row r="7" spans="1:25" ht="16.5" customHeight="1">
      <c r="A7" s="16"/>
      <c r="C7" s="33"/>
      <c r="N7" s="18"/>
      <c r="Q7" s="30"/>
      <c r="R7" s="31"/>
      <c r="S7" s="31"/>
      <c r="T7" s="31"/>
      <c r="U7" s="31"/>
      <c r="V7" s="31"/>
      <c r="W7" s="31"/>
      <c r="X7" s="31"/>
      <c r="Y7" s="32"/>
    </row>
    <row r="8" spans="1:25" ht="16.5" customHeight="1">
      <c r="A8" s="16"/>
      <c r="C8" s="33"/>
      <c r="N8" s="18"/>
      <c r="Q8" s="30"/>
      <c r="R8" s="31"/>
      <c r="S8" s="31"/>
      <c r="T8" s="31"/>
      <c r="U8" s="31"/>
      <c r="V8" s="31"/>
      <c r="W8" s="31"/>
      <c r="X8" s="31"/>
      <c r="Y8" s="32"/>
    </row>
    <row r="9" spans="1:25" ht="16.5" customHeight="1">
      <c r="A9" s="16"/>
      <c r="C9" s="33"/>
      <c r="N9" s="18"/>
      <c r="Q9" s="30"/>
      <c r="R9" s="31"/>
      <c r="S9" s="31"/>
      <c r="T9" s="31"/>
      <c r="U9" s="31"/>
      <c r="V9" s="31"/>
      <c r="W9" s="31"/>
      <c r="X9" s="31"/>
      <c r="Y9" s="32"/>
    </row>
    <row r="10" spans="1:25" ht="16.5" customHeight="1">
      <c r="A10" s="16"/>
      <c r="C10" s="33"/>
      <c r="N10" s="18"/>
      <c r="Q10" s="30"/>
      <c r="R10" s="31"/>
      <c r="S10" s="31"/>
      <c r="T10" s="31"/>
      <c r="U10" s="31"/>
      <c r="V10" s="31"/>
      <c r="W10" s="31"/>
      <c r="X10" s="31"/>
      <c r="Y10" s="32"/>
    </row>
    <row r="11" spans="1:25" ht="16.5" customHeight="1">
      <c r="A11" s="16"/>
      <c r="C11" s="33"/>
      <c r="N11" s="18"/>
      <c r="Q11" s="30"/>
      <c r="R11" s="34" t="s">
        <v>3</v>
      </c>
      <c r="S11" s="31"/>
      <c r="T11" s="31"/>
      <c r="U11" s="31"/>
      <c r="V11" s="31"/>
      <c r="W11" s="31"/>
      <c r="X11" s="31"/>
      <c r="Y11" s="32"/>
    </row>
    <row r="12" spans="1:25" ht="16.5" customHeight="1">
      <c r="A12" s="16"/>
      <c r="C12" s="33"/>
      <c r="N12" s="18"/>
      <c r="Q12" s="30"/>
      <c r="R12" s="31"/>
      <c r="S12" s="31"/>
      <c r="T12" s="31"/>
      <c r="U12" s="31"/>
      <c r="V12" s="31"/>
      <c r="W12" s="31"/>
      <c r="X12" s="31"/>
      <c r="Y12" s="32"/>
    </row>
    <row r="13" spans="1:25" ht="17.25" customHeight="1">
      <c r="A13" s="16"/>
      <c r="C13" s="33"/>
      <c r="N13" s="18"/>
      <c r="Q13" s="30"/>
      <c r="R13" s="34" t="s">
        <v>4</v>
      </c>
      <c r="S13" s="31"/>
      <c r="T13" s="31"/>
      <c r="U13" s="31"/>
      <c r="V13" s="31"/>
      <c r="W13" s="31"/>
      <c r="X13" s="31"/>
      <c r="Y13" s="32"/>
    </row>
    <row r="14" spans="1:25" ht="16.5" customHeight="1">
      <c r="A14" s="16"/>
      <c r="C14" s="33"/>
      <c r="N14" s="18"/>
      <c r="Q14" s="30"/>
      <c r="R14" s="31"/>
      <c r="S14" s="31"/>
      <c r="T14" s="31"/>
      <c r="U14" s="31"/>
      <c r="V14" s="31"/>
      <c r="W14" s="31"/>
      <c r="X14" s="31"/>
      <c r="Y14" s="32"/>
    </row>
    <row r="15" spans="1:25" ht="16.5" customHeight="1">
      <c r="A15" s="16"/>
      <c r="C15" s="33"/>
      <c r="N15" s="18"/>
      <c r="Q15" s="30"/>
      <c r="R15" s="31"/>
      <c r="S15" s="34" t="s">
        <v>5</v>
      </c>
      <c r="T15" s="31"/>
      <c r="U15" s="31"/>
      <c r="V15" s="34" t="s">
        <v>5</v>
      </c>
      <c r="W15" s="31"/>
      <c r="X15" s="31"/>
      <c r="Y15" s="32"/>
    </row>
    <row r="16" spans="1:25" ht="16.5" customHeight="1">
      <c r="A16" s="16"/>
      <c r="C16" s="33"/>
      <c r="N16" s="18"/>
      <c r="Q16" s="30"/>
      <c r="R16" s="31"/>
      <c r="S16" s="31"/>
      <c r="T16" s="31"/>
      <c r="U16" s="31"/>
      <c r="V16" s="31"/>
      <c r="W16" s="31"/>
      <c r="X16" s="31"/>
      <c r="Y16" s="32"/>
    </row>
    <row r="17" spans="1:25" ht="16.5" customHeight="1">
      <c r="A17" s="16"/>
      <c r="B17" s="35"/>
      <c r="C17" s="36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7"/>
      <c r="O17" s="35"/>
      <c r="P17" s="35"/>
      <c r="Q17" s="30"/>
      <c r="R17" s="31"/>
      <c r="S17" s="31"/>
      <c r="T17" s="31"/>
      <c r="U17" s="31"/>
      <c r="V17" s="31"/>
      <c r="W17" s="31"/>
      <c r="X17" s="31"/>
      <c r="Y17" s="32"/>
    </row>
    <row r="18" spans="1:25" ht="22.5" customHeight="1">
      <c r="A18" s="16"/>
      <c r="B18" s="35"/>
      <c r="C18" s="36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7"/>
      <c r="O18" s="35"/>
      <c r="P18" s="35"/>
      <c r="Q18" s="30"/>
      <c r="R18" s="31"/>
      <c r="S18" s="31"/>
      <c r="T18" s="31"/>
      <c r="U18" s="31"/>
      <c r="V18" s="31"/>
      <c r="W18" s="31"/>
      <c r="X18" s="31"/>
      <c r="Y18" s="32"/>
    </row>
    <row r="19" spans="1:25" ht="87" customHeight="1">
      <c r="A19" s="16"/>
      <c r="B19" s="38"/>
      <c r="C19" s="39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40"/>
      <c r="O19" s="35"/>
      <c r="P19" s="35"/>
      <c r="Q19" s="41"/>
      <c r="R19" s="42"/>
      <c r="S19" s="42"/>
      <c r="T19" s="42"/>
      <c r="U19" s="42"/>
      <c r="V19" s="42"/>
      <c r="W19" s="42"/>
      <c r="X19" s="42"/>
      <c r="Y19" s="43"/>
    </row>
    <row r="20" spans="1:25" ht="15.75" customHeight="1">
      <c r="A20" s="46"/>
      <c r="B20" s="47"/>
      <c r="C20" s="47"/>
      <c r="D20" s="47"/>
      <c r="E20" s="48"/>
      <c r="F20" s="48"/>
      <c r="G20" s="48"/>
      <c r="H20" s="48"/>
      <c r="I20" s="48"/>
      <c r="J20" s="48"/>
      <c r="K20" s="48"/>
      <c r="L20" s="48"/>
      <c r="M20" s="48"/>
      <c r="N20" s="49"/>
      <c r="O20" s="45"/>
      <c r="P20" s="45"/>
    </row>
    <row r="21" spans="1:25" ht="6" customHeight="1">
      <c r="B21" s="44"/>
      <c r="C21" s="44"/>
      <c r="D21" s="44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25" ht="6.75" customHeight="1"/>
    <row r="23" spans="1:25" ht="4.5" customHeight="1">
      <c r="H23" s="51"/>
      <c r="I23" s="51"/>
      <c r="J23" s="51"/>
      <c r="K23" s="51"/>
      <c r="L23" s="51"/>
    </row>
    <row r="24" spans="1:25" ht="18" customHeight="1">
      <c r="B24" s="52"/>
      <c r="C24" s="52"/>
      <c r="D24" s="52"/>
      <c r="E24" s="52"/>
      <c r="F24" s="52"/>
      <c r="G24" s="51"/>
      <c r="H24" s="51"/>
      <c r="I24" s="51"/>
      <c r="J24" s="51"/>
      <c r="K24" s="51"/>
      <c r="L24" s="51"/>
    </row>
    <row r="25" spans="1:25">
      <c r="B25" s="52"/>
      <c r="C25" s="52"/>
      <c r="D25" s="52"/>
      <c r="E25" s="52"/>
      <c r="F25" s="52"/>
      <c r="G25" s="51"/>
      <c r="H25" s="51"/>
      <c r="I25" s="51"/>
      <c r="J25" s="51"/>
      <c r="K25" s="51"/>
      <c r="L25" s="51"/>
    </row>
    <row r="26" spans="1:25">
      <c r="B26" s="52"/>
      <c r="C26" s="52"/>
      <c r="D26" s="52"/>
      <c r="E26" s="52"/>
      <c r="F26" s="52"/>
      <c r="G26" s="51"/>
      <c r="H26" s="51"/>
      <c r="I26" s="51"/>
      <c r="J26" s="51"/>
      <c r="K26" s="51"/>
      <c r="L26" s="51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Vorberechnung</vt:lpstr>
      <vt:lpstr>Daten</vt:lpstr>
      <vt:lpstr>Diagramm</vt:lpstr>
      <vt:lpstr>Diagramm!print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Neuberger Dr., Alexander</cp:lastModifiedBy>
  <cp:lastPrinted>2018-05-03T06:32:15Z</cp:lastPrinted>
  <dcterms:created xsi:type="dcterms:W3CDTF">2010-08-25T11:28:54Z</dcterms:created>
  <dcterms:modified xsi:type="dcterms:W3CDTF">2022-03-15T13:47:19Z</dcterms:modified>
</cp:coreProperties>
</file>