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09_VERKEHR\9-3_Energieverbrauch-Kraftstoffe\"/>
    </mc:Choice>
  </mc:AlternateContent>
  <xr:revisionPtr revIDLastSave="0" documentId="13_ncr:1_{204B01EE-5623-4AFD-9B3B-AD81790ED4BF}" xr6:coauthVersionLast="47" xr6:coauthVersionMax="47" xr10:uidLastSave="{00000000-0000-0000-0000-000000000000}"/>
  <bookViews>
    <workbookView xWindow="-120" yWindow="-120" windowWidth="29040" windowHeight="15240" tabRatio="363" firstSheet="1" activeTab="2" xr2:uid="{00000000-000D-0000-FFFF-FFFF00000000}"/>
  </bookViews>
  <sheets>
    <sheet name="Berechnung Schiene KS" sheetId="17" state="hidden" r:id="rId1"/>
    <sheet name="Daten" sheetId="1" r:id="rId2"/>
    <sheet name="Diagramm" sheetId="16" r:id="rId3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OFFSET(Daten!$D$10,0,0,COUNTA(Daten!$D$10:$D$23),-1)</definedName>
    <definedName name="Daten03">OFFSET(Daten!$E$10,0,0,COUNTA(Daten!$E$10:$E$24),-1)</definedName>
    <definedName name="Daten04">OFFSET(Daten!$F$10,0,0,COUNTA(Daten!$F$10:$F$24),-1)</definedName>
    <definedName name="Daten05">OFFSET(Daten!$G$10,0,0,COUNTA(Daten!$G$10:$G$24),-1)</definedName>
    <definedName name="Daten06">OFFSET(Daten!$H$10,0,0,COUNTA(Daten!$H$10:$H$24),-1)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2">Diagramm!$A$1:$P$24</definedName>
    <definedName name="Print_Area" localSheetId="2">Diagramm!$B$1:$O$24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0" i="1" l="1"/>
  <c r="K40" i="1"/>
  <c r="J40" i="1"/>
  <c r="I40" i="1"/>
  <c r="H40" i="1"/>
  <c r="G40" i="1"/>
  <c r="F40" i="1"/>
  <c r="E40" i="1"/>
  <c r="D40" i="1"/>
  <c r="C40" i="1"/>
  <c r="D85" i="1"/>
  <c r="C85" i="1"/>
  <c r="C84" i="1"/>
  <c r="D84" i="1"/>
  <c r="H34" i="17"/>
  <c r="F35" i="17"/>
  <c r="H35" i="17" s="1"/>
  <c r="C50" i="1"/>
  <c r="I50" i="1"/>
  <c r="F50" i="1" s="1"/>
  <c r="O32" i="1"/>
  <c r="O33" i="1"/>
  <c r="O34" i="1"/>
  <c r="O35" i="1"/>
  <c r="O36" i="1"/>
  <c r="O38" i="1"/>
  <c r="O39" i="1"/>
  <c r="N36" i="1"/>
  <c r="N37" i="1"/>
  <c r="N38" i="1"/>
  <c r="N39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10" i="1"/>
  <c r="I12" i="1"/>
  <c r="I39" i="1"/>
  <c r="H48" i="1" s="1"/>
  <c r="H47" i="1"/>
  <c r="P39" i="1"/>
  <c r="F34" i="17"/>
  <c r="P38" i="1"/>
  <c r="E50" i="1" l="1"/>
  <c r="D50" i="1"/>
  <c r="G50" i="1"/>
  <c r="K39" i="1"/>
  <c r="D83" i="1"/>
  <c r="C83" i="1"/>
  <c r="H46" i="1"/>
  <c r="F33" i="17" l="1"/>
  <c r="D82" i="1" s="1"/>
  <c r="C82" i="1" l="1"/>
  <c r="P37" i="1"/>
  <c r="P36" i="1"/>
  <c r="P35" i="1"/>
  <c r="N35" i="1"/>
  <c r="O37" i="1"/>
  <c r="H45" i="1"/>
  <c r="F7" i="17" l="1"/>
  <c r="D56" i="1" s="1"/>
  <c r="F8" i="17"/>
  <c r="C57" i="1" s="1"/>
  <c r="F9" i="17"/>
  <c r="C58" i="1" s="1"/>
  <c r="F10" i="17"/>
  <c r="D59" i="1" s="1"/>
  <c r="F11" i="17"/>
  <c r="D60" i="1" s="1"/>
  <c r="F12" i="17"/>
  <c r="C61" i="1" s="1"/>
  <c r="F13" i="17"/>
  <c r="C62" i="1" s="1"/>
  <c r="F14" i="17"/>
  <c r="D63" i="1" s="1"/>
  <c r="F15" i="17"/>
  <c r="D64" i="1" s="1"/>
  <c r="F16" i="17"/>
  <c r="C65" i="1" s="1"/>
  <c r="F17" i="17"/>
  <c r="C66" i="1" s="1"/>
  <c r="F18" i="17"/>
  <c r="D67" i="1" s="1"/>
  <c r="F19" i="17"/>
  <c r="D68" i="1" s="1"/>
  <c r="F20" i="17"/>
  <c r="C69" i="1" s="1"/>
  <c r="F21" i="17"/>
  <c r="C70" i="1" s="1"/>
  <c r="F22" i="17"/>
  <c r="D71" i="1" s="1"/>
  <c r="F23" i="17"/>
  <c r="D72" i="1" s="1"/>
  <c r="F24" i="17"/>
  <c r="C73" i="1" s="1"/>
  <c r="F25" i="17"/>
  <c r="C74" i="1" s="1"/>
  <c r="F26" i="17"/>
  <c r="D75" i="1" s="1"/>
  <c r="F27" i="17"/>
  <c r="D76" i="1" s="1"/>
  <c r="F28" i="17"/>
  <c r="C77" i="1" s="1"/>
  <c r="F29" i="17"/>
  <c r="C78" i="1" s="1"/>
  <c r="F30" i="17"/>
  <c r="D79" i="1" s="1"/>
  <c r="F31" i="17"/>
  <c r="D80" i="1" s="1"/>
  <c r="F32" i="17"/>
  <c r="C81" i="1" s="1"/>
  <c r="F6" i="17"/>
  <c r="C55" i="1" s="1"/>
  <c r="H44" i="1"/>
  <c r="C75" i="1" l="1"/>
  <c r="C71" i="1"/>
  <c r="C59" i="1"/>
  <c r="D55" i="1"/>
  <c r="C67" i="1"/>
  <c r="D78" i="1"/>
  <c r="D62" i="1"/>
  <c r="D70" i="1"/>
  <c r="D66" i="1"/>
  <c r="C79" i="1"/>
  <c r="C63" i="1"/>
  <c r="D74" i="1"/>
  <c r="D58" i="1"/>
  <c r="C80" i="1"/>
  <c r="C76" i="1"/>
  <c r="C72" i="1"/>
  <c r="C68" i="1"/>
  <c r="C64" i="1"/>
  <c r="C60" i="1"/>
  <c r="C56" i="1"/>
  <c r="D81" i="1"/>
  <c r="D77" i="1"/>
  <c r="D73" i="1"/>
  <c r="D69" i="1"/>
  <c r="D65" i="1"/>
  <c r="D61" i="1"/>
  <c r="D57" i="1"/>
  <c r="H42" i="1" l="1"/>
  <c r="H43" i="1"/>
  <c r="P34" i="1" l="1"/>
  <c r="N34" i="1"/>
  <c r="P33" i="1"/>
  <c r="N33" i="1"/>
  <c r="N32" i="1" l="1"/>
  <c r="P32" i="1" l="1"/>
  <c r="H41" i="1" l="1"/>
  <c r="L39" i="1"/>
  <c r="U3" i="1"/>
  <c r="L26" i="1" l="1"/>
  <c r="L37" i="1"/>
  <c r="L38" i="1"/>
  <c r="K37" i="1"/>
  <c r="K38" i="1"/>
  <c r="L36" i="1"/>
  <c r="K36" i="1"/>
  <c r="K35" i="1"/>
  <c r="L31" i="1"/>
  <c r="L35" i="1"/>
  <c r="L29" i="1"/>
  <c r="L24" i="1"/>
  <c r="L30" i="1"/>
  <c r="L27" i="1"/>
  <c r="K34" i="1"/>
  <c r="K33" i="1"/>
  <c r="K32" i="1"/>
  <c r="L32" i="1"/>
  <c r="L34" i="1"/>
  <c r="L33" i="1"/>
  <c r="L21" i="1"/>
  <c r="L20" i="1"/>
  <c r="K18" i="1"/>
  <c r="K29" i="1"/>
  <c r="L22" i="1"/>
  <c r="K26" i="1"/>
  <c r="K14" i="1"/>
  <c r="K20" i="1"/>
  <c r="K25" i="1"/>
  <c r="K24" i="1"/>
  <c r="K12" i="1"/>
  <c r="K15" i="1"/>
  <c r="K21" i="1"/>
  <c r="K30" i="1"/>
  <c r="K16" i="1"/>
  <c r="K19" i="1"/>
  <c r="K23" i="1"/>
  <c r="K27" i="1"/>
  <c r="K13" i="1"/>
  <c r="K17" i="1"/>
  <c r="K28" i="1"/>
  <c r="K31" i="1"/>
  <c r="K22" i="1"/>
  <c r="L28" i="1"/>
  <c r="L25" i="1"/>
  <c r="K11" i="1"/>
  <c r="K10" i="1"/>
  <c r="L23" i="1"/>
</calcChain>
</file>

<file path=xl/sharedStrings.xml><?xml version="1.0" encoding="utf-8"?>
<sst xmlns="http://schemas.openxmlformats.org/spreadsheetml/2006/main" count="79" uniqueCount="45">
  <si>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</si>
  <si>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</si>
  <si>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</si>
  <si>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</si>
  <si>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</si>
  <si>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</si>
  <si>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</si>
  <si>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</si>
  <si>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</si>
  <si>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</si>
  <si>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Dieselkraftstoff</t>
  </si>
  <si>
    <t>Biokraftstoffe</t>
  </si>
  <si>
    <t>Entwicklung des Endenergieverbrauchs nach Kraftstoffarten</t>
  </si>
  <si>
    <t>Summe</t>
  </si>
  <si>
    <t>Flugkraftstoffe</t>
  </si>
  <si>
    <t>Elektrischer Strom**</t>
  </si>
  <si>
    <t>einschließlich Flüssiggas</t>
  </si>
  <si>
    <t>Vergaser</t>
  </si>
  <si>
    <t>Diesel</t>
  </si>
  <si>
    <t>FlugKS</t>
  </si>
  <si>
    <t>Anteil Strom 2017 :</t>
  </si>
  <si>
    <t>Anteil Strom 2018 :</t>
  </si>
  <si>
    <t>Veränderung zu 1995</t>
  </si>
  <si>
    <t>Veränderung zu 2005</t>
  </si>
  <si>
    <t>Vergaserkraftstoff *</t>
  </si>
  <si>
    <t>Gase</t>
  </si>
  <si>
    <t>Anteil Strom 2019:</t>
  </si>
  <si>
    <t>Anteil Strom 2020:</t>
  </si>
  <si>
    <t>Strom</t>
  </si>
  <si>
    <t>YearRef</t>
  </si>
  <si>
    <t>Operation Group</t>
  </si>
  <si>
    <t>Alle</t>
  </si>
  <si>
    <t>D total MJ direct</t>
  </si>
  <si>
    <t>El total MJ direct</t>
  </si>
  <si>
    <t>Anteile Diesel/Strom in % am Endenergieverbrauch beim Schienenverkehr</t>
  </si>
  <si>
    <t>Petajoule (PJ)</t>
  </si>
  <si>
    <t>Anteil Strom 2021:</t>
  </si>
  <si>
    <t>x</t>
  </si>
  <si>
    <t>Anteil Strom 2022:</t>
  </si>
  <si>
    <t>Anteil Strom 2023:</t>
  </si>
  <si>
    <t>TREMOD 6.71B</t>
  </si>
  <si>
    <t>Quelle: Bundesministerium für Digitales und Verkehr (Hrsg.), Verkehr in Zahlen 2025/2026, S. 304</t>
  </si>
  <si>
    <t>Anteile am Endenergieverbrauch (ohne Strom) 2024</t>
  </si>
  <si>
    <t>***</t>
  </si>
  <si>
    <t>* einschließlich Flüssiggas: 2024: 7,7 PJ
** Werte für den Stromverbrauch des Schienenverkehrs wurden ab 2012 revidiert
*** vorläufige Angaben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</si>
</sst>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0.0%"/>
    <numFmt numFmtId="166" formatCode="#,##0.0"/>
    <numFmt numFmtId="167" formatCode="0.0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9"/>
      <color theme="0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name val="Cambria"/>
      <family val="1"/>
    </font>
    <font>
      <sz val="9"/>
      <color theme="0"/>
      <name val="Meta Offc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9"/>
      <color rgb="FFFF0000"/>
      <name val="Meta Offc"/>
      <family val="2"/>
    </font>
    <font>
      <sz val="10"/>
      <name val="Arial"/>
      <family val="2"/>
    </font>
    <font>
      <sz val="10"/>
      <color theme="1"/>
      <name val="Cambria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theme="1"/>
      </left>
      <right/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1" fillId="0" borderId="0"/>
    <xf numFmtId="0" fontId="36" fillId="0" borderId="0"/>
    <xf numFmtId="9" fontId="40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22" fillId="24" borderId="22" xfId="0" applyFont="1" applyFill="1" applyBorder="1" applyAlignment="1">
      <alignment horizontal="left" vertical="center" wrapText="1"/>
    </xf>
    <xf numFmtId="0" fontId="22" fillId="25" borderId="22" xfId="0" applyFont="1" applyFill="1" applyBorder="1" applyAlignment="1">
      <alignment horizontal="left" vertical="center" wrapText="1"/>
    </xf>
    <xf numFmtId="0" fontId="0" fillId="0" borderId="24" xfId="0" applyBorder="1"/>
    <xf numFmtId="0" fontId="0" fillId="0" borderId="2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0" xfId="0" applyFill="1"/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21" fillId="0" borderId="17" xfId="0" applyFont="1" applyBorder="1" applyAlignment="1">
      <alignment horizontal="right" indent="1"/>
    </xf>
    <xf numFmtId="0" fontId="21" fillId="0" borderId="17" xfId="0" applyFont="1" applyBorder="1"/>
    <xf numFmtId="3" fontId="21" fillId="24" borderId="22" xfId="0" applyNumberFormat="1" applyFont="1" applyFill="1" applyBorder="1" applyAlignment="1">
      <alignment horizontal="right" vertical="center" wrapText="1" indent="3"/>
    </xf>
    <xf numFmtId="3" fontId="21" fillId="25" borderId="22" xfId="0" applyNumberFormat="1" applyFont="1" applyFill="1" applyBorder="1" applyAlignment="1">
      <alignment horizontal="right" vertical="center" wrapText="1" indent="3"/>
    </xf>
    <xf numFmtId="3" fontId="21" fillId="24" borderId="22" xfId="0" applyNumberFormat="1" applyFont="1" applyFill="1" applyBorder="1" applyAlignment="1">
      <alignment horizontal="center" vertical="center" wrapText="1"/>
    </xf>
    <xf numFmtId="3" fontId="21" fillId="25" borderId="22" xfId="0" applyNumberFormat="1" applyFont="1" applyFill="1" applyBorder="1" applyAlignment="1">
      <alignment horizontal="center" vertical="center" wrapText="1"/>
    </xf>
    <xf numFmtId="0" fontId="32" fillId="27" borderId="14" xfId="0" applyFont="1" applyFill="1" applyBorder="1" applyAlignment="1">
      <alignment horizontal="right" vertical="center"/>
    </xf>
    <xf numFmtId="0" fontId="32" fillId="27" borderId="15" xfId="0" applyFont="1" applyFill="1" applyBorder="1" applyAlignment="1">
      <alignment horizontal="right" vertical="center"/>
    </xf>
    <xf numFmtId="0" fontId="29" fillId="29" borderId="21" xfId="0" applyFont="1" applyFill="1" applyBorder="1" applyAlignment="1">
      <alignment horizontal="left" vertical="center" wrapText="1"/>
    </xf>
    <xf numFmtId="0" fontId="29" fillId="29" borderId="21" xfId="0" applyFont="1" applyFill="1" applyBorder="1" applyAlignment="1">
      <alignment horizontal="center" vertical="center" wrapText="1"/>
    </xf>
    <xf numFmtId="0" fontId="0" fillId="24" borderId="0" xfId="0" applyNumberFormat="1" applyFill="1"/>
    <xf numFmtId="0" fontId="33" fillId="28" borderId="13" xfId="0" applyFont="1" applyFill="1" applyBorder="1" applyAlignment="1" applyProtection="1">
      <alignment horizontal="left" vertical="center"/>
      <protection locked="0"/>
    </xf>
    <xf numFmtId="0" fontId="1" fillId="24" borderId="0" xfId="0" applyFont="1" applyFill="1" applyProtection="1"/>
    <xf numFmtId="0" fontId="1" fillId="24" borderId="0" xfId="0" applyFont="1" applyFill="1"/>
    <xf numFmtId="0" fontId="33" fillId="28" borderId="13" xfId="0" applyFont="1" applyFill="1" applyBorder="1" applyAlignment="1" applyProtection="1">
      <alignment horizontal="left" vertical="center" wrapText="1"/>
      <protection locked="0"/>
    </xf>
    <xf numFmtId="0" fontId="33" fillId="28" borderId="13" xfId="0" applyFont="1" applyFill="1" applyBorder="1" applyAlignment="1" applyProtection="1">
      <alignment horizontal="left"/>
      <protection locked="0"/>
    </xf>
    <xf numFmtId="0" fontId="1" fillId="24" borderId="0" xfId="0" applyFont="1" applyFill="1" applyBorder="1"/>
    <xf numFmtId="2" fontId="1" fillId="24" borderId="0" xfId="0" applyNumberFormat="1" applyFont="1" applyFill="1"/>
    <xf numFmtId="165" fontId="21" fillId="0" borderId="22" xfId="0" applyNumberFormat="1" applyFont="1" applyFill="1" applyBorder="1" applyAlignment="1">
      <alignment horizontal="right" vertical="center" wrapText="1" indent="3"/>
    </xf>
    <xf numFmtId="0" fontId="30" fillId="0" borderId="0" xfId="0" applyFont="1" applyFill="1" applyBorder="1" applyProtection="1"/>
    <xf numFmtId="165" fontId="21" fillId="24" borderId="22" xfId="0" applyNumberFormat="1" applyFont="1" applyFill="1" applyBorder="1" applyAlignment="1">
      <alignment horizontal="right" vertical="center" wrapText="1" indent="3"/>
    </xf>
    <xf numFmtId="165" fontId="21" fillId="25" borderId="22" xfId="0" applyNumberFormat="1" applyFont="1" applyFill="1" applyBorder="1" applyAlignment="1">
      <alignment horizontal="right" vertical="center" wrapText="1" indent="3"/>
    </xf>
    <xf numFmtId="166" fontId="34" fillId="29" borderId="22" xfId="0" applyNumberFormat="1" applyFont="1" applyFill="1" applyBorder="1" applyAlignment="1">
      <alignment horizontal="center" vertical="top" wrapText="1"/>
    </xf>
    <xf numFmtId="165" fontId="34" fillId="29" borderId="22" xfId="0" applyNumberFormat="1" applyFont="1" applyFill="1" applyBorder="1" applyAlignment="1">
      <alignment horizontal="right" vertical="center" wrapText="1" indent="3"/>
    </xf>
    <xf numFmtId="3" fontId="34" fillId="29" borderId="22" xfId="0" applyNumberFormat="1" applyFont="1" applyFill="1" applyBorder="1" applyAlignment="1">
      <alignment horizontal="right" vertical="center" wrapText="1" indent="3"/>
    </xf>
    <xf numFmtId="165" fontId="21" fillId="25" borderId="0" xfId="0" applyNumberFormat="1" applyFont="1" applyFill="1" applyAlignment="1">
      <alignment horizontal="center" vertical="center"/>
    </xf>
    <xf numFmtId="0" fontId="21" fillId="25" borderId="0" xfId="0" applyNumberFormat="1" applyFont="1" applyFill="1" applyAlignment="1">
      <alignment horizontal="center" vertical="center"/>
    </xf>
    <xf numFmtId="0" fontId="35" fillId="24" borderId="0" xfId="0" applyFont="1" applyFill="1"/>
    <xf numFmtId="0" fontId="36" fillId="30" borderId="26" xfId="44" applyFont="1" applyFill="1" applyBorder="1" applyAlignment="1">
      <alignment horizontal="center"/>
    </xf>
    <xf numFmtId="0" fontId="36" fillId="0" borderId="4" xfId="44" applyFont="1" applyFill="1" applyBorder="1" applyAlignment="1">
      <alignment wrapText="1"/>
    </xf>
    <xf numFmtId="0" fontId="36" fillId="0" borderId="4" xfId="44" applyFont="1" applyFill="1" applyBorder="1" applyAlignment="1">
      <alignment horizontal="right" wrapText="1"/>
    </xf>
    <xf numFmtId="4" fontId="36" fillId="0" borderId="4" xfId="44" applyNumberFormat="1" applyFont="1" applyFill="1" applyBorder="1" applyAlignment="1">
      <alignment horizontal="right" wrapText="1"/>
    </xf>
    <xf numFmtId="0" fontId="1" fillId="0" borderId="0" xfId="0" applyFont="1"/>
    <xf numFmtId="0" fontId="36" fillId="30" borderId="27" xfId="44" applyFont="1" applyFill="1" applyBorder="1" applyAlignment="1">
      <alignment horizontal="center"/>
    </xf>
    <xf numFmtId="0" fontId="36" fillId="30" borderId="0" xfId="44" applyFont="1" applyFill="1" applyBorder="1" applyAlignment="1">
      <alignment horizontal="center"/>
    </xf>
    <xf numFmtId="4" fontId="0" fillId="0" borderId="0" xfId="0" applyNumberFormat="1"/>
    <xf numFmtId="0" fontId="37" fillId="24" borderId="0" xfId="0" applyFont="1" applyFill="1"/>
    <xf numFmtId="0" fontId="37" fillId="24" borderId="0" xfId="0" applyFont="1" applyFill="1" applyProtection="1"/>
    <xf numFmtId="0" fontId="29" fillId="29" borderId="21" xfId="0" applyFont="1" applyFill="1" applyBorder="1" applyAlignment="1">
      <alignment horizontal="center" vertical="center" wrapText="1"/>
    </xf>
    <xf numFmtId="0" fontId="27" fillId="24" borderId="0" xfId="0" applyFont="1" applyFill="1" applyProtection="1"/>
    <xf numFmtId="0" fontId="30" fillId="24" borderId="0" xfId="0" applyFont="1" applyFill="1" applyBorder="1" applyProtection="1">
      <protection locked="0"/>
    </xf>
    <xf numFmtId="166" fontId="21" fillId="24" borderId="22" xfId="0" applyNumberFormat="1" applyFont="1" applyFill="1" applyBorder="1" applyAlignment="1">
      <alignment horizontal="right" vertical="center" wrapText="1" indent="3"/>
    </xf>
    <xf numFmtId="167" fontId="0" fillId="24" borderId="0" xfId="0" applyNumberFormat="1" applyFill="1"/>
    <xf numFmtId="166" fontId="39" fillId="29" borderId="22" xfId="0" applyNumberFormat="1" applyFont="1" applyFill="1" applyBorder="1" applyAlignment="1">
      <alignment horizontal="center" vertical="top" wrapText="1"/>
    </xf>
    <xf numFmtId="165" fontId="39" fillId="29" borderId="22" xfId="0" applyNumberFormat="1" applyFont="1" applyFill="1" applyBorder="1" applyAlignment="1">
      <alignment horizontal="right" vertical="center" wrapText="1" indent="3"/>
    </xf>
    <xf numFmtId="0" fontId="35" fillId="0" borderId="4" xfId="44" applyFont="1" applyFill="1" applyBorder="1" applyAlignment="1">
      <alignment horizontal="right" wrapText="1"/>
    </xf>
    <xf numFmtId="167" fontId="35" fillId="24" borderId="0" xfId="0" applyNumberFormat="1" applyFont="1" applyFill="1"/>
    <xf numFmtId="0" fontId="35" fillId="0" borderId="0" xfId="0" applyFont="1"/>
    <xf numFmtId="4" fontId="35" fillId="0" borderId="0" xfId="0" applyNumberFormat="1" applyFont="1"/>
    <xf numFmtId="165" fontId="37" fillId="31" borderId="0" xfId="45" applyNumberFormat="1" applyFont="1" applyFill="1"/>
    <xf numFmtId="166" fontId="21" fillId="25" borderId="22" xfId="0" applyNumberFormat="1" applyFont="1" applyFill="1" applyBorder="1" applyAlignment="1">
      <alignment horizontal="right" vertical="center" wrapText="1" indent="3"/>
    </xf>
    <xf numFmtId="166" fontId="21" fillId="24" borderId="28" xfId="0" applyNumberFormat="1" applyFont="1" applyFill="1" applyBorder="1" applyAlignment="1">
      <alignment horizontal="right" vertical="center" wrapText="1" indent="3"/>
    </xf>
    <xf numFmtId="166" fontId="21" fillId="25" borderId="28" xfId="0" applyNumberFormat="1" applyFont="1" applyFill="1" applyBorder="1" applyAlignment="1">
      <alignment horizontal="right" vertical="center" wrapText="1" indent="3"/>
    </xf>
    <xf numFmtId="3" fontId="39" fillId="25" borderId="22" xfId="0" applyNumberFormat="1" applyFont="1" applyFill="1" applyBorder="1" applyAlignment="1">
      <alignment horizontal="right" vertical="center" wrapText="1" indent="3"/>
    </xf>
    <xf numFmtId="0" fontId="35" fillId="24" borderId="0" xfId="0" applyFont="1" applyFill="1" applyProtection="1"/>
    <xf numFmtId="165" fontId="39" fillId="25" borderId="0" xfId="0" applyNumberFormat="1" applyFont="1" applyFill="1" applyAlignment="1">
      <alignment horizontal="center" vertical="center"/>
    </xf>
    <xf numFmtId="0" fontId="39" fillId="25" borderId="0" xfId="0" applyNumberFormat="1" applyFont="1" applyFill="1" applyAlignment="1">
      <alignment horizontal="center" vertical="center"/>
    </xf>
    <xf numFmtId="3" fontId="38" fillId="0" borderId="0" xfId="43" applyNumberFormat="1" applyFont="1" applyAlignment="1">
      <alignment horizontal="right"/>
    </xf>
    <xf numFmtId="165" fontId="39" fillId="25" borderId="22" xfId="0" applyNumberFormat="1" applyFont="1" applyFill="1" applyBorder="1" applyAlignment="1">
      <alignment horizontal="right" vertical="center" wrapText="1" indent="3"/>
    </xf>
    <xf numFmtId="3" fontId="39" fillId="29" borderId="22" xfId="0" applyNumberFormat="1" applyFont="1" applyFill="1" applyBorder="1" applyAlignment="1">
      <alignment horizontal="right" vertical="center" wrapText="1" indent="3"/>
    </xf>
    <xf numFmtId="4" fontId="35" fillId="0" borderId="4" xfId="44" applyNumberFormat="1" applyFont="1" applyFill="1" applyBorder="1" applyAlignment="1">
      <alignment horizontal="right" wrapText="1"/>
    </xf>
    <xf numFmtId="165" fontId="21" fillId="24" borderId="28" xfId="0" applyNumberFormat="1" applyFont="1" applyFill="1" applyBorder="1" applyAlignment="1">
      <alignment horizontal="center" vertical="center" wrapText="1"/>
    </xf>
    <xf numFmtId="165" fontId="21" fillId="25" borderId="28" xfId="0" applyNumberFormat="1" applyFont="1" applyFill="1" applyBorder="1" applyAlignment="1">
      <alignment horizontal="center" vertical="center" wrapText="1"/>
    </xf>
    <xf numFmtId="165" fontId="21" fillId="0" borderId="28" xfId="0" applyNumberFormat="1" applyFont="1" applyFill="1" applyBorder="1" applyAlignment="1">
      <alignment horizontal="center" vertical="center" wrapText="1"/>
    </xf>
    <xf numFmtId="3" fontId="21" fillId="24" borderId="28" xfId="0" applyNumberFormat="1" applyFont="1" applyFill="1" applyBorder="1" applyAlignment="1">
      <alignment horizontal="right" vertical="center" wrapText="1" indent="3"/>
    </xf>
    <xf numFmtId="3" fontId="21" fillId="24" borderId="0" xfId="0" applyNumberFormat="1" applyFont="1" applyFill="1" applyBorder="1" applyAlignment="1">
      <alignment horizontal="right" vertical="center" wrapText="1" indent="3"/>
    </xf>
    <xf numFmtId="0" fontId="29" fillId="29" borderId="21" xfId="0" applyFont="1" applyFill="1" applyBorder="1" applyAlignment="1">
      <alignment horizontal="center" vertical="center" wrapText="1"/>
    </xf>
    <xf numFmtId="0" fontId="27" fillId="0" borderId="0" xfId="0" applyFont="1" applyAlignment="1"/>
    <xf numFmtId="0" fontId="33" fillId="28" borderId="13" xfId="0" applyFont="1" applyFill="1" applyBorder="1" applyAlignment="1" applyProtection="1">
      <alignment horizontal="left"/>
      <protection locked="0"/>
    </xf>
    <xf numFmtId="0" fontId="33" fillId="28" borderId="10" xfId="0" applyFont="1" applyFill="1" applyBorder="1" applyAlignment="1" applyProtection="1">
      <alignment horizontal="left"/>
      <protection locked="0"/>
    </xf>
    <xf numFmtId="0" fontId="33" fillId="28" borderId="19" xfId="0" applyFont="1" applyFill="1" applyBorder="1" applyAlignment="1" applyProtection="1">
      <alignment horizontal="left"/>
      <protection locked="0"/>
    </xf>
    <xf numFmtId="0" fontId="33" fillId="28" borderId="13" xfId="0" applyFont="1" applyFill="1" applyBorder="1" applyAlignment="1" applyProtection="1">
      <alignment horizontal="left" vertical="center"/>
      <protection locked="0"/>
    </xf>
    <xf numFmtId="0" fontId="33" fillId="28" borderId="10" xfId="0" applyFont="1" applyFill="1" applyBorder="1" applyAlignment="1" applyProtection="1">
      <alignment horizontal="left" vertical="center"/>
      <protection locked="0"/>
    </xf>
    <xf numFmtId="0" fontId="33" fillId="28" borderId="19" xfId="0" applyFont="1" applyFill="1" applyBorder="1" applyAlignment="1" applyProtection="1">
      <alignment horizontal="left" vertical="center"/>
      <protection locked="0"/>
    </xf>
    <xf numFmtId="0" fontId="41" fillId="28" borderId="19" xfId="0" applyFont="1" applyFill="1" applyBorder="1" applyAlignment="1" applyProtection="1">
      <alignment horizontal="left" vertical="center" wrapText="1"/>
      <protection locked="0"/>
    </xf>
    <xf numFmtId="0" fontId="41" fillId="28" borderId="20" xfId="0" applyFont="1" applyFill="1" applyBorder="1" applyAlignment="1" applyProtection="1">
      <alignment horizontal="left" vertical="center" wrapText="1"/>
      <protection locked="0"/>
    </xf>
    <xf numFmtId="0" fontId="33" fillId="28" borderId="19" xfId="0" applyFont="1" applyFill="1" applyBorder="1" applyAlignment="1" applyProtection="1">
      <alignment horizontal="left" vertical="center" wrapText="1"/>
      <protection locked="0"/>
    </xf>
    <xf numFmtId="0" fontId="33" fillId="28" borderId="20" xfId="0" applyFont="1" applyFill="1" applyBorder="1" applyAlignment="1" applyProtection="1">
      <alignment horizontal="left" vertical="center" wrapText="1"/>
      <protection locked="0"/>
    </xf>
    <xf numFmtId="0" fontId="30" fillId="26" borderId="19" xfId="0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0" fontId="31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45" builtinId="5"/>
    <cellStyle name="Schlecht" xfId="33" builtinId="27" customBuiltin="1"/>
    <cellStyle name="Standard" xfId="0" builtinId="0"/>
    <cellStyle name="Standard 14" xfId="43" xr:uid="{78DD45C9-4BFD-4B69-AE47-21DC64FA7830}"/>
    <cellStyle name="Standard 2" xfId="42" xr:uid="{00000000-0005-0000-0000-000022000000}"/>
    <cellStyle name="Standard_Berechnung Schiene KS" xfId="44" xr:uid="{C24A4884-0F4F-4ED4-83F9-462BABBE21EB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150276050808038E-2"/>
          <c:y val="1.5996147291990812E-2"/>
          <c:w val="0.85124199071990736"/>
          <c:h val="0.73307314479470387"/>
        </c:manualLayout>
      </c:layout>
      <c:barChart>
        <c:barDir val="col"/>
        <c:grouping val="clustered"/>
        <c:varyColors val="0"/>
        <c:ser>
          <c:idx val="6"/>
          <c:order val="6"/>
          <c:tx>
            <c:strRef>
              <c:f>Daten!$I$9</c:f>
              <c:strCache>
                <c:ptCount val="1"/>
                <c:pt idx="0">
                  <c:v>Summe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C5-4F20-ACE4-BFAC4F4B7A9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C5-4F20-ACE4-BFAC4F4B7A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C5-4F20-ACE4-BFAC4F4B7A9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C3-496E-828D-03A4511D4B2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C5-4F20-ACE4-BFAC4F4B7A9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C5-4F20-ACE4-BFAC4F4B7A9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C5-4F20-ACE4-BFAC4F4B7A9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C5-4F20-ACE4-BFAC4F4B7A9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C5-4F20-ACE4-BFAC4F4B7A9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C5-4F20-ACE4-BFAC4F4B7A9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C5-4F20-ACE4-BFAC4F4B7A9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C5-4F20-ACE4-BFAC4F4B7A9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0E-46AE-9511-62DADA8A4AC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4C-4699-966A-0595DDEF57F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C5-4F20-ACE4-BFAC4F4B7A9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C5-4F20-ACE4-BFAC4F4B7A9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C5-4F20-ACE4-BFAC4F4B7A9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C5-4F20-ACE4-BFAC4F4B7A9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7C5-4F20-ACE4-BFAC4F4B7A9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7C5-4F20-ACE4-BFAC4F4B7A90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A-4869-96F5-477A964E1E6A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8F-4BE7-B58D-F2D0A82DFAC0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8F-4BE7-B58D-F2D0A82DFAC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35-4ED4-B62E-770526B45F6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23-4842-8DF7-13B553E88AB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9A-42BF-84E7-0DD3DFE5EF37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17-4838-9947-3760CB5CB4C5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Daten!$B$10:$B$40</c:f>
              <c:strCach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9">
                  <c:v>***</c:v>
                </c:pt>
                <c:pt idx="30">
                  <c:v>2025</c:v>
                </c:pt>
              </c:strCache>
            </c:strRef>
          </c:cat>
          <c:val>
            <c:numRef>
              <c:f>Daten!$I$10:$I$40</c:f>
              <c:numCache>
                <c:formatCode>#,##0</c:formatCode>
                <c:ptCount val="31"/>
                <c:pt idx="0">
                  <c:v>2614</c:v>
                </c:pt>
                <c:pt idx="1">
                  <c:v>2625</c:v>
                </c:pt>
                <c:pt idx="2">
                  <c:v>2643</c:v>
                </c:pt>
                <c:pt idx="3">
                  <c:v>2691</c:v>
                </c:pt>
                <c:pt idx="4">
                  <c:v>2781</c:v>
                </c:pt>
                <c:pt idx="5">
                  <c:v>2751</c:v>
                </c:pt>
                <c:pt idx="6">
                  <c:v>2698</c:v>
                </c:pt>
                <c:pt idx="7">
                  <c:v>2672</c:v>
                </c:pt>
                <c:pt idx="8">
                  <c:v>2585.3620350000001</c:v>
                </c:pt>
                <c:pt idx="9">
                  <c:v>2618.07546</c:v>
                </c:pt>
                <c:pt idx="10">
                  <c:v>2585.600743</c:v>
                </c:pt>
                <c:pt idx="11">
                  <c:v>2649.2378890000005</c:v>
                </c:pt>
                <c:pt idx="12">
                  <c:v>2583.2785499999995</c:v>
                </c:pt>
                <c:pt idx="13">
                  <c:v>2542.9889559999997</c:v>
                </c:pt>
                <c:pt idx="14">
                  <c:v>2520.826008</c:v>
                </c:pt>
                <c:pt idx="15">
                  <c:v>2534.6589789999998</c:v>
                </c:pt>
                <c:pt idx="16">
                  <c:v>2538.7218569999995</c:v>
                </c:pt>
                <c:pt idx="17">
                  <c:v>2546.8486630000002</c:v>
                </c:pt>
                <c:pt idx="18">
                  <c:v>2595.7596560000002</c:v>
                </c:pt>
                <c:pt idx="19">
                  <c:v>2603.5074239999999</c:v>
                </c:pt>
                <c:pt idx="20">
                  <c:v>2637.5455099999995</c:v>
                </c:pt>
                <c:pt idx="21">
                  <c:v>2703.6536080000001</c:v>
                </c:pt>
                <c:pt idx="22">
                  <c:v>2784.2373200000002</c:v>
                </c:pt>
                <c:pt idx="23">
                  <c:v>2738.7285619999993</c:v>
                </c:pt>
                <c:pt idx="24">
                  <c:v>2746.0307749999997</c:v>
                </c:pt>
                <c:pt idx="25">
                  <c:v>2315.5671189999998</c:v>
                </c:pt>
                <c:pt idx="26">
                  <c:v>2378.912812</c:v>
                </c:pt>
                <c:pt idx="27">
                  <c:v>2527.0358799999995</c:v>
                </c:pt>
                <c:pt idx="28">
                  <c:v>2505.5921499999999</c:v>
                </c:pt>
                <c:pt idx="29">
                  <c:v>2478.3328139999999</c:v>
                </c:pt>
                <c:pt idx="3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7C5-4F20-ACE4-BFAC4F4B7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axId val="561322488"/>
        <c:axId val="561320136"/>
      </c:barChar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Vergaserkraftstoff *</c:v>
                </c:pt>
              </c:strCache>
            </c:strRef>
          </c:tx>
          <c:spPr>
            <a:ln w="25400">
              <a:solidFill>
                <a:srgbClr val="5EAD35"/>
              </a:solidFill>
            </a:ln>
          </c:spPr>
          <c:marker>
            <c:symbol val="square"/>
            <c:size val="6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Daten!$B$10:$B$40</c:f>
              <c:strCach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9">
                  <c:v>***</c:v>
                </c:pt>
                <c:pt idx="30">
                  <c:v>2025</c:v>
                </c:pt>
              </c:strCache>
            </c:strRef>
          </c:cat>
          <c:val>
            <c:numRef>
              <c:f>Daten!$C$10:$C$40</c:f>
              <c:numCache>
                <c:formatCode>#,##0</c:formatCode>
                <c:ptCount val="31"/>
                <c:pt idx="0">
                  <c:v>1301</c:v>
                </c:pt>
                <c:pt idx="1">
                  <c:v>1301</c:v>
                </c:pt>
                <c:pt idx="2">
                  <c:v>1299</c:v>
                </c:pt>
                <c:pt idx="3">
                  <c:v>1301</c:v>
                </c:pt>
                <c:pt idx="4">
                  <c:v>1302</c:v>
                </c:pt>
                <c:pt idx="5">
                  <c:v>1238</c:v>
                </c:pt>
                <c:pt idx="6">
                  <c:v>1200</c:v>
                </c:pt>
                <c:pt idx="7">
                  <c:v>1167</c:v>
                </c:pt>
                <c:pt idx="8">
                  <c:v>1111</c:v>
                </c:pt>
                <c:pt idx="9">
                  <c:v>1075</c:v>
                </c:pt>
                <c:pt idx="10">
                  <c:v>995</c:v>
                </c:pt>
                <c:pt idx="11">
                  <c:v>936</c:v>
                </c:pt>
                <c:pt idx="12">
                  <c:v>903</c:v>
                </c:pt>
                <c:pt idx="13">
                  <c:v>870</c:v>
                </c:pt>
                <c:pt idx="14">
                  <c:v>854</c:v>
                </c:pt>
                <c:pt idx="15">
                  <c:v>814</c:v>
                </c:pt>
                <c:pt idx="16">
                  <c:v>812</c:v>
                </c:pt>
                <c:pt idx="17">
                  <c:v>761.26626699999997</c:v>
                </c:pt>
                <c:pt idx="18">
                  <c:v>761.62246800000003</c:v>
                </c:pt>
                <c:pt idx="19">
                  <c:v>762.97037400000011</c:v>
                </c:pt>
                <c:pt idx="20">
                  <c:v>750.80853699999989</c:v>
                </c:pt>
                <c:pt idx="21">
                  <c:v>750.47158400000001</c:v>
                </c:pt>
                <c:pt idx="22">
                  <c:v>751.46742299999994</c:v>
                </c:pt>
                <c:pt idx="23">
                  <c:v>731.47097899999994</c:v>
                </c:pt>
                <c:pt idx="24">
                  <c:v>736.05540799999994</c:v>
                </c:pt>
                <c:pt idx="25">
                  <c:v>659.70682099999999</c:v>
                </c:pt>
                <c:pt idx="26">
                  <c:v>663.62426100000005</c:v>
                </c:pt>
                <c:pt idx="27">
                  <c:v>683.87467099999981</c:v>
                </c:pt>
                <c:pt idx="28">
                  <c:v>698.74430299999995</c:v>
                </c:pt>
                <c:pt idx="29">
                  <c:v>711.99752799999999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F7C5-4F20-ACE4-BFAC4F4B7A90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Dieselkraftstoff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triangle"/>
            <c:size val="6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Daten!$B$10:$B$40</c:f>
              <c:strCach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9">
                  <c:v>***</c:v>
                </c:pt>
                <c:pt idx="30">
                  <c:v>2025</c:v>
                </c:pt>
              </c:strCache>
            </c:strRef>
          </c:cat>
          <c:val>
            <c:numRef>
              <c:f>Daten!$D$10:$D$40</c:f>
              <c:numCache>
                <c:formatCode>#,##0</c:formatCode>
                <c:ptCount val="31"/>
                <c:pt idx="0">
                  <c:v>1020</c:v>
                </c:pt>
                <c:pt idx="1">
                  <c:v>1016</c:v>
                </c:pt>
                <c:pt idx="2">
                  <c:v>1025</c:v>
                </c:pt>
                <c:pt idx="3">
                  <c:v>1066</c:v>
                </c:pt>
                <c:pt idx="4">
                  <c:v>1136</c:v>
                </c:pt>
                <c:pt idx="5">
                  <c:v>1145</c:v>
                </c:pt>
                <c:pt idx="6">
                  <c:v>1132</c:v>
                </c:pt>
                <c:pt idx="7">
                  <c:v>1137.8599999999999</c:v>
                </c:pt>
                <c:pt idx="8">
                  <c:v>1105.6113009999999</c:v>
                </c:pt>
                <c:pt idx="9">
                  <c:v>1139.6958540000001</c:v>
                </c:pt>
                <c:pt idx="10">
                  <c:v>1119.8021670000001</c:v>
                </c:pt>
                <c:pt idx="11">
                  <c:v>1162.0335130000001</c:v>
                </c:pt>
                <c:pt idx="12">
                  <c:v>1098.9855859999998</c:v>
                </c:pt>
                <c:pt idx="13">
                  <c:v>1125.8441230000001</c:v>
                </c:pt>
                <c:pt idx="14">
                  <c:v>1142.9184780000001</c:v>
                </c:pt>
                <c:pt idx="15">
                  <c:v>1188.684767</c:v>
                </c:pt>
                <c:pt idx="16">
                  <c:v>1213.2437859999998</c:v>
                </c:pt>
                <c:pt idx="17">
                  <c:v>1241.819618</c:v>
                </c:pt>
                <c:pt idx="18">
                  <c:v>1297.117111</c:v>
                </c:pt>
                <c:pt idx="19">
                  <c:v>1315.699824</c:v>
                </c:pt>
                <c:pt idx="20">
                  <c:v>1371.9361019999999</c:v>
                </c:pt>
                <c:pt idx="21">
                  <c:v>1408.7604950000002</c:v>
                </c:pt>
                <c:pt idx="22">
                  <c:v>1453.2176730000001</c:v>
                </c:pt>
                <c:pt idx="23">
                  <c:v>1409.3645829999998</c:v>
                </c:pt>
                <c:pt idx="24">
                  <c:v>1416.6932889999998</c:v>
                </c:pt>
                <c:pt idx="25">
                  <c:v>1269.0389949999999</c:v>
                </c:pt>
                <c:pt idx="26">
                  <c:v>1278.260689</c:v>
                </c:pt>
                <c:pt idx="27">
                  <c:v>1271.305908</c:v>
                </c:pt>
                <c:pt idx="28">
                  <c:v>1208.6756270000001</c:v>
                </c:pt>
                <c:pt idx="29">
                  <c:v>1195.315061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F7C5-4F20-ACE4-BFAC4F4B7A90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Flugkraftstoffe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6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Daten!$B$10:$B$40</c:f>
              <c:strCach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9">
                  <c:v>***</c:v>
                </c:pt>
                <c:pt idx="30">
                  <c:v>2025</c:v>
                </c:pt>
              </c:strCache>
            </c:strRef>
          </c:cat>
          <c:val>
            <c:numRef>
              <c:f>Daten!$E$10:$E$40</c:f>
              <c:numCache>
                <c:formatCode>#,##0</c:formatCode>
                <c:ptCount val="31"/>
                <c:pt idx="0">
                  <c:v>233</c:v>
                </c:pt>
                <c:pt idx="1">
                  <c:v>245</c:v>
                </c:pt>
                <c:pt idx="2">
                  <c:v>254</c:v>
                </c:pt>
                <c:pt idx="3">
                  <c:v>261</c:v>
                </c:pt>
                <c:pt idx="4">
                  <c:v>280</c:v>
                </c:pt>
                <c:pt idx="5">
                  <c:v>297</c:v>
                </c:pt>
                <c:pt idx="6">
                  <c:v>290</c:v>
                </c:pt>
                <c:pt idx="7">
                  <c:v>287</c:v>
                </c:pt>
                <c:pt idx="8">
                  <c:v>290.46986099999998</c:v>
                </c:pt>
                <c:pt idx="9">
                  <c:v>316.21187800000001</c:v>
                </c:pt>
                <c:pt idx="10">
                  <c:v>344</c:v>
                </c:pt>
                <c:pt idx="11">
                  <c:v>361</c:v>
                </c:pt>
                <c:pt idx="12">
                  <c:v>374</c:v>
                </c:pt>
                <c:pt idx="13">
                  <c:v>378</c:v>
                </c:pt>
                <c:pt idx="14">
                  <c:v>367</c:v>
                </c:pt>
                <c:pt idx="15">
                  <c:v>362</c:v>
                </c:pt>
                <c:pt idx="16">
                  <c:v>346</c:v>
                </c:pt>
                <c:pt idx="17">
                  <c:v>371</c:v>
                </c:pt>
                <c:pt idx="18">
                  <c:v>375</c:v>
                </c:pt>
                <c:pt idx="19">
                  <c:v>361.86799999999999</c:v>
                </c:pt>
                <c:pt idx="20">
                  <c:v>361.65100000000001</c:v>
                </c:pt>
                <c:pt idx="21">
                  <c:v>389.024</c:v>
                </c:pt>
                <c:pt idx="22">
                  <c:v>425.14</c:v>
                </c:pt>
                <c:pt idx="23">
                  <c:v>437.20299999999997</c:v>
                </c:pt>
                <c:pt idx="24">
                  <c:v>434.49</c:v>
                </c:pt>
                <c:pt idx="25">
                  <c:v>199.931127</c:v>
                </c:pt>
                <c:pt idx="26">
                  <c:v>257.52006699999998</c:v>
                </c:pt>
                <c:pt idx="27">
                  <c:v>384.97521399999999</c:v>
                </c:pt>
                <c:pt idx="28">
                  <c:v>401.83250800000002</c:v>
                </c:pt>
                <c:pt idx="29">
                  <c:v>385.85736500000002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F7C5-4F20-ACE4-BFAC4F4B7A90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Biokraftstoffe</c:v>
                </c:pt>
              </c:strCache>
            </c:strRef>
          </c:tx>
          <c:spPr>
            <a:ln w="25400">
              <a:solidFill>
                <a:schemeClr val="accent5"/>
              </a:solidFill>
            </a:ln>
          </c:spPr>
          <c:marker>
            <c:symbol val="diamond"/>
            <c:size val="6"/>
            <c:spPr>
              <a:solidFill>
                <a:schemeClr val="accent5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Daten!$B$10:$B$40</c:f>
              <c:strCach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9">
                  <c:v>***</c:v>
                </c:pt>
                <c:pt idx="30">
                  <c:v>2025</c:v>
                </c:pt>
              </c:strCache>
            </c:strRef>
          </c:cat>
          <c:val>
            <c:numRef>
              <c:f>Daten!$F$10:$F$40</c:f>
              <c:numCache>
                <c:formatCode>#,##0</c:formatCode>
                <c:ptCount val="31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12</c:v>
                </c:pt>
                <c:pt idx="6">
                  <c:v>17</c:v>
                </c:pt>
                <c:pt idx="7">
                  <c:v>20</c:v>
                </c:pt>
                <c:pt idx="8">
                  <c:v>28.771000000000001</c:v>
                </c:pt>
                <c:pt idx="9">
                  <c:v>37.969000000000001</c:v>
                </c:pt>
                <c:pt idx="10">
                  <c:v>76.495999999999995</c:v>
                </c:pt>
                <c:pt idx="11">
                  <c:v>140.108</c:v>
                </c:pt>
                <c:pt idx="12">
                  <c:v>159.142</c:v>
                </c:pt>
                <c:pt idx="13">
                  <c:v>124.295</c:v>
                </c:pt>
                <c:pt idx="14">
                  <c:v>109.85899999999999</c:v>
                </c:pt>
                <c:pt idx="15">
                  <c:v>121</c:v>
                </c:pt>
                <c:pt idx="16">
                  <c:v>118.32299999999999</c:v>
                </c:pt>
                <c:pt idx="17">
                  <c:v>123.699</c:v>
                </c:pt>
                <c:pt idx="18">
                  <c:v>113</c:v>
                </c:pt>
                <c:pt idx="19">
                  <c:v>115.846</c:v>
                </c:pt>
                <c:pt idx="20">
                  <c:v>107.187</c:v>
                </c:pt>
                <c:pt idx="21">
                  <c:v>107.76900000000001</c:v>
                </c:pt>
                <c:pt idx="22">
                  <c:v>108.94199999999999</c:v>
                </c:pt>
                <c:pt idx="23">
                  <c:v>113.401</c:v>
                </c:pt>
                <c:pt idx="24">
                  <c:v>112.16</c:v>
                </c:pt>
                <c:pt idx="25">
                  <c:v>140.64099999999999</c:v>
                </c:pt>
                <c:pt idx="26">
                  <c:v>124.092</c:v>
                </c:pt>
                <c:pt idx="27">
                  <c:v>125.99</c:v>
                </c:pt>
                <c:pt idx="28">
                  <c:v>131.77000000000001</c:v>
                </c:pt>
                <c:pt idx="29">
                  <c:v>121.703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7C5-4F20-ACE4-BFAC4F4B7A90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Gase</c:v>
                </c:pt>
              </c:strCache>
            </c:strRef>
          </c:tx>
          <c:spPr>
            <a:ln w="25400">
              <a:solidFill>
                <a:schemeClr val="accent4"/>
              </a:solidFill>
            </a:ln>
          </c:spPr>
          <c:marker>
            <c:symbol val="x"/>
            <c:size val="5"/>
            <c:spPr>
              <a:noFill/>
              <a:ln w="25400">
                <a:solidFill>
                  <a:schemeClr val="accent4"/>
                </a:solidFill>
              </a:ln>
            </c:spPr>
          </c:marker>
          <c:cat>
            <c:strRef>
              <c:f>Daten!$B$10:$B$40</c:f>
              <c:strCach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9">
                  <c:v>***</c:v>
                </c:pt>
                <c:pt idx="30">
                  <c:v>2025</c:v>
                </c:pt>
              </c:strCache>
            </c:strRef>
          </c:cat>
          <c:val>
            <c:numRef>
              <c:f>Daten!$G$10:$G$40</c:f>
              <c:numCache>
                <c:formatCode>#,##0</c:formatCode>
                <c:ptCount val="3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2.4882970000000002</c:v>
                </c:pt>
                <c:pt idx="9">
                  <c:v>2.7739129999999999</c:v>
                </c:pt>
                <c:pt idx="10">
                  <c:v>3.01999999999998</c:v>
                </c:pt>
                <c:pt idx="11">
                  <c:v>4.4459999999999997</c:v>
                </c:pt>
                <c:pt idx="12">
                  <c:v>4.0887820000000001</c:v>
                </c:pt>
                <c:pt idx="13">
                  <c:v>4.8841229999999998</c:v>
                </c:pt>
                <c:pt idx="14">
                  <c:v>5.3019150000000002</c:v>
                </c:pt>
                <c:pt idx="15">
                  <c:v>5.4913169999999996</c:v>
                </c:pt>
                <c:pt idx="16">
                  <c:v>5.5790189999999997</c:v>
                </c:pt>
                <c:pt idx="17">
                  <c:v>5.7838830000000003</c:v>
                </c:pt>
                <c:pt idx="18">
                  <c:v>5.8740769999999998</c:v>
                </c:pt>
                <c:pt idx="19">
                  <c:v>5.6733520000000004</c:v>
                </c:pt>
                <c:pt idx="20">
                  <c:v>5.8369400000000002</c:v>
                </c:pt>
                <c:pt idx="21">
                  <c:v>5.3685289999999997</c:v>
                </c:pt>
                <c:pt idx="22">
                  <c:v>5.1612939999999998</c:v>
                </c:pt>
                <c:pt idx="23">
                  <c:v>5.1980000000000004</c:v>
                </c:pt>
                <c:pt idx="24">
                  <c:v>4.8400780000000001</c:v>
                </c:pt>
                <c:pt idx="25">
                  <c:v>4.7267760000000001</c:v>
                </c:pt>
                <c:pt idx="26">
                  <c:v>8.0472970000000004</c:v>
                </c:pt>
                <c:pt idx="27">
                  <c:v>7.7495000000000003</c:v>
                </c:pt>
                <c:pt idx="28">
                  <c:v>6.9433999999999996</c:v>
                </c:pt>
                <c:pt idx="29">
                  <c:v>2.4293149999999999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F7C5-4F20-ACE4-BFAC4F4B7A90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Elektrischer Strom**</c:v>
                </c:pt>
              </c:strCache>
            </c:strRef>
          </c:tx>
          <c:spPr>
            <a:ln w="25400">
              <a:solidFill>
                <a:schemeClr val="bg2"/>
              </a:solidFill>
            </a:ln>
          </c:spPr>
          <c:marker>
            <c:symbol val="circle"/>
            <c:size val="5"/>
            <c:spPr>
              <a:solidFill>
                <a:schemeClr val="bg2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Daten!$B$10:$B$40</c:f>
              <c:strCach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9">
                  <c:v>***</c:v>
                </c:pt>
                <c:pt idx="30">
                  <c:v>2025</c:v>
                </c:pt>
              </c:strCache>
            </c:strRef>
          </c:cat>
          <c:val>
            <c:numRef>
              <c:f>Daten!$H$10:$H$40</c:f>
              <c:numCache>
                <c:formatCode>#,##0</c:formatCode>
                <c:ptCount val="31"/>
                <c:pt idx="0">
                  <c:v>58</c:v>
                </c:pt>
                <c:pt idx="1">
                  <c:v>60</c:v>
                </c:pt>
                <c:pt idx="2">
                  <c:v>61</c:v>
                </c:pt>
                <c:pt idx="3">
                  <c:v>58</c:v>
                </c:pt>
                <c:pt idx="4">
                  <c:v>57</c:v>
                </c:pt>
                <c:pt idx="5">
                  <c:v>57</c:v>
                </c:pt>
                <c:pt idx="6">
                  <c:v>58</c:v>
                </c:pt>
                <c:pt idx="7">
                  <c:v>58</c:v>
                </c:pt>
                <c:pt idx="8">
                  <c:v>47.021576000000003</c:v>
                </c:pt>
                <c:pt idx="9">
                  <c:v>46.424815000000002</c:v>
                </c:pt>
                <c:pt idx="10">
                  <c:v>47.282575999999999</c:v>
                </c:pt>
                <c:pt idx="11">
                  <c:v>45.650376000000001</c:v>
                </c:pt>
                <c:pt idx="12">
                  <c:v>44.062182</c:v>
                </c:pt>
                <c:pt idx="13">
                  <c:v>39.965710000000001</c:v>
                </c:pt>
                <c:pt idx="14">
                  <c:v>41.746614999999998</c:v>
                </c:pt>
                <c:pt idx="15">
                  <c:v>43.482894999999999</c:v>
                </c:pt>
                <c:pt idx="16">
                  <c:v>43.576051999999997</c:v>
                </c:pt>
                <c:pt idx="17">
                  <c:v>43.279895000000003</c:v>
                </c:pt>
                <c:pt idx="18">
                  <c:v>43.146000000000001</c:v>
                </c:pt>
                <c:pt idx="19">
                  <c:v>41.449874000000001</c:v>
                </c:pt>
                <c:pt idx="20">
                  <c:v>40.125931000000001</c:v>
                </c:pt>
                <c:pt idx="21">
                  <c:v>42.26</c:v>
                </c:pt>
                <c:pt idx="22">
                  <c:v>40.308929999999997</c:v>
                </c:pt>
                <c:pt idx="23">
                  <c:v>42.091000000000001</c:v>
                </c:pt>
                <c:pt idx="24">
                  <c:v>41.792000000000002</c:v>
                </c:pt>
                <c:pt idx="25">
                  <c:v>41.522399999999998</c:v>
                </c:pt>
                <c:pt idx="26">
                  <c:v>47.368498000000002</c:v>
                </c:pt>
                <c:pt idx="27">
                  <c:v>53.140586999999996</c:v>
                </c:pt>
                <c:pt idx="28">
                  <c:v>57.626311999999999</c:v>
                </c:pt>
                <c:pt idx="29">
                  <c:v>61.030544999999996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F7C5-4F20-ACE4-BFAC4F4B7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322488"/>
        <c:axId val="561320136"/>
      </c:lineChart>
      <c:catAx>
        <c:axId val="56132248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561320136"/>
        <c:crosses val="autoZero"/>
        <c:auto val="1"/>
        <c:lblAlgn val="ctr"/>
        <c:lblOffset val="100"/>
        <c:noMultiLvlLbl val="0"/>
      </c:catAx>
      <c:valAx>
        <c:axId val="561320136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6132248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5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6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4.7018911639428319E-2"/>
          <c:y val="0.83233019596287272"/>
          <c:w val="0.91557029433544446"/>
          <c:h val="7.4634412677648712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17319</xdr:colOff>
      <xdr:row>85</xdr:row>
      <xdr:rowOff>8660</xdr:rowOff>
    </xdr:from>
    <xdr:to>
      <xdr:col>4</xdr:col>
      <xdr:colOff>0</xdr:colOff>
      <xdr:row>85</xdr:row>
      <xdr:rowOff>8660</xdr:rowOff>
    </xdr:to>
    <xdr:cxnSp macro="">
      <xdr:nvCxnSpPr>
        <xdr:cNvPr id="2" name="Gerade Verbindung 14">
          <a:extLst>
            <a:ext uri="{FF2B5EF4-FFF2-40B4-BE49-F238E27FC236}">
              <a16:creationId xmlns:a16="http://schemas.microsoft.com/office/drawing/2014/main" id="{1B6082D1-6DF9-44E9-9139-D2C74EF956FD}"/>
            </a:ext>
          </a:extLst>
        </xdr:cNvPr>
        <xdr:cNvCxnSpPr/>
      </xdr:nvCxnSpPr>
      <xdr:spPr>
        <a:xfrm>
          <a:off x="1220933" y="17465387"/>
          <a:ext cx="3264476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8658</xdr:colOff>
      <xdr:row>40</xdr:row>
      <xdr:rowOff>0</xdr:rowOff>
    </xdr:from>
    <xdr:to>
      <xdr:col>12</xdr:col>
      <xdr:colOff>34636</xdr:colOff>
      <xdr:row>40</xdr:row>
      <xdr:rowOff>0</xdr:rowOff>
    </xdr:to>
    <xdr:cxnSp macro="">
      <xdr:nvCxnSpPr>
        <xdr:cNvPr id="3" name="Gerade Verbindung 14">
          <a:extLst>
            <a:ext uri="{FF2B5EF4-FFF2-40B4-BE49-F238E27FC236}">
              <a16:creationId xmlns:a16="http://schemas.microsoft.com/office/drawing/2014/main" id="{03BC40F0-3E01-4069-8CF5-AE3258CEE895}"/>
            </a:ext>
          </a:extLst>
        </xdr:cNvPr>
        <xdr:cNvCxnSpPr/>
      </xdr:nvCxnSpPr>
      <xdr:spPr>
        <a:xfrm>
          <a:off x="1212272" y="9715500"/>
          <a:ext cx="10997046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211137</xdr:rowOff>
    </xdr:from>
    <xdr:to>
      <xdr:col>15</xdr:col>
      <xdr:colOff>101876</xdr:colOff>
      <xdr:row>22</xdr:row>
      <xdr:rowOff>131885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777875</xdr:colOff>
      <xdr:row>19</xdr:row>
      <xdr:rowOff>51227</xdr:rowOff>
    </xdr:from>
    <xdr:to>
      <xdr:col>14</xdr:col>
      <xdr:colOff>811344</xdr:colOff>
      <xdr:row>22</xdr:row>
      <xdr:rowOff>57966</xdr:rowOff>
    </xdr:to>
    <xdr:sp macro="" textlink="Daten!B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921250" y="4972477"/>
          <a:ext cx="2073407" cy="308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4947FAF1-71D6-4973-A97B-443E60C0823A}" type="TxLink">
            <a:rPr lang="en-US" sz="600" b="0" i="0" u="none" strike="noStrike">
              <a:solidFill>
                <a:srgbClr val="000000"/>
              </a:solidFill>
              <a:latin typeface="Meta Serif Offc" pitchFamily="2" charset="0"/>
              <a:cs typeface="Meta Serif Offc" pitchFamily="2" charset="0"/>
            </a:rPr>
            <a:pPr algn="r"/>
            <a:t>Quelle: Bundesministerium für Digitales und Verkehr (Hrsg.), Verkehr in Zahlen 2025/2026, S. 304</a:t>
          </a:fld>
          <a:endParaRPr lang="de-DE" sz="600"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25424</xdr:colOff>
      <xdr:row>19</xdr:row>
      <xdr:rowOff>55037</xdr:rowOff>
    </xdr:from>
    <xdr:to>
      <xdr:col>10</xdr:col>
      <xdr:colOff>87312</xdr:colOff>
      <xdr:row>22</xdr:row>
      <xdr:rowOff>111125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7674" y="4976287"/>
          <a:ext cx="3983013" cy="3577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einschließlich Flüssiggas: 2024: 7,7 PJ
** Werte für den Stromverbrauch des Schienenverkehrs wurden ab 2012 revidiert
*** vorläufige Angaben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150808</xdr:colOff>
      <xdr:row>0</xdr:row>
      <xdr:rowOff>223835</xdr:rowOff>
    </xdr:from>
    <xdr:to>
      <xdr:col>12</xdr:col>
      <xdr:colOff>856210</xdr:colOff>
      <xdr:row>1</xdr:row>
      <xdr:rowOff>252410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0808" y="223835"/>
          <a:ext cx="5896527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Entwicklung des Endenergieverbrauchs nach Kraftstoffarten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327535</xdr:colOff>
      <xdr:row>2</xdr:row>
      <xdr:rowOff>36911</xdr:rowOff>
    </xdr:from>
    <xdr:to>
      <xdr:col>4</xdr:col>
      <xdr:colOff>337039</xdr:colOff>
      <xdr:row>3</xdr:row>
      <xdr:rowOff>65486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47343" y="549796"/>
          <a:ext cx="793484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Petajoule (PJ)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3483</xdr:rowOff>
    </xdr:from>
    <xdr:to>
      <xdr:col>14</xdr:col>
      <xdr:colOff>827156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7" y="260244"/>
          <a:ext cx="694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19</xdr:row>
      <xdr:rowOff>33802</xdr:rowOff>
    </xdr:from>
    <xdr:to>
      <xdr:col>14</xdr:col>
      <xdr:colOff>810590</xdr:colOff>
      <xdr:row>19</xdr:row>
      <xdr:rowOff>33802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2253" y="4955052"/>
          <a:ext cx="692246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8282</xdr:colOff>
      <xdr:row>18</xdr:row>
      <xdr:rowOff>711949</xdr:rowOff>
    </xdr:from>
    <xdr:to>
      <xdr:col>14</xdr:col>
      <xdr:colOff>818869</xdr:colOff>
      <xdr:row>18</xdr:row>
      <xdr:rowOff>711949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30532" y="4529887"/>
          <a:ext cx="677165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13784-EFB2-45D0-AB07-81E939E6400B}">
  <dimension ref="A1:I35"/>
  <sheetViews>
    <sheetView workbookViewId="0">
      <selection activeCell="D5" sqref="D5"/>
    </sheetView>
  </sheetViews>
  <sheetFormatPr baseColWidth="10" defaultRowHeight="12.75" x14ac:dyDescent="0.2"/>
  <cols>
    <col min="3" max="3" width="18.7109375" customWidth="1"/>
    <col min="4" max="4" width="17" customWidth="1"/>
    <col min="5" max="5" width="7.5703125" customWidth="1"/>
    <col min="6" max="6" width="16.42578125" bestFit="1" customWidth="1"/>
    <col min="8" max="8" width="18.28515625" customWidth="1"/>
    <col min="9" max="9" width="17.28515625" customWidth="1"/>
    <col min="12" max="12" width="18.28515625" customWidth="1"/>
  </cols>
  <sheetData>
    <row r="1" spans="1:9" x14ac:dyDescent="0.2">
      <c r="A1" s="70" t="s">
        <v>40</v>
      </c>
    </row>
    <row r="5" spans="1:9" x14ac:dyDescent="0.2">
      <c r="A5" s="66" t="s">
        <v>29</v>
      </c>
      <c r="B5" s="66" t="s">
        <v>30</v>
      </c>
      <c r="C5" s="66" t="s">
        <v>32</v>
      </c>
      <c r="D5" s="71" t="s">
        <v>33</v>
      </c>
      <c r="F5" s="72" t="s">
        <v>13</v>
      </c>
    </row>
    <row r="6" spans="1:9" x14ac:dyDescent="0.2">
      <c r="A6" s="68">
        <v>1995</v>
      </c>
      <c r="B6" s="67" t="s">
        <v>31</v>
      </c>
      <c r="C6" s="69">
        <v>29844470813.554691</v>
      </c>
      <c r="D6" s="69">
        <v>40979731789.160156</v>
      </c>
      <c r="F6" s="73">
        <f>C6+D6</f>
        <v>70824202602.714844</v>
      </c>
      <c r="I6" s="69">
        <v>40979731789.160156</v>
      </c>
    </row>
    <row r="7" spans="1:9" x14ac:dyDescent="0.2">
      <c r="A7" s="68">
        <v>1996</v>
      </c>
      <c r="B7" s="67" t="s">
        <v>31</v>
      </c>
      <c r="C7" s="69">
        <v>28811277065.976563</v>
      </c>
      <c r="D7" s="69">
        <v>41931007052.34375</v>
      </c>
      <c r="F7" s="73">
        <f t="shared" ref="F7:F35" si="0">C7+D7</f>
        <v>70742284118.320313</v>
      </c>
      <c r="I7" s="69">
        <v>41931007052.34375</v>
      </c>
    </row>
    <row r="8" spans="1:9" x14ac:dyDescent="0.2">
      <c r="A8" s="68">
        <v>1997</v>
      </c>
      <c r="B8" s="67" t="s">
        <v>31</v>
      </c>
      <c r="C8" s="69">
        <v>26899189640.507813</v>
      </c>
      <c r="D8" s="69">
        <v>43938526496.484375</v>
      </c>
      <c r="F8" s="73">
        <f t="shared" si="0"/>
        <v>70837716136.992188</v>
      </c>
      <c r="I8" s="69">
        <v>43938526496.484375</v>
      </c>
    </row>
    <row r="9" spans="1:9" x14ac:dyDescent="0.2">
      <c r="A9" s="68">
        <v>1998</v>
      </c>
      <c r="B9" s="67" t="s">
        <v>31</v>
      </c>
      <c r="C9" s="69">
        <v>25253667934.746094</v>
      </c>
      <c r="D9" s="69">
        <v>44596770205.078125</v>
      </c>
      <c r="F9" s="73">
        <f t="shared" si="0"/>
        <v>69850438139.824219</v>
      </c>
      <c r="I9" s="69">
        <v>44596770205.078125</v>
      </c>
    </row>
    <row r="10" spans="1:9" x14ac:dyDescent="0.2">
      <c r="A10" s="68">
        <v>1999</v>
      </c>
      <c r="B10" s="67" t="s">
        <v>31</v>
      </c>
      <c r="C10" s="69">
        <v>23559263181.914063</v>
      </c>
      <c r="D10" s="69">
        <v>45313515321.679688</v>
      </c>
      <c r="F10" s="73">
        <f t="shared" si="0"/>
        <v>68872778503.59375</v>
      </c>
      <c r="I10" s="69">
        <v>45313515321.679688</v>
      </c>
    </row>
    <row r="11" spans="1:9" x14ac:dyDescent="0.2">
      <c r="A11" s="68">
        <v>2000</v>
      </c>
      <c r="B11" s="67" t="s">
        <v>31</v>
      </c>
      <c r="C11" s="69">
        <v>23566951427.695313</v>
      </c>
      <c r="D11" s="69">
        <v>45516288951.5625</v>
      </c>
      <c r="F11" s="73">
        <f t="shared" si="0"/>
        <v>69083240379.257813</v>
      </c>
      <c r="I11" s="69">
        <v>45516288951.5625</v>
      </c>
    </row>
    <row r="12" spans="1:9" x14ac:dyDescent="0.2">
      <c r="A12" s="68">
        <v>2001</v>
      </c>
      <c r="B12" s="67" t="s">
        <v>31</v>
      </c>
      <c r="C12" s="69">
        <v>22738496943.164063</v>
      </c>
      <c r="D12" s="69">
        <v>44054838175.78125</v>
      </c>
      <c r="F12" s="73">
        <f t="shared" si="0"/>
        <v>66793335118.945313</v>
      </c>
      <c r="I12" s="69">
        <v>44054838175.78125</v>
      </c>
    </row>
    <row r="13" spans="1:9" x14ac:dyDescent="0.2">
      <c r="A13" s="68">
        <v>2002</v>
      </c>
      <c r="B13" s="67" t="s">
        <v>31</v>
      </c>
      <c r="C13" s="69">
        <v>19552439842.5</v>
      </c>
      <c r="D13" s="69">
        <v>43049848050</v>
      </c>
      <c r="F13" s="73">
        <f t="shared" si="0"/>
        <v>62602287892.5</v>
      </c>
      <c r="I13" s="69">
        <v>43049848050</v>
      </c>
    </row>
    <row r="14" spans="1:9" x14ac:dyDescent="0.2">
      <c r="A14" s="68">
        <v>2003</v>
      </c>
      <c r="B14" s="67" t="s">
        <v>31</v>
      </c>
      <c r="C14" s="69">
        <v>19303315662.539063</v>
      </c>
      <c r="D14" s="69">
        <v>45360705656.25</v>
      </c>
      <c r="F14" s="73">
        <f t="shared" si="0"/>
        <v>64664021318.789063</v>
      </c>
      <c r="I14" s="69">
        <v>45360705656.25</v>
      </c>
    </row>
    <row r="15" spans="1:9" x14ac:dyDescent="0.2">
      <c r="A15" s="68">
        <v>2004</v>
      </c>
      <c r="B15" s="67" t="s">
        <v>31</v>
      </c>
      <c r="C15" s="98">
        <v>19415426274.785156</v>
      </c>
      <c r="D15" s="69">
        <v>44285602781.25</v>
      </c>
      <c r="F15" s="86">
        <f t="shared" si="0"/>
        <v>63701029056.035156</v>
      </c>
      <c r="I15" s="69">
        <v>44285602781.25</v>
      </c>
    </row>
    <row r="16" spans="1:9" x14ac:dyDescent="0.2">
      <c r="A16" s="68">
        <v>2005</v>
      </c>
      <c r="B16" s="67" t="s">
        <v>31</v>
      </c>
      <c r="C16" s="98">
        <v>19582688077.089844</v>
      </c>
      <c r="D16" s="69">
        <v>45155805018.75</v>
      </c>
      <c r="F16" s="86">
        <f t="shared" si="0"/>
        <v>64738493095.839844</v>
      </c>
      <c r="I16" s="69">
        <v>45155805018.75</v>
      </c>
    </row>
    <row r="17" spans="1:9" x14ac:dyDescent="0.2">
      <c r="A17" s="68">
        <v>2006</v>
      </c>
      <c r="B17" s="67" t="s">
        <v>31</v>
      </c>
      <c r="C17" s="98">
        <v>18267573634.951172</v>
      </c>
      <c r="D17" s="69">
        <v>46018235531.25</v>
      </c>
      <c r="F17" s="86">
        <f t="shared" si="0"/>
        <v>64285809166.201172</v>
      </c>
      <c r="I17" s="69">
        <v>46018235531.25</v>
      </c>
    </row>
    <row r="18" spans="1:9" x14ac:dyDescent="0.2">
      <c r="A18" s="68">
        <v>2007</v>
      </c>
      <c r="B18" s="67" t="s">
        <v>31</v>
      </c>
      <c r="C18" s="98">
        <v>17924438994.111328</v>
      </c>
      <c r="D18" s="69">
        <v>45523874728.125</v>
      </c>
      <c r="F18" s="86">
        <f t="shared" si="0"/>
        <v>63448313722.236328</v>
      </c>
      <c r="I18" s="69">
        <v>45523874728.125</v>
      </c>
    </row>
    <row r="19" spans="1:9" x14ac:dyDescent="0.2">
      <c r="A19" s="68">
        <v>2008</v>
      </c>
      <c r="B19" s="67" t="s">
        <v>31</v>
      </c>
      <c r="C19" s="98">
        <v>18680108194.482422</v>
      </c>
      <c r="D19" s="69">
        <v>45157258912.5</v>
      </c>
      <c r="F19" s="86">
        <f t="shared" si="0"/>
        <v>63837367106.982422</v>
      </c>
      <c r="I19" s="69">
        <v>45157258912.5</v>
      </c>
    </row>
    <row r="20" spans="1:9" x14ac:dyDescent="0.2">
      <c r="A20" s="68">
        <v>2009</v>
      </c>
      <c r="B20" s="67" t="s">
        <v>31</v>
      </c>
      <c r="C20" s="98">
        <v>17449794406.259766</v>
      </c>
      <c r="D20" s="69">
        <v>42742927462.5</v>
      </c>
      <c r="F20" s="86">
        <f t="shared" si="0"/>
        <v>60192721868.759766</v>
      </c>
      <c r="I20" s="69">
        <v>42742927462.5</v>
      </c>
    </row>
    <row r="21" spans="1:9" x14ac:dyDescent="0.2">
      <c r="A21" s="68">
        <v>2010</v>
      </c>
      <c r="B21" s="67" t="s">
        <v>31</v>
      </c>
      <c r="C21" s="98">
        <v>17643878089.482422</v>
      </c>
      <c r="D21" s="69">
        <v>44075681746.875</v>
      </c>
      <c r="F21" s="86">
        <f t="shared" si="0"/>
        <v>61719559836.357422</v>
      </c>
      <c r="I21" s="69">
        <v>44075681746.875</v>
      </c>
    </row>
    <row r="22" spans="1:9" x14ac:dyDescent="0.2">
      <c r="A22" s="68">
        <v>2011</v>
      </c>
      <c r="B22" s="67" t="s">
        <v>31</v>
      </c>
      <c r="C22" s="98">
        <v>17471452250.800781</v>
      </c>
      <c r="D22" s="69">
        <v>44061423243.75</v>
      </c>
      <c r="F22" s="86">
        <f t="shared" si="0"/>
        <v>61532875494.550781</v>
      </c>
      <c r="I22" s="69">
        <v>44061423243.75</v>
      </c>
    </row>
    <row r="23" spans="1:9" x14ac:dyDescent="0.2">
      <c r="A23" s="68">
        <v>2012</v>
      </c>
      <c r="B23" s="67" t="s">
        <v>31</v>
      </c>
      <c r="C23" s="98">
        <v>17274664877.460938</v>
      </c>
      <c r="D23" s="69">
        <v>43685259609.375</v>
      </c>
      <c r="F23" s="86">
        <f t="shared" si="0"/>
        <v>60959924486.835938</v>
      </c>
      <c r="I23" s="69">
        <v>43685259609.375</v>
      </c>
    </row>
    <row r="24" spans="1:9" x14ac:dyDescent="0.2">
      <c r="A24" s="68">
        <v>2013</v>
      </c>
      <c r="B24" s="67" t="s">
        <v>31</v>
      </c>
      <c r="C24" s="98">
        <v>19063635907.148438</v>
      </c>
      <c r="D24" s="69">
        <v>43402010793.75</v>
      </c>
      <c r="F24" s="86">
        <f t="shared" si="0"/>
        <v>62465646700.898438</v>
      </c>
      <c r="I24" s="69">
        <v>43402010793.75</v>
      </c>
    </row>
    <row r="25" spans="1:9" x14ac:dyDescent="0.2">
      <c r="A25" s="68">
        <v>2014</v>
      </c>
      <c r="B25" s="67" t="s">
        <v>31</v>
      </c>
      <c r="C25" s="98">
        <v>15935779269.569214</v>
      </c>
      <c r="D25" s="69">
        <v>42379289831.25</v>
      </c>
      <c r="F25" s="86">
        <f t="shared" si="0"/>
        <v>58315069100.819214</v>
      </c>
      <c r="I25" s="69">
        <v>42379289831.25</v>
      </c>
    </row>
    <row r="26" spans="1:9" x14ac:dyDescent="0.2">
      <c r="A26" s="68">
        <v>2015</v>
      </c>
      <c r="B26" s="67" t="s">
        <v>31</v>
      </c>
      <c r="C26" s="98">
        <v>16211130820.428467</v>
      </c>
      <c r="D26" s="69">
        <v>42709575318.75</v>
      </c>
      <c r="F26" s="86">
        <f t="shared" si="0"/>
        <v>58920706139.178467</v>
      </c>
      <c r="I26" s="69">
        <v>42709575318.75</v>
      </c>
    </row>
    <row r="27" spans="1:9" x14ac:dyDescent="0.2">
      <c r="A27" s="68">
        <v>2016</v>
      </c>
      <c r="B27" s="67" t="s">
        <v>31</v>
      </c>
      <c r="C27" s="98">
        <v>16486475707.798832</v>
      </c>
      <c r="D27" s="69">
        <v>45593540043.75</v>
      </c>
      <c r="F27" s="86">
        <f t="shared" si="0"/>
        <v>62080015751.548828</v>
      </c>
      <c r="I27" s="69">
        <v>45593540043.75</v>
      </c>
    </row>
    <row r="28" spans="1:9" x14ac:dyDescent="0.2">
      <c r="A28" s="68">
        <v>2017</v>
      </c>
      <c r="B28" s="67" t="s">
        <v>31</v>
      </c>
      <c r="C28" s="98">
        <v>16914569319.243164</v>
      </c>
      <c r="D28" s="69">
        <v>44363894793.75</v>
      </c>
      <c r="F28" s="86">
        <f t="shared" si="0"/>
        <v>61278464112.993164</v>
      </c>
      <c r="I28" s="69">
        <v>44363894793.75</v>
      </c>
    </row>
    <row r="29" spans="1:9" x14ac:dyDescent="0.2">
      <c r="A29" s="68">
        <v>2018</v>
      </c>
      <c r="B29" s="67" t="s">
        <v>31</v>
      </c>
      <c r="C29" s="98">
        <v>17012535471.541996</v>
      </c>
      <c r="D29" s="69">
        <v>44164179337.5</v>
      </c>
      <c r="F29" s="86">
        <f t="shared" si="0"/>
        <v>61176714809.041992</v>
      </c>
      <c r="I29" s="69">
        <v>44164179337.5</v>
      </c>
    </row>
    <row r="30" spans="1:9" x14ac:dyDescent="0.2">
      <c r="A30" s="68">
        <v>2019</v>
      </c>
      <c r="B30" s="67" t="s">
        <v>31</v>
      </c>
      <c r="C30" s="98">
        <v>15867814251.070313</v>
      </c>
      <c r="D30" s="69">
        <v>44528677537.5</v>
      </c>
      <c r="F30" s="86">
        <f t="shared" si="0"/>
        <v>60396491788.570313</v>
      </c>
      <c r="I30" s="69">
        <v>44528677537.5</v>
      </c>
    </row>
    <row r="31" spans="1:9" x14ac:dyDescent="0.2">
      <c r="A31" s="68">
        <v>2020</v>
      </c>
      <c r="B31" s="67" t="s">
        <v>31</v>
      </c>
      <c r="C31" s="98">
        <v>15573358362.375732</v>
      </c>
      <c r="D31" s="69">
        <v>42485286037.5</v>
      </c>
      <c r="F31" s="86">
        <f t="shared" si="0"/>
        <v>58058644399.875732</v>
      </c>
      <c r="I31" s="69">
        <v>42485286037.5</v>
      </c>
    </row>
    <row r="32" spans="1:9" x14ac:dyDescent="0.2">
      <c r="A32" s="68">
        <v>2021</v>
      </c>
      <c r="B32" s="67" t="s">
        <v>31</v>
      </c>
      <c r="C32" s="98">
        <v>15267373830.217165</v>
      </c>
      <c r="D32" s="69">
        <v>44911174387.5</v>
      </c>
      <c r="F32" s="86">
        <f t="shared" si="0"/>
        <v>60178548217.717163</v>
      </c>
      <c r="I32" s="69">
        <v>44805830062.5</v>
      </c>
    </row>
    <row r="33" spans="1:9" x14ac:dyDescent="0.2">
      <c r="A33" s="83">
        <v>2022</v>
      </c>
      <c r="B33" s="67" t="s">
        <v>31</v>
      </c>
      <c r="C33" s="98">
        <v>14625515778.108582</v>
      </c>
      <c r="D33" s="69">
        <v>45417725212.5</v>
      </c>
      <c r="E33" s="85"/>
      <c r="F33" s="86">
        <f t="shared" si="0"/>
        <v>60043240990.608582</v>
      </c>
      <c r="I33" s="69">
        <v>45216432787.5</v>
      </c>
    </row>
    <row r="34" spans="1:9" x14ac:dyDescent="0.2">
      <c r="A34" s="68">
        <v>2023</v>
      </c>
      <c r="B34" s="67" t="s">
        <v>31</v>
      </c>
      <c r="C34" s="98">
        <v>14606213503.637207</v>
      </c>
      <c r="D34" s="69">
        <v>45130314937.5</v>
      </c>
      <c r="F34" s="86">
        <f t="shared" si="0"/>
        <v>59736528441.137207</v>
      </c>
      <c r="H34" s="87">
        <f>D34/F34</f>
        <v>0.75548941519040924</v>
      </c>
      <c r="I34" s="69">
        <v>44754910537.5</v>
      </c>
    </row>
    <row r="35" spans="1:9" x14ac:dyDescent="0.2">
      <c r="A35" s="68"/>
      <c r="B35" s="67"/>
      <c r="C35" s="98">
        <v>14499382986.868469</v>
      </c>
      <c r="D35" s="98">
        <v>45161446493.737793</v>
      </c>
      <c r="F35" s="86">
        <f t="shared" si="0"/>
        <v>59660829480.606262</v>
      </c>
      <c r="H35" s="87">
        <f>D35/F35</f>
        <v>0.75696980559779625</v>
      </c>
      <c r="I35" s="69">
        <v>45161446493.737793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86"/>
  <sheetViews>
    <sheetView showGridLines="0" zoomScaleNormal="100" workbookViewId="0">
      <selection activeCell="B4" sqref="B4:G4"/>
    </sheetView>
  </sheetViews>
  <sheetFormatPr baseColWidth="10" defaultColWidth="11.42578125" defaultRowHeight="12.75" x14ac:dyDescent="0.2"/>
  <cols>
    <col min="1" max="1" width="18" style="24" bestFit="1" customWidth="1"/>
    <col min="2" max="2" width="16.7109375" style="24" customWidth="1"/>
    <col min="3" max="6" width="16.28515625" style="24" customWidth="1"/>
    <col min="7" max="7" width="17.140625" style="24" customWidth="1"/>
    <col min="8" max="8" width="19.7109375" style="24" customWidth="1"/>
    <col min="9" max="9" width="19" style="12" customWidth="1"/>
    <col min="10" max="10" width="1.140625" style="12" customWidth="1"/>
    <col min="11" max="11" width="14.28515625" style="24" customWidth="1"/>
    <col min="12" max="12" width="11.5703125" style="24" bestFit="1" customWidth="1"/>
    <col min="13" max="16384" width="11.42578125" style="24"/>
  </cols>
  <sheetData>
    <row r="1" spans="1:21" ht="15.95" customHeight="1" x14ac:dyDescent="0.2">
      <c r="A1" s="44" t="s">
        <v>1</v>
      </c>
      <c r="B1" s="109" t="s">
        <v>12</v>
      </c>
      <c r="C1" s="110"/>
      <c r="D1" s="110"/>
      <c r="E1" s="110"/>
      <c r="F1" s="110"/>
      <c r="G1" s="111"/>
      <c r="H1" s="49"/>
      <c r="I1" s="50"/>
      <c r="J1" s="50"/>
      <c r="K1" s="51"/>
      <c r="L1" s="51"/>
      <c r="M1" s="51"/>
      <c r="N1" s="51"/>
      <c r="O1" s="51"/>
      <c r="P1" s="51"/>
      <c r="Q1" s="51"/>
    </row>
    <row r="2" spans="1:21" ht="15.95" customHeight="1" x14ac:dyDescent="0.2">
      <c r="A2" s="44" t="s">
        <v>2</v>
      </c>
      <c r="B2" s="109" t="s">
        <v>35</v>
      </c>
      <c r="C2" s="110"/>
      <c r="D2" s="110"/>
      <c r="E2" s="110"/>
      <c r="F2" s="110"/>
      <c r="G2" s="111"/>
      <c r="H2" s="49"/>
      <c r="I2" s="50"/>
      <c r="J2" s="50"/>
      <c r="K2" s="51"/>
      <c r="L2" s="51"/>
      <c r="M2" s="51"/>
      <c r="N2" s="51"/>
      <c r="O2" s="51"/>
      <c r="P2" s="51"/>
      <c r="Q2" s="51"/>
    </row>
    <row r="3" spans="1:21" ht="15.95" customHeight="1" x14ac:dyDescent="0.2">
      <c r="A3" s="44" t="s">
        <v>0</v>
      </c>
      <c r="B3" s="112" t="s">
        <v>41</v>
      </c>
      <c r="C3" s="113"/>
      <c r="D3" s="113"/>
      <c r="E3" s="113"/>
      <c r="F3" s="113"/>
      <c r="G3" s="113"/>
      <c r="H3" s="52"/>
      <c r="I3" s="50"/>
      <c r="J3" s="50"/>
      <c r="K3" s="51"/>
      <c r="L3" s="51"/>
      <c r="M3" s="51"/>
      <c r="N3" s="51"/>
      <c r="O3" s="51"/>
      <c r="P3" s="51"/>
      <c r="Q3" s="51"/>
      <c r="U3" s="25" t="str">
        <f>"Quelle: "&amp;Daten!B3</f>
        <v>Quelle: Quelle: Bundesministerium für Digitales und Verkehr (Hrsg.), Verkehr in Zahlen 2025/2026, S. 304</v>
      </c>
    </row>
    <row r="4" spans="1:21" ht="49.9" customHeight="1" x14ac:dyDescent="0.2">
      <c r="A4" s="44" t="s">
        <v>3</v>
      </c>
      <c r="B4" s="114" t="s">
        <v>44</v>
      </c>
      <c r="C4" s="115"/>
      <c r="D4" s="115"/>
      <c r="E4" s="115"/>
      <c r="F4" s="115"/>
      <c r="G4" s="115"/>
      <c r="H4" s="52"/>
      <c r="I4" s="50"/>
      <c r="J4" s="50"/>
      <c r="K4" s="51"/>
      <c r="L4" s="51"/>
      <c r="M4" s="51"/>
      <c r="N4" s="51"/>
      <c r="O4" s="51"/>
      <c r="P4" s="51"/>
      <c r="Q4" s="51"/>
    </row>
    <row r="5" spans="1:21" x14ac:dyDescent="0.2">
      <c r="A5" s="44" t="s">
        <v>8</v>
      </c>
      <c r="B5" s="109"/>
      <c r="C5" s="110"/>
      <c r="D5" s="110"/>
      <c r="E5" s="110"/>
      <c r="F5" s="110"/>
      <c r="G5" s="111"/>
      <c r="H5" s="49"/>
      <c r="I5" s="50"/>
      <c r="J5" s="50"/>
      <c r="K5" s="51"/>
      <c r="L5" s="51"/>
      <c r="M5" s="51"/>
      <c r="N5" s="51"/>
      <c r="O5" s="51"/>
      <c r="P5" s="51"/>
      <c r="Q5" s="51"/>
    </row>
    <row r="6" spans="1:21" x14ac:dyDescent="0.2">
      <c r="A6" s="45" t="s">
        <v>9</v>
      </c>
      <c r="B6" s="106"/>
      <c r="C6" s="107"/>
      <c r="D6" s="107"/>
      <c r="E6" s="107"/>
      <c r="F6" s="107"/>
      <c r="G6" s="108"/>
      <c r="H6" s="53"/>
      <c r="I6" s="50"/>
      <c r="J6" s="50"/>
      <c r="K6" s="51"/>
      <c r="L6" s="51"/>
      <c r="M6" s="51"/>
      <c r="N6" s="51"/>
      <c r="O6" s="51"/>
      <c r="P6" s="51"/>
      <c r="Q6" s="51"/>
    </row>
    <row r="7" spans="1:21" x14ac:dyDescent="0.2">
      <c r="B7" s="51"/>
      <c r="C7" s="51"/>
      <c r="D7" s="51"/>
      <c r="E7" s="51"/>
      <c r="F7" s="51"/>
      <c r="G7" s="51"/>
      <c r="H7" s="54"/>
      <c r="I7" s="50"/>
      <c r="J7" s="50"/>
      <c r="K7" s="51"/>
      <c r="L7" s="51"/>
      <c r="M7" s="51"/>
      <c r="N7" s="51"/>
      <c r="O7" s="51"/>
      <c r="P7" s="51"/>
      <c r="Q7" s="51"/>
    </row>
    <row r="8" spans="1:21" ht="13.5" x14ac:dyDescent="0.25">
      <c r="A8" s="13"/>
      <c r="B8" s="13"/>
      <c r="C8" s="50"/>
      <c r="D8" s="14"/>
      <c r="E8" s="14"/>
      <c r="F8" s="14"/>
      <c r="G8" s="14"/>
      <c r="H8" s="14"/>
      <c r="I8" s="50"/>
      <c r="J8" s="50"/>
      <c r="K8" s="51"/>
      <c r="L8" s="51"/>
      <c r="M8" s="51"/>
      <c r="N8" s="51"/>
      <c r="O8" s="51"/>
      <c r="P8" s="51"/>
      <c r="Q8" s="51"/>
    </row>
    <row r="9" spans="1:21" s="25" customFormat="1" ht="24" x14ac:dyDescent="0.25">
      <c r="A9" s="77"/>
      <c r="B9" s="46"/>
      <c r="C9" s="76" t="s">
        <v>24</v>
      </c>
      <c r="D9" s="76" t="s">
        <v>10</v>
      </c>
      <c r="E9" s="76" t="s">
        <v>14</v>
      </c>
      <c r="F9" s="76" t="s">
        <v>11</v>
      </c>
      <c r="G9" s="76" t="s">
        <v>25</v>
      </c>
      <c r="H9" s="76" t="s">
        <v>15</v>
      </c>
      <c r="I9" s="76" t="s">
        <v>13</v>
      </c>
      <c r="J9" s="57"/>
      <c r="K9" s="76" t="s">
        <v>22</v>
      </c>
      <c r="L9" s="76" t="s">
        <v>23</v>
      </c>
      <c r="M9" s="78"/>
      <c r="Q9" s="78"/>
      <c r="R9" s="78"/>
      <c r="S9" s="78"/>
      <c r="T9" s="78"/>
      <c r="U9" s="78"/>
    </row>
    <row r="10" spans="1:21" ht="18.75" customHeight="1" x14ac:dyDescent="0.2">
      <c r="A10" s="12"/>
      <c r="B10" s="26">
        <v>1995</v>
      </c>
      <c r="C10" s="40">
        <v>1301</v>
      </c>
      <c r="D10" s="40">
        <v>1020</v>
      </c>
      <c r="E10" s="40">
        <v>233</v>
      </c>
      <c r="F10" s="40">
        <v>2</v>
      </c>
      <c r="G10" s="40" t="e">
        <v>#N/A</v>
      </c>
      <c r="H10" s="42">
        <v>58</v>
      </c>
      <c r="I10" s="42">
        <f>SUM(C10:F10,H10)</f>
        <v>2614</v>
      </c>
      <c r="J10" s="50"/>
      <c r="K10" s="58">
        <f>I10/$I$10</f>
        <v>1</v>
      </c>
      <c r="L10" s="99"/>
      <c r="M10" s="55"/>
      <c r="N10" s="55"/>
      <c r="O10" s="55"/>
      <c r="P10" s="55"/>
      <c r="Q10" s="51"/>
    </row>
    <row r="11" spans="1:21" ht="18.75" customHeight="1" x14ac:dyDescent="0.2">
      <c r="A11" s="15"/>
      <c r="B11" s="27"/>
      <c r="C11" s="41">
        <v>1301</v>
      </c>
      <c r="D11" s="41">
        <v>1016</v>
      </c>
      <c r="E11" s="41">
        <v>245</v>
      </c>
      <c r="F11" s="41">
        <v>2</v>
      </c>
      <c r="G11" s="41" t="e">
        <v>#N/A</v>
      </c>
      <c r="H11" s="43">
        <v>60</v>
      </c>
      <c r="I11" s="43">
        <v>2625</v>
      </c>
      <c r="J11" s="50"/>
      <c r="K11" s="59">
        <f>I11/$I$10</f>
        <v>1.0042081101759754</v>
      </c>
      <c r="L11" s="100"/>
      <c r="M11" s="51"/>
      <c r="N11" s="51"/>
      <c r="O11" s="51"/>
      <c r="P11" s="51"/>
      <c r="Q11" s="51"/>
    </row>
    <row r="12" spans="1:21" ht="18.75" customHeight="1" x14ac:dyDescent="0.2">
      <c r="A12" s="15"/>
      <c r="B12" s="26"/>
      <c r="C12" s="40">
        <v>1299</v>
      </c>
      <c r="D12" s="40">
        <v>1025</v>
      </c>
      <c r="E12" s="40">
        <v>254</v>
      </c>
      <c r="F12" s="40">
        <v>4</v>
      </c>
      <c r="G12" s="40" t="e">
        <v>#N/A</v>
      </c>
      <c r="H12" s="42">
        <v>61</v>
      </c>
      <c r="I12" s="42">
        <f>SUM(C12:F12,H12)</f>
        <v>2643</v>
      </c>
      <c r="J12" s="50"/>
      <c r="K12" s="58">
        <f t="shared" ref="K12:K31" si="0">I12/$I$10</f>
        <v>1.0110941086457537</v>
      </c>
      <c r="L12" s="99"/>
      <c r="M12" s="51"/>
      <c r="N12" s="51"/>
      <c r="O12" s="51"/>
      <c r="P12" s="51"/>
      <c r="Q12" s="51"/>
    </row>
    <row r="13" spans="1:21" ht="18.75" customHeight="1" x14ac:dyDescent="0.2">
      <c r="A13" s="15"/>
      <c r="B13" s="27"/>
      <c r="C13" s="41">
        <v>1301</v>
      </c>
      <c r="D13" s="41">
        <v>1066</v>
      </c>
      <c r="E13" s="41">
        <v>261</v>
      </c>
      <c r="F13" s="41">
        <v>4</v>
      </c>
      <c r="G13" s="41" t="e">
        <v>#N/A</v>
      </c>
      <c r="H13" s="43">
        <v>58</v>
      </c>
      <c r="I13" s="43">
        <v>2691</v>
      </c>
      <c r="J13" s="50"/>
      <c r="K13" s="59">
        <f t="shared" si="0"/>
        <v>1.0294567712318285</v>
      </c>
      <c r="L13" s="100"/>
      <c r="M13" s="51"/>
      <c r="N13" s="51"/>
      <c r="O13" s="51"/>
      <c r="P13" s="51"/>
      <c r="Q13" s="51"/>
    </row>
    <row r="14" spans="1:21" ht="18.75" customHeight="1" x14ac:dyDescent="0.2">
      <c r="A14" s="15"/>
      <c r="B14" s="26"/>
      <c r="C14" s="40">
        <v>1302</v>
      </c>
      <c r="D14" s="40">
        <v>1136</v>
      </c>
      <c r="E14" s="40">
        <v>280</v>
      </c>
      <c r="F14" s="40">
        <v>5</v>
      </c>
      <c r="G14" s="40" t="e">
        <v>#N/A</v>
      </c>
      <c r="H14" s="42">
        <v>57</v>
      </c>
      <c r="I14" s="42">
        <v>2781</v>
      </c>
      <c r="J14" s="50"/>
      <c r="K14" s="58">
        <f t="shared" si="0"/>
        <v>1.0638867635807192</v>
      </c>
      <c r="L14" s="99"/>
      <c r="M14" s="51"/>
      <c r="N14" s="51"/>
      <c r="O14" s="51"/>
      <c r="P14" s="51"/>
      <c r="Q14" s="51"/>
    </row>
    <row r="15" spans="1:21" ht="18.75" customHeight="1" x14ac:dyDescent="0.2">
      <c r="A15" s="15"/>
      <c r="B15" s="27">
        <v>2000</v>
      </c>
      <c r="C15" s="41">
        <v>1238</v>
      </c>
      <c r="D15" s="41">
        <v>1145</v>
      </c>
      <c r="E15" s="41">
        <v>297</v>
      </c>
      <c r="F15" s="41">
        <v>12</v>
      </c>
      <c r="G15" s="41" t="e">
        <v>#N/A</v>
      </c>
      <c r="H15" s="43">
        <v>57</v>
      </c>
      <c r="I15" s="43">
        <v>2751</v>
      </c>
      <c r="J15" s="50"/>
      <c r="K15" s="59">
        <f t="shared" si="0"/>
        <v>1.0524100994644223</v>
      </c>
      <c r="L15" s="100"/>
      <c r="M15" s="51"/>
      <c r="N15" s="51"/>
      <c r="O15" s="51"/>
      <c r="P15" s="51"/>
      <c r="Q15" s="51"/>
    </row>
    <row r="16" spans="1:21" ht="18.75" customHeight="1" x14ac:dyDescent="0.2">
      <c r="A16" s="15"/>
      <c r="B16" s="26"/>
      <c r="C16" s="40">
        <v>1200</v>
      </c>
      <c r="D16" s="40">
        <v>1132</v>
      </c>
      <c r="E16" s="40">
        <v>290</v>
      </c>
      <c r="F16" s="40">
        <v>17</v>
      </c>
      <c r="G16" s="40" t="e">
        <v>#N/A</v>
      </c>
      <c r="H16" s="42">
        <v>58</v>
      </c>
      <c r="I16" s="42">
        <v>2698</v>
      </c>
      <c r="J16" s="50"/>
      <c r="K16" s="58">
        <f t="shared" si="0"/>
        <v>1.0321346595256313</v>
      </c>
      <c r="L16" s="99"/>
      <c r="M16" s="51"/>
      <c r="N16" s="51"/>
      <c r="O16" s="51"/>
      <c r="P16" s="51"/>
      <c r="Q16" s="51"/>
    </row>
    <row r="17" spans="1:18" ht="18.75" customHeight="1" x14ac:dyDescent="0.25">
      <c r="A17" s="95"/>
      <c r="B17" s="27"/>
      <c r="C17" s="41">
        <v>1167</v>
      </c>
      <c r="D17" s="41">
        <v>1137.8599999999999</v>
      </c>
      <c r="E17" s="41">
        <v>287</v>
      </c>
      <c r="F17" s="41">
        <v>20</v>
      </c>
      <c r="G17" s="41" t="e">
        <v>#N/A</v>
      </c>
      <c r="H17" s="43">
        <v>58</v>
      </c>
      <c r="I17" s="43">
        <v>2672</v>
      </c>
      <c r="J17" s="50"/>
      <c r="K17" s="59">
        <f t="shared" si="0"/>
        <v>1.0221882172915073</v>
      </c>
      <c r="L17" s="100"/>
      <c r="M17" s="51"/>
      <c r="N17" s="51"/>
      <c r="O17" s="51"/>
      <c r="P17" s="51"/>
      <c r="Q17" s="51"/>
    </row>
    <row r="18" spans="1:18" ht="18" customHeight="1" x14ac:dyDescent="0.25">
      <c r="A18" s="95"/>
      <c r="B18" s="26"/>
      <c r="C18" s="40">
        <v>1111</v>
      </c>
      <c r="D18" s="40">
        <v>1105.6113009999999</v>
      </c>
      <c r="E18" s="40">
        <v>290.46986099999998</v>
      </c>
      <c r="F18" s="40">
        <v>28.771000000000001</v>
      </c>
      <c r="G18" s="40">
        <v>2.4882970000000002</v>
      </c>
      <c r="H18" s="42">
        <v>47.021576000000003</v>
      </c>
      <c r="I18" s="42">
        <f t="shared" ref="I18:I38" si="1">SUM(C18:H18)</f>
        <v>2585.3620350000001</v>
      </c>
      <c r="J18" s="50"/>
      <c r="K18" s="58">
        <f t="shared" si="0"/>
        <v>0.98904438982402454</v>
      </c>
      <c r="L18" s="99"/>
      <c r="M18" s="51"/>
      <c r="N18" s="51"/>
      <c r="O18" s="51"/>
      <c r="P18" s="51"/>
      <c r="Q18" s="51"/>
    </row>
    <row r="19" spans="1:18" ht="18.75" customHeight="1" x14ac:dyDescent="0.25">
      <c r="A19" s="95"/>
      <c r="B19" s="27"/>
      <c r="C19" s="41">
        <v>1075</v>
      </c>
      <c r="D19" s="41">
        <v>1139.6958540000001</v>
      </c>
      <c r="E19" s="41">
        <v>316.21187800000001</v>
      </c>
      <c r="F19" s="41">
        <v>37.969000000000001</v>
      </c>
      <c r="G19" s="41">
        <v>2.7739129999999999</v>
      </c>
      <c r="H19" s="43">
        <v>46.424815000000002</v>
      </c>
      <c r="I19" s="43">
        <f t="shared" si="1"/>
        <v>2618.07546</v>
      </c>
      <c r="J19" s="50"/>
      <c r="K19" s="59">
        <f t="shared" si="0"/>
        <v>1.00155908951798</v>
      </c>
      <c r="L19" s="100"/>
      <c r="M19" s="51"/>
      <c r="N19" s="51"/>
      <c r="O19" s="51"/>
      <c r="P19" s="51"/>
      <c r="Q19" s="51"/>
    </row>
    <row r="20" spans="1:18" ht="18.75" customHeight="1" x14ac:dyDescent="0.25">
      <c r="A20" s="95"/>
      <c r="B20" s="26">
        <v>2005</v>
      </c>
      <c r="C20" s="40">
        <v>995</v>
      </c>
      <c r="D20" s="40">
        <v>1119.8021670000001</v>
      </c>
      <c r="E20" s="40">
        <v>344</v>
      </c>
      <c r="F20" s="40">
        <v>76.495999999999995</v>
      </c>
      <c r="G20" s="40">
        <v>3.01999999999998</v>
      </c>
      <c r="H20" s="42">
        <v>47.282575999999999</v>
      </c>
      <c r="I20" s="42">
        <f t="shared" si="1"/>
        <v>2585.600743</v>
      </c>
      <c r="J20" s="50"/>
      <c r="K20" s="58">
        <f t="shared" si="0"/>
        <v>0.9891357088752869</v>
      </c>
      <c r="L20" s="99">
        <f>I20/$I$20</f>
        <v>1</v>
      </c>
      <c r="M20" s="51"/>
      <c r="N20" s="51"/>
      <c r="O20" s="51"/>
      <c r="P20" s="51"/>
      <c r="Q20" s="51"/>
    </row>
    <row r="21" spans="1:18" ht="18.75" customHeight="1" x14ac:dyDescent="0.25">
      <c r="A21" s="95"/>
      <c r="B21" s="27"/>
      <c r="C21" s="41">
        <v>936</v>
      </c>
      <c r="D21" s="41">
        <v>1162.0335130000001</v>
      </c>
      <c r="E21" s="41">
        <v>361</v>
      </c>
      <c r="F21" s="41">
        <v>140.108</v>
      </c>
      <c r="G21" s="41">
        <v>4.4459999999999997</v>
      </c>
      <c r="H21" s="43">
        <v>45.650376000000001</v>
      </c>
      <c r="I21" s="43">
        <f t="shared" si="1"/>
        <v>2649.2378890000005</v>
      </c>
      <c r="J21" s="50"/>
      <c r="K21" s="59">
        <f t="shared" si="0"/>
        <v>1.0134804472073453</v>
      </c>
      <c r="L21" s="100">
        <f>I21/$I$20</f>
        <v>1.0246121316960035</v>
      </c>
      <c r="M21" s="51"/>
      <c r="N21" s="51"/>
      <c r="O21" s="51"/>
      <c r="P21" s="51"/>
      <c r="Q21" s="51"/>
    </row>
    <row r="22" spans="1:18" ht="18.75" customHeight="1" x14ac:dyDescent="0.25">
      <c r="A22" s="95"/>
      <c r="B22" s="26"/>
      <c r="C22" s="40">
        <v>903</v>
      </c>
      <c r="D22" s="40">
        <v>1098.9855859999998</v>
      </c>
      <c r="E22" s="40">
        <v>374</v>
      </c>
      <c r="F22" s="40">
        <v>159.142</v>
      </c>
      <c r="G22" s="40">
        <v>4.0887820000000001</v>
      </c>
      <c r="H22" s="42">
        <v>44.062182</v>
      </c>
      <c r="I22" s="42">
        <f t="shared" si="1"/>
        <v>2583.2785499999995</v>
      </c>
      <c r="J22" s="50"/>
      <c r="K22" s="58">
        <f t="shared" si="0"/>
        <v>0.98824734123947955</v>
      </c>
      <c r="L22" s="99">
        <f t="shared" ref="L22:L34" si="2">I22/$I$20</f>
        <v>0.99910187487132829</v>
      </c>
      <c r="M22" s="51"/>
      <c r="N22" s="51"/>
      <c r="O22" s="51"/>
      <c r="P22" s="51"/>
      <c r="Q22" s="51"/>
    </row>
    <row r="23" spans="1:18" ht="18.75" customHeight="1" x14ac:dyDescent="0.25">
      <c r="A23" s="95"/>
      <c r="B23" s="27"/>
      <c r="C23" s="41">
        <v>870</v>
      </c>
      <c r="D23" s="41">
        <v>1125.8441230000001</v>
      </c>
      <c r="E23" s="41">
        <v>378</v>
      </c>
      <c r="F23" s="41">
        <v>124.295</v>
      </c>
      <c r="G23" s="41">
        <v>4.8841229999999998</v>
      </c>
      <c r="H23" s="43">
        <v>39.965710000000001</v>
      </c>
      <c r="I23" s="43">
        <f t="shared" si="1"/>
        <v>2542.9889559999997</v>
      </c>
      <c r="J23" s="50"/>
      <c r="K23" s="59">
        <f t="shared" si="0"/>
        <v>0.97283433664881391</v>
      </c>
      <c r="L23" s="100">
        <f t="shared" si="2"/>
        <v>0.98351957968941528</v>
      </c>
      <c r="M23" s="51"/>
      <c r="N23" s="51"/>
      <c r="O23" s="51"/>
      <c r="P23" s="51"/>
      <c r="Q23" s="51"/>
    </row>
    <row r="24" spans="1:18" ht="18.75" customHeight="1" x14ac:dyDescent="0.25">
      <c r="A24" s="95"/>
      <c r="B24" s="26"/>
      <c r="C24" s="40">
        <v>854</v>
      </c>
      <c r="D24" s="40">
        <v>1142.9184780000001</v>
      </c>
      <c r="E24" s="40">
        <v>367</v>
      </c>
      <c r="F24" s="40">
        <v>109.85899999999999</v>
      </c>
      <c r="G24" s="40">
        <v>5.3019150000000002</v>
      </c>
      <c r="H24" s="42">
        <v>41.746614999999998</v>
      </c>
      <c r="I24" s="42">
        <f t="shared" si="1"/>
        <v>2520.826008</v>
      </c>
      <c r="J24" s="50"/>
      <c r="K24" s="58">
        <f t="shared" si="0"/>
        <v>0.96435577964804897</v>
      </c>
      <c r="L24" s="99">
        <f t="shared" si="2"/>
        <v>0.97494789743723398</v>
      </c>
      <c r="M24" s="51"/>
      <c r="N24" s="51"/>
      <c r="O24" s="51"/>
      <c r="P24" s="51"/>
      <c r="Q24" s="51"/>
    </row>
    <row r="25" spans="1:18" ht="18.75" customHeight="1" x14ac:dyDescent="0.25">
      <c r="A25" s="95"/>
      <c r="B25" s="27">
        <v>2010</v>
      </c>
      <c r="C25" s="41">
        <v>814</v>
      </c>
      <c r="D25" s="41">
        <v>1188.684767</v>
      </c>
      <c r="E25" s="41">
        <v>362</v>
      </c>
      <c r="F25" s="41">
        <v>121</v>
      </c>
      <c r="G25" s="41">
        <v>5.4913169999999996</v>
      </c>
      <c r="H25" s="43">
        <v>43.482894999999999</v>
      </c>
      <c r="I25" s="43">
        <f t="shared" si="1"/>
        <v>2534.6589789999998</v>
      </c>
      <c r="J25" s="50"/>
      <c r="K25" s="59">
        <f t="shared" si="0"/>
        <v>0.96964765837796474</v>
      </c>
      <c r="L25" s="100">
        <f t="shared" si="2"/>
        <v>0.98029790015418472</v>
      </c>
      <c r="M25" s="51"/>
      <c r="N25" s="51"/>
      <c r="O25" s="51"/>
      <c r="P25" s="51"/>
      <c r="Q25" s="51"/>
    </row>
    <row r="26" spans="1:18" ht="18.75" customHeight="1" x14ac:dyDescent="0.25">
      <c r="A26" s="95"/>
      <c r="B26" s="26"/>
      <c r="C26" s="40">
        <v>812</v>
      </c>
      <c r="D26" s="40">
        <v>1213.2437859999998</v>
      </c>
      <c r="E26" s="40">
        <v>346</v>
      </c>
      <c r="F26" s="40">
        <v>118.32299999999999</v>
      </c>
      <c r="G26" s="40">
        <v>5.5790189999999997</v>
      </c>
      <c r="H26" s="42">
        <v>43.576051999999997</v>
      </c>
      <c r="I26" s="42">
        <f t="shared" si="1"/>
        <v>2538.7218569999995</v>
      </c>
      <c r="J26" s="50"/>
      <c r="K26" s="58">
        <f t="shared" si="0"/>
        <v>0.9712019345830144</v>
      </c>
      <c r="L26" s="99">
        <f t="shared" si="2"/>
        <v>0.98186924793902708</v>
      </c>
      <c r="M26" s="51"/>
      <c r="N26" s="51"/>
      <c r="O26" s="51"/>
      <c r="P26" s="51"/>
      <c r="Q26" s="51"/>
    </row>
    <row r="27" spans="1:18" ht="18.75" customHeight="1" x14ac:dyDescent="0.25">
      <c r="A27" s="95"/>
      <c r="B27" s="27"/>
      <c r="C27" s="41">
        <v>761.26626699999997</v>
      </c>
      <c r="D27" s="41">
        <v>1241.819618</v>
      </c>
      <c r="E27" s="41">
        <v>371</v>
      </c>
      <c r="F27" s="41">
        <v>123.699</v>
      </c>
      <c r="G27" s="41">
        <v>5.7838830000000003</v>
      </c>
      <c r="H27" s="43">
        <v>43.279895000000003</v>
      </c>
      <c r="I27" s="43">
        <f t="shared" si="1"/>
        <v>2546.8486630000002</v>
      </c>
      <c r="J27" s="50"/>
      <c r="K27" s="59">
        <f t="shared" si="0"/>
        <v>0.97431088867635818</v>
      </c>
      <c r="L27" s="100">
        <f t="shared" si="2"/>
        <v>0.9850123496038925</v>
      </c>
      <c r="M27" s="51"/>
      <c r="N27" s="51"/>
      <c r="O27" s="51"/>
      <c r="P27" s="51"/>
      <c r="Q27" s="51"/>
    </row>
    <row r="28" spans="1:18" ht="18.75" customHeight="1" x14ac:dyDescent="0.25">
      <c r="A28" s="95"/>
      <c r="B28" s="26"/>
      <c r="C28" s="40">
        <v>761.62246800000003</v>
      </c>
      <c r="D28" s="40">
        <v>1297.117111</v>
      </c>
      <c r="E28" s="40">
        <v>375</v>
      </c>
      <c r="F28" s="40">
        <v>113</v>
      </c>
      <c r="G28" s="40">
        <v>5.8740769999999998</v>
      </c>
      <c r="H28" s="42">
        <v>43.146000000000001</v>
      </c>
      <c r="I28" s="42">
        <f t="shared" si="1"/>
        <v>2595.7596560000002</v>
      </c>
      <c r="J28" s="50"/>
      <c r="K28" s="56">
        <f t="shared" si="0"/>
        <v>0.99302205661820975</v>
      </c>
      <c r="L28" s="101">
        <f t="shared" si="2"/>
        <v>1.0039290339111726</v>
      </c>
      <c r="M28" s="51"/>
      <c r="N28" s="51"/>
      <c r="O28" s="51"/>
      <c r="P28" s="51"/>
      <c r="Q28" s="51"/>
    </row>
    <row r="29" spans="1:18" ht="18.75" customHeight="1" x14ac:dyDescent="0.25">
      <c r="A29" s="95"/>
      <c r="B29" s="27"/>
      <c r="C29" s="41">
        <v>762.97037400000011</v>
      </c>
      <c r="D29" s="41">
        <v>1315.699824</v>
      </c>
      <c r="E29" s="41">
        <v>361.86799999999999</v>
      </c>
      <c r="F29" s="41">
        <v>115.846</v>
      </c>
      <c r="G29" s="41">
        <v>5.6733520000000004</v>
      </c>
      <c r="H29" s="43">
        <v>41.449874000000001</v>
      </c>
      <c r="I29" s="43">
        <f t="shared" si="1"/>
        <v>2603.5074239999999</v>
      </c>
      <c r="J29" s="50"/>
      <c r="K29" s="59">
        <f t="shared" si="0"/>
        <v>0.99598600765110934</v>
      </c>
      <c r="L29" s="100">
        <f t="shared" si="2"/>
        <v>1.0069255398570249</v>
      </c>
      <c r="M29" s="51"/>
      <c r="N29" s="51"/>
      <c r="O29" s="51"/>
      <c r="P29" s="51"/>
      <c r="Q29" s="51"/>
    </row>
    <row r="30" spans="1:18" ht="18.75" customHeight="1" x14ac:dyDescent="0.25">
      <c r="A30" s="95"/>
      <c r="B30" s="26">
        <v>2015</v>
      </c>
      <c r="C30" s="40">
        <v>750.80853699999989</v>
      </c>
      <c r="D30" s="40">
        <v>1371.9361019999999</v>
      </c>
      <c r="E30" s="40">
        <v>361.65100000000001</v>
      </c>
      <c r="F30" s="40">
        <v>107.187</v>
      </c>
      <c r="G30" s="40">
        <v>5.8369400000000002</v>
      </c>
      <c r="H30" s="42">
        <v>40.125931000000001</v>
      </c>
      <c r="I30" s="42">
        <f t="shared" si="1"/>
        <v>2637.5455099999995</v>
      </c>
      <c r="J30" s="50"/>
      <c r="K30" s="56">
        <f t="shared" si="0"/>
        <v>1.0090074636572302</v>
      </c>
      <c r="L30" s="101">
        <f t="shared" si="2"/>
        <v>1.0200900185926345</v>
      </c>
      <c r="M30" s="51"/>
      <c r="N30" s="104" t="s">
        <v>22</v>
      </c>
      <c r="O30" s="105"/>
      <c r="P30" s="25"/>
      <c r="Q30" s="51"/>
    </row>
    <row r="31" spans="1:18" ht="18.75" customHeight="1" x14ac:dyDescent="0.25">
      <c r="A31" s="95"/>
      <c r="B31" s="27"/>
      <c r="C31" s="41">
        <v>750.47158400000001</v>
      </c>
      <c r="D31" s="41">
        <v>1408.7604950000002</v>
      </c>
      <c r="E31" s="41">
        <v>389.024</v>
      </c>
      <c r="F31" s="41">
        <v>107.76900000000001</v>
      </c>
      <c r="G31" s="41">
        <v>5.3685289999999997</v>
      </c>
      <c r="H31" s="43">
        <v>42.26</v>
      </c>
      <c r="I31" s="43">
        <f t="shared" si="1"/>
        <v>2703.6536080000001</v>
      </c>
      <c r="J31" s="50"/>
      <c r="K31" s="59">
        <f t="shared" si="0"/>
        <v>1.0342974781943381</v>
      </c>
      <c r="L31" s="100">
        <f t="shared" si="2"/>
        <v>1.0456578090486726</v>
      </c>
      <c r="M31" s="51"/>
      <c r="N31" s="47" t="s">
        <v>17</v>
      </c>
      <c r="O31" s="47" t="s">
        <v>18</v>
      </c>
      <c r="P31" s="47" t="s">
        <v>19</v>
      </c>
      <c r="Q31" s="51"/>
    </row>
    <row r="32" spans="1:18" ht="18.75" customHeight="1" x14ac:dyDescent="0.25">
      <c r="A32" s="95"/>
      <c r="B32" s="26"/>
      <c r="C32" s="40">
        <v>751.46742299999994</v>
      </c>
      <c r="D32" s="40">
        <v>1453.2176730000001</v>
      </c>
      <c r="E32" s="40">
        <v>425.14</v>
      </c>
      <c r="F32" s="40">
        <v>108.94199999999999</v>
      </c>
      <c r="G32" s="40">
        <v>5.1612939999999998</v>
      </c>
      <c r="H32" s="42">
        <v>40.308929999999997</v>
      </c>
      <c r="I32" s="42">
        <f t="shared" si="1"/>
        <v>2784.2373200000002</v>
      </c>
      <c r="J32" s="50"/>
      <c r="K32" s="56">
        <f t="shared" ref="K32:K37" si="3">I32/$I$10</f>
        <v>1.0651252180566182</v>
      </c>
      <c r="L32" s="101">
        <f t="shared" si="2"/>
        <v>1.0768241491025903</v>
      </c>
      <c r="M32" s="51"/>
      <c r="N32" s="63">
        <f>C31/C10</f>
        <v>0.57684210914681011</v>
      </c>
      <c r="O32" s="63">
        <f>D31/D10</f>
        <v>1.3811377401960787</v>
      </c>
      <c r="P32" s="63">
        <f>E32/E10</f>
        <v>1.8246351931330471</v>
      </c>
      <c r="Q32" s="64">
        <v>2017</v>
      </c>
      <c r="R32" s="51"/>
    </row>
    <row r="33" spans="1:18" ht="18.75" customHeight="1" x14ac:dyDescent="0.25">
      <c r="A33" s="95"/>
      <c r="B33" s="27"/>
      <c r="C33" s="41">
        <v>731.47097899999994</v>
      </c>
      <c r="D33" s="41">
        <v>1409.3645829999998</v>
      </c>
      <c r="E33" s="41">
        <v>437.20299999999997</v>
      </c>
      <c r="F33" s="41">
        <v>113.401</v>
      </c>
      <c r="G33" s="41">
        <v>5.1980000000000004</v>
      </c>
      <c r="H33" s="43">
        <v>42.091000000000001</v>
      </c>
      <c r="I33" s="43">
        <f t="shared" si="1"/>
        <v>2738.7285619999993</v>
      </c>
      <c r="J33" s="50"/>
      <c r="K33" s="59">
        <f t="shared" si="3"/>
        <v>1.04771559372609</v>
      </c>
      <c r="L33" s="100">
        <f t="shared" si="2"/>
        <v>1.0592233040675605</v>
      </c>
      <c r="M33" s="51"/>
      <c r="N33" s="63">
        <f>C32/C10</f>
        <v>0.57760755034588773</v>
      </c>
      <c r="O33" s="63">
        <f>D32/D10</f>
        <v>1.4247232088235295</v>
      </c>
      <c r="P33" s="63">
        <f>E33/E10</f>
        <v>1.8764077253218883</v>
      </c>
      <c r="Q33" s="64">
        <v>2018</v>
      </c>
      <c r="R33" s="51"/>
    </row>
    <row r="34" spans="1:18" ht="18.75" customHeight="1" x14ac:dyDescent="0.25">
      <c r="A34" s="95"/>
      <c r="B34" s="26"/>
      <c r="C34" s="40">
        <v>736.05540799999994</v>
      </c>
      <c r="D34" s="40">
        <v>1416.6932889999998</v>
      </c>
      <c r="E34" s="40">
        <v>434.49</v>
      </c>
      <c r="F34" s="40">
        <v>112.16</v>
      </c>
      <c r="G34" s="40">
        <v>4.8400780000000001</v>
      </c>
      <c r="H34" s="42">
        <v>41.792000000000002</v>
      </c>
      <c r="I34" s="42">
        <f t="shared" si="1"/>
        <v>2746.0307749999997</v>
      </c>
      <c r="J34" s="50"/>
      <c r="K34" s="56">
        <f t="shared" si="3"/>
        <v>1.0505090952563121</v>
      </c>
      <c r="L34" s="101">
        <f t="shared" si="2"/>
        <v>1.0620474883581048</v>
      </c>
      <c r="M34" s="51"/>
      <c r="N34" s="63">
        <f>C33/C10</f>
        <v>0.56223749346656415</v>
      </c>
      <c r="O34" s="63">
        <f>D33/D10</f>
        <v>1.3817299833333332</v>
      </c>
      <c r="P34" s="63">
        <f t="shared" ref="P34" si="4">E34/E10</f>
        <v>1.8647639484978542</v>
      </c>
      <c r="Q34" s="64">
        <v>2019</v>
      </c>
      <c r="R34" s="51"/>
    </row>
    <row r="35" spans="1:18" ht="18.75" customHeight="1" x14ac:dyDescent="0.25">
      <c r="A35" s="95"/>
      <c r="B35" s="27">
        <v>2020</v>
      </c>
      <c r="C35" s="41">
        <v>659.70682099999999</v>
      </c>
      <c r="D35" s="41">
        <v>1269.0389949999999</v>
      </c>
      <c r="E35" s="41">
        <v>199.931127</v>
      </c>
      <c r="F35" s="41">
        <v>140.64099999999999</v>
      </c>
      <c r="G35" s="41">
        <v>4.7267760000000001</v>
      </c>
      <c r="H35" s="43">
        <v>41.522399999999998</v>
      </c>
      <c r="I35" s="43">
        <f t="shared" si="1"/>
        <v>2315.5671189999998</v>
      </c>
      <c r="J35" s="50"/>
      <c r="K35" s="59">
        <f t="shared" si="3"/>
        <v>0.88583286878347356</v>
      </c>
      <c r="L35" s="100">
        <f>I35/$I$20</f>
        <v>0.89556252072905596</v>
      </c>
      <c r="M35" s="51"/>
      <c r="N35" s="63">
        <f>C34/C10</f>
        <v>0.56576126671790927</v>
      </c>
      <c r="O35" s="63">
        <f>D34/D10</f>
        <v>1.388914989215686</v>
      </c>
      <c r="P35" s="63">
        <f>E35/E10</f>
        <v>0.85807350643776825</v>
      </c>
      <c r="Q35" s="64">
        <v>2020</v>
      </c>
      <c r="R35" s="51"/>
    </row>
    <row r="36" spans="1:18" s="51" customFormat="1" ht="18.75" customHeight="1" x14ac:dyDescent="0.25">
      <c r="A36" s="95"/>
      <c r="B36" s="26"/>
      <c r="C36" s="40">
        <v>663.62426100000005</v>
      </c>
      <c r="D36" s="40">
        <v>1278.260689</v>
      </c>
      <c r="E36" s="40">
        <v>257.52006699999998</v>
      </c>
      <c r="F36" s="40">
        <v>124.092</v>
      </c>
      <c r="G36" s="40">
        <v>8.0472970000000004</v>
      </c>
      <c r="H36" s="42">
        <v>47.368498000000002</v>
      </c>
      <c r="I36" s="42">
        <f t="shared" si="1"/>
        <v>2378.912812</v>
      </c>
      <c r="J36" s="50"/>
      <c r="K36" s="56">
        <f t="shared" si="3"/>
        <v>0.9100661101759755</v>
      </c>
      <c r="L36" s="101">
        <f>I36/$I$20</f>
        <v>0.92006193084544607</v>
      </c>
      <c r="N36" s="63">
        <f t="shared" ref="N36:O39" si="5">C35/C11</f>
        <v>0.5070767263643351</v>
      </c>
      <c r="O36" s="63">
        <f t="shared" si="5"/>
        <v>1.2490541289370078</v>
      </c>
      <c r="P36" s="63">
        <f>E36/E10</f>
        <v>1.105236339055794</v>
      </c>
      <c r="Q36" s="64">
        <v>2021</v>
      </c>
    </row>
    <row r="37" spans="1:18" s="51" customFormat="1" ht="18.75" customHeight="1" x14ac:dyDescent="0.25">
      <c r="A37" s="95"/>
      <c r="B37" s="27"/>
      <c r="C37" s="41">
        <v>683.87467099999981</v>
      </c>
      <c r="D37" s="41">
        <v>1271.305908</v>
      </c>
      <c r="E37" s="41">
        <v>384.97521399999999</v>
      </c>
      <c r="F37" s="41">
        <v>125.99</v>
      </c>
      <c r="G37" s="41">
        <v>7.7495000000000003</v>
      </c>
      <c r="H37" s="43">
        <v>53.140586999999996</v>
      </c>
      <c r="I37" s="43">
        <f t="shared" si="1"/>
        <v>2527.0358799999995</v>
      </c>
      <c r="J37" s="50"/>
      <c r="K37" s="59">
        <f t="shared" si="3"/>
        <v>0.96673140015302195</v>
      </c>
      <c r="L37" s="100">
        <f>I37/$I$20</f>
        <v>0.97734961085598648</v>
      </c>
      <c r="N37" s="63">
        <f t="shared" si="5"/>
        <v>0.51087318013856819</v>
      </c>
      <c r="O37" s="63">
        <f>D34/D10</f>
        <v>1.388914989215686</v>
      </c>
      <c r="P37" s="63">
        <f t="shared" ref="P37" si="6">E37/E10</f>
        <v>1.6522541373390558</v>
      </c>
      <c r="Q37" s="64">
        <v>2022</v>
      </c>
    </row>
    <row r="38" spans="1:18" s="51" customFormat="1" ht="18.75" customHeight="1" x14ac:dyDescent="0.25">
      <c r="A38" s="95"/>
      <c r="B38" s="26"/>
      <c r="C38" s="40">
        <v>698.74430299999995</v>
      </c>
      <c r="D38" s="40">
        <v>1208.6756270000001</v>
      </c>
      <c r="E38" s="40">
        <v>401.83250800000002</v>
      </c>
      <c r="F38" s="40">
        <v>131.77000000000001</v>
      </c>
      <c r="G38" s="40">
        <v>6.9433999999999996</v>
      </c>
      <c r="H38" s="42">
        <v>57.626311999999999</v>
      </c>
      <c r="I38" s="42">
        <f t="shared" si="1"/>
        <v>2505.5921499999999</v>
      </c>
      <c r="J38" s="50"/>
      <c r="K38" s="56">
        <f t="shared" ref="K38:K39" si="7">I38/$I$10</f>
        <v>0.95852798393267025</v>
      </c>
      <c r="L38" s="101">
        <f>I38/$I$20</f>
        <v>0.96905609142609994</v>
      </c>
      <c r="N38" s="63">
        <f t="shared" si="5"/>
        <v>0.52565309069946176</v>
      </c>
      <c r="O38" s="63">
        <f t="shared" ref="O38:O39" si="8">D35/D11</f>
        <v>1.2490541289370078</v>
      </c>
      <c r="P38" s="63">
        <f>E38/E10</f>
        <v>1.7246030386266096</v>
      </c>
      <c r="Q38" s="64">
        <v>2023</v>
      </c>
    </row>
    <row r="39" spans="1:18" s="51" customFormat="1" ht="18.75" customHeight="1" x14ac:dyDescent="0.25">
      <c r="A39" s="95"/>
      <c r="B39" s="27" t="s">
        <v>43</v>
      </c>
      <c r="C39" s="41">
        <v>711.99752799999999</v>
      </c>
      <c r="D39" s="41">
        <v>1195.315061</v>
      </c>
      <c r="E39" s="41">
        <v>385.85736500000002</v>
      </c>
      <c r="F39" s="41">
        <v>121.703</v>
      </c>
      <c r="G39" s="41">
        <v>2.4293149999999999</v>
      </c>
      <c r="H39" s="43">
        <v>61.030544999999996</v>
      </c>
      <c r="I39" s="43">
        <f>SUM(C39:H39)</f>
        <v>2478.3328139999999</v>
      </c>
      <c r="J39" s="92"/>
      <c r="K39" s="59">
        <f t="shared" si="7"/>
        <v>0.94809977582249416</v>
      </c>
      <c r="L39" s="100">
        <f>I39/$I$20</f>
        <v>0.95851334383686004</v>
      </c>
      <c r="N39" s="63">
        <f t="shared" si="5"/>
        <v>0.53666997158218122</v>
      </c>
      <c r="O39" s="63">
        <f t="shared" si="8"/>
        <v>1.2470835990243903</v>
      </c>
      <c r="P39" s="93">
        <f>E39/E11</f>
        <v>1.5749280204081633</v>
      </c>
      <c r="Q39" s="94">
        <v>2024</v>
      </c>
    </row>
    <row r="40" spans="1:18" s="51" customFormat="1" ht="18.75" customHeight="1" x14ac:dyDescent="0.25">
      <c r="A40" s="95"/>
      <c r="B40" s="26">
        <v>2025</v>
      </c>
      <c r="C40" s="40" t="e">
        <f>NA()</f>
        <v>#N/A</v>
      </c>
      <c r="D40" s="40" t="e">
        <f>NA()</f>
        <v>#N/A</v>
      </c>
      <c r="E40" s="40" t="e">
        <f>NA()</f>
        <v>#N/A</v>
      </c>
      <c r="F40" s="40" t="e">
        <f>NA()</f>
        <v>#N/A</v>
      </c>
      <c r="G40" s="40" t="e">
        <f>NA()</f>
        <v>#N/A</v>
      </c>
      <c r="H40" s="40" t="e">
        <f>NA()</f>
        <v>#N/A</v>
      </c>
      <c r="I40" s="40" t="e">
        <f>NA()</f>
        <v>#N/A</v>
      </c>
      <c r="J40" s="103" t="e">
        <f>NA()</f>
        <v>#N/A</v>
      </c>
      <c r="K40" s="56" t="e">
        <f>NA()</f>
        <v>#N/A</v>
      </c>
      <c r="L40" s="102" t="e">
        <f>NA()</f>
        <v>#N/A</v>
      </c>
      <c r="N40" s="63"/>
      <c r="O40" s="63"/>
      <c r="P40" s="93"/>
      <c r="Q40" s="94"/>
    </row>
    <row r="41" spans="1:18" ht="12" customHeight="1" x14ac:dyDescent="0.2">
      <c r="B41" s="51"/>
      <c r="E41" s="51"/>
      <c r="F41" s="51"/>
      <c r="G41" s="60" t="s">
        <v>20</v>
      </c>
      <c r="H41" s="61">
        <f t="shared" ref="H41:H45" si="9">H32/I32</f>
        <v>1.4477548199806472E-2</v>
      </c>
      <c r="I41" s="50"/>
      <c r="J41" s="50"/>
      <c r="K41" s="51"/>
      <c r="L41" s="51"/>
      <c r="M41" s="51"/>
      <c r="N41" s="51"/>
      <c r="O41" s="51"/>
      <c r="P41" s="51"/>
      <c r="Q41" s="51"/>
    </row>
    <row r="42" spans="1:18" ht="12" customHeight="1" x14ac:dyDescent="0.2">
      <c r="B42" s="51"/>
      <c r="E42" s="51"/>
      <c r="F42" s="51"/>
      <c r="G42" s="60" t="s">
        <v>21</v>
      </c>
      <c r="H42" s="61">
        <f t="shared" si="9"/>
        <v>1.5368810397647582E-2</v>
      </c>
      <c r="I42" s="50"/>
      <c r="J42" s="50"/>
      <c r="K42" s="51"/>
      <c r="L42" s="51"/>
      <c r="M42" s="51"/>
      <c r="N42" s="51"/>
      <c r="O42" s="51"/>
      <c r="P42" s="51"/>
      <c r="Q42" s="51"/>
    </row>
    <row r="43" spans="1:18" ht="12" customHeight="1" x14ac:dyDescent="0.2">
      <c r="B43" s="51"/>
      <c r="C43" s="51"/>
      <c r="E43" s="51"/>
      <c r="F43" s="51"/>
      <c r="G43" s="60" t="s">
        <v>26</v>
      </c>
      <c r="H43" s="61">
        <f t="shared" si="9"/>
        <v>1.5219057404773625E-2</v>
      </c>
      <c r="I43" s="50"/>
      <c r="J43" s="50"/>
      <c r="K43" s="51"/>
      <c r="L43" s="65"/>
      <c r="M43" s="51"/>
      <c r="N43" s="51"/>
      <c r="O43" s="51"/>
      <c r="P43" s="51"/>
      <c r="Q43" s="51"/>
    </row>
    <row r="44" spans="1:18" ht="12" customHeight="1" x14ac:dyDescent="0.2">
      <c r="B44" s="51"/>
      <c r="C44" s="51"/>
      <c r="E44" s="51"/>
      <c r="F44" s="51"/>
      <c r="G44" s="60" t="s">
        <v>27</v>
      </c>
      <c r="H44" s="61">
        <f t="shared" si="9"/>
        <v>1.7931849031407845E-2</v>
      </c>
      <c r="I44" s="50"/>
      <c r="J44" s="50"/>
      <c r="K44" s="51"/>
      <c r="L44" s="65"/>
      <c r="M44" s="51"/>
      <c r="N44" s="51"/>
      <c r="O44" s="51"/>
      <c r="P44" s="51"/>
      <c r="Q44" s="51"/>
    </row>
    <row r="45" spans="1:18" ht="13.5" customHeight="1" x14ac:dyDescent="0.2">
      <c r="B45" s="51"/>
      <c r="C45" s="51"/>
      <c r="D45" s="51"/>
      <c r="E45" s="51"/>
      <c r="F45" s="51"/>
      <c r="G45" s="60" t="s">
        <v>36</v>
      </c>
      <c r="H45" s="82">
        <f t="shared" si="9"/>
        <v>1.9911826007686408E-2</v>
      </c>
      <c r="I45" s="50"/>
      <c r="J45" s="50"/>
      <c r="K45" s="51"/>
      <c r="L45" s="65"/>
      <c r="M45" s="51"/>
      <c r="N45" s="51"/>
      <c r="O45" s="51"/>
      <c r="P45" s="51"/>
      <c r="Q45" s="51"/>
    </row>
    <row r="46" spans="1:18" ht="13.5" customHeight="1" x14ac:dyDescent="0.2">
      <c r="B46" s="51"/>
      <c r="C46" s="51"/>
      <c r="D46" s="51"/>
      <c r="E46" s="51"/>
      <c r="F46" s="51"/>
      <c r="G46" s="81" t="s">
        <v>38</v>
      </c>
      <c r="H46" s="82">
        <f>H37/I37</f>
        <v>2.1028821719777088E-2</v>
      </c>
      <c r="I46" s="50"/>
      <c r="J46" s="50"/>
      <c r="K46" s="51"/>
      <c r="L46" s="65"/>
      <c r="M46" s="51"/>
      <c r="N46" s="51"/>
      <c r="O46" s="51"/>
      <c r="P46" s="51"/>
      <c r="Q46" s="51"/>
    </row>
    <row r="47" spans="1:18" ht="13.5" customHeight="1" x14ac:dyDescent="0.2">
      <c r="B47" s="51"/>
      <c r="C47" s="51"/>
      <c r="D47" s="51"/>
      <c r="E47" s="51"/>
      <c r="F47" s="51"/>
      <c r="G47" s="81" t="s">
        <v>39</v>
      </c>
      <c r="H47" s="82">
        <f>H38/I38</f>
        <v>2.2999079079969179E-2</v>
      </c>
      <c r="I47" s="50"/>
      <c r="J47" s="50"/>
      <c r="K47" s="51"/>
      <c r="L47" s="65"/>
      <c r="M47" s="51"/>
      <c r="N47" s="51"/>
      <c r="O47" s="51"/>
      <c r="P47" s="51"/>
      <c r="Q47" s="51"/>
    </row>
    <row r="48" spans="1:18" ht="13.5" customHeight="1" x14ac:dyDescent="0.2">
      <c r="B48" s="51"/>
      <c r="C48" s="51"/>
      <c r="D48" s="51"/>
      <c r="E48" s="51"/>
      <c r="F48" s="51"/>
      <c r="G48" s="81" t="s">
        <v>39</v>
      </c>
      <c r="H48" s="82">
        <f>H39/I39</f>
        <v>2.4625645375488298E-2</v>
      </c>
      <c r="I48" s="50"/>
      <c r="J48" s="50"/>
      <c r="K48" s="51"/>
      <c r="L48" s="65"/>
      <c r="M48" s="51"/>
      <c r="N48" s="51"/>
      <c r="O48" s="51"/>
      <c r="P48" s="51"/>
      <c r="Q48" s="51"/>
    </row>
    <row r="49" spans="1:10" x14ac:dyDescent="0.2">
      <c r="C49" s="48"/>
      <c r="D49" s="48"/>
      <c r="E49" s="48"/>
      <c r="F49" s="48"/>
    </row>
    <row r="50" spans="1:10" ht="48" x14ac:dyDescent="0.2">
      <c r="B50" s="62" t="s">
        <v>42</v>
      </c>
      <c r="C50" s="96">
        <f>C39/$I$50</f>
        <v>0.29454219984435054</v>
      </c>
      <c r="D50" s="96">
        <f t="shared" ref="D50:F50" si="10">D39/$I$50</f>
        <v>0.4944830757530721</v>
      </c>
      <c r="E50" s="96">
        <f t="shared" si="10"/>
        <v>0.15962313441240561</v>
      </c>
      <c r="F50" s="96">
        <f t="shared" si="10"/>
        <v>5.0346620511942282E-2</v>
      </c>
      <c r="G50" s="96">
        <f>(G39+7.7)/$I$50</f>
        <v>4.1903385976592572E-3</v>
      </c>
      <c r="H50" s="96"/>
      <c r="I50" s="91">
        <f>SUM(C39:G39)</f>
        <v>2417.3022689999998</v>
      </c>
    </row>
    <row r="51" spans="1:10" ht="24" x14ac:dyDescent="0.2">
      <c r="B51" s="62"/>
      <c r="C51" s="97"/>
      <c r="D51" s="97"/>
      <c r="E51" s="97"/>
      <c r="F51" s="97"/>
      <c r="G51" s="97" t="s">
        <v>16</v>
      </c>
      <c r="H51" s="97"/>
      <c r="I51" s="97"/>
    </row>
    <row r="52" spans="1:10" x14ac:dyDescent="0.2">
      <c r="A52" s="51"/>
    </row>
    <row r="53" spans="1:10" s="74" customFormat="1" x14ac:dyDescent="0.2">
      <c r="A53" s="74" t="s">
        <v>34</v>
      </c>
      <c r="I53" s="75"/>
      <c r="J53" s="75"/>
    </row>
    <row r="54" spans="1:10" x14ac:dyDescent="0.2">
      <c r="A54" s="51" t="s">
        <v>40</v>
      </c>
      <c r="B54" s="46"/>
      <c r="C54" s="76" t="s">
        <v>18</v>
      </c>
      <c r="D54" s="76" t="s">
        <v>28</v>
      </c>
    </row>
    <row r="55" spans="1:10" x14ac:dyDescent="0.2">
      <c r="B55" s="26">
        <v>1995</v>
      </c>
      <c r="C55" s="79">
        <f>'Berechnung Schiene KS'!C6/'Berechnung Schiene KS'!F6*100</f>
        <v>42.138802438717029</v>
      </c>
      <c r="D55" s="89">
        <f>'Berechnung Schiene KS'!D6/'Berechnung Schiene KS'!F6*100</f>
        <v>57.861197561282971</v>
      </c>
      <c r="E55" s="80"/>
    </row>
    <row r="56" spans="1:10" x14ac:dyDescent="0.2">
      <c r="A56" s="51"/>
      <c r="B56" s="27">
        <v>1996</v>
      </c>
      <c r="C56" s="88">
        <f>'Berechnung Schiene KS'!C7/'Berechnung Schiene KS'!F7*100</f>
        <v>40.727094728505143</v>
      </c>
      <c r="D56" s="90">
        <f>'Berechnung Schiene KS'!D7/'Berechnung Schiene KS'!F7*100</f>
        <v>59.272905271494857</v>
      </c>
      <c r="E56" s="80"/>
    </row>
    <row r="57" spans="1:10" x14ac:dyDescent="0.2">
      <c r="B57" s="26">
        <v>1997</v>
      </c>
      <c r="C57" s="79">
        <f>'Berechnung Schiene KS'!C8/'Berechnung Schiene KS'!F8*100</f>
        <v>37.972976978094266</v>
      </c>
      <c r="D57" s="89">
        <f>'Berechnung Schiene KS'!D8/'Berechnung Schiene KS'!F8*100</f>
        <v>62.027023021905734</v>
      </c>
      <c r="E57" s="80"/>
    </row>
    <row r="58" spans="1:10" x14ac:dyDescent="0.2">
      <c r="B58" s="27">
        <v>1998</v>
      </c>
      <c r="C58" s="88">
        <f>'Berechnung Schiene KS'!C9/'Berechnung Schiene KS'!F9*100</f>
        <v>36.153914860482573</v>
      </c>
      <c r="D58" s="90">
        <f>'Berechnung Schiene KS'!D9/'Berechnung Schiene KS'!F9*100</f>
        <v>63.846085139517427</v>
      </c>
      <c r="E58" s="80"/>
    </row>
    <row r="59" spans="1:10" x14ac:dyDescent="0.2">
      <c r="B59" s="26">
        <v>1999</v>
      </c>
      <c r="C59" s="79">
        <f>'Berechnung Schiene KS'!C10/'Berechnung Schiene KS'!F10*100</f>
        <v>34.206930072793199</v>
      </c>
      <c r="D59" s="89">
        <f>'Berechnung Schiene KS'!D10/'Berechnung Schiene KS'!F10*100</f>
        <v>65.793069927206787</v>
      </c>
      <c r="E59" s="80"/>
    </row>
    <row r="60" spans="1:10" x14ac:dyDescent="0.2">
      <c r="B60" s="27">
        <v>2000</v>
      </c>
      <c r="C60" s="88">
        <f>'Berechnung Schiene KS'!C11/'Berechnung Schiene KS'!F11*100</f>
        <v>34.113847726765393</v>
      </c>
      <c r="D60" s="90">
        <f>'Berechnung Schiene KS'!D11/'Berechnung Schiene KS'!F11*100</f>
        <v>65.886152273234615</v>
      </c>
      <c r="E60" s="84"/>
    </row>
    <row r="61" spans="1:10" x14ac:dyDescent="0.2">
      <c r="B61" s="26">
        <v>2001</v>
      </c>
      <c r="C61" s="79">
        <f>'Berechnung Schiene KS'!C12/'Berechnung Schiene KS'!F12*100</f>
        <v>34.043062683831302</v>
      </c>
      <c r="D61" s="89">
        <f>'Berechnung Schiene KS'!D12/'Berechnung Schiene KS'!F12*100</f>
        <v>65.956937316168691</v>
      </c>
      <c r="E61" s="80"/>
    </row>
    <row r="62" spans="1:10" x14ac:dyDescent="0.2">
      <c r="B62" s="27">
        <v>2002</v>
      </c>
      <c r="C62" s="88">
        <f>'Berechnung Schiene KS'!C13/'Berechnung Schiene KS'!F13*100</f>
        <v>31.232787971064646</v>
      </c>
      <c r="D62" s="90">
        <f>'Berechnung Schiene KS'!D13/'Berechnung Schiene KS'!F13*100</f>
        <v>68.767212028935347</v>
      </c>
      <c r="E62" s="80"/>
    </row>
    <row r="63" spans="1:10" x14ac:dyDescent="0.2">
      <c r="B63" s="26">
        <v>2003</v>
      </c>
      <c r="C63" s="79">
        <f>'Berechnung Schiene KS'!C14/'Berechnung Schiene KS'!F14*100</f>
        <v>29.851709294995864</v>
      </c>
      <c r="D63" s="89">
        <f>'Berechnung Schiene KS'!D14/'Berechnung Schiene KS'!F14*100</f>
        <v>70.148290705004129</v>
      </c>
      <c r="E63" s="80"/>
    </row>
    <row r="64" spans="1:10" x14ac:dyDescent="0.2">
      <c r="B64" s="27">
        <v>2004</v>
      </c>
      <c r="C64" s="88">
        <f>'Berechnung Schiene KS'!C15/'Berechnung Schiene KS'!F15*100</f>
        <v>30.47898371893837</v>
      </c>
      <c r="D64" s="90">
        <f>'Berechnung Schiene KS'!D15/'Berechnung Schiene KS'!F15*100</f>
        <v>69.521016281061634</v>
      </c>
      <c r="E64" s="80"/>
    </row>
    <row r="65" spans="1:5" x14ac:dyDescent="0.2">
      <c r="B65" s="26">
        <v>2005</v>
      </c>
      <c r="C65" s="79">
        <f>'Berechnung Schiene KS'!C16/'Berechnung Schiene KS'!F16*100</f>
        <v>30.248909328333202</v>
      </c>
      <c r="D65" s="89">
        <f>'Berechnung Schiene KS'!D16/'Berechnung Schiene KS'!F16*100</f>
        <v>69.751090671666802</v>
      </c>
      <c r="E65" s="80"/>
    </row>
    <row r="66" spans="1:5" x14ac:dyDescent="0.2">
      <c r="B66" s="27">
        <v>2006</v>
      </c>
      <c r="C66" s="88">
        <f>'Berechnung Schiene KS'!C17/'Berechnung Schiene KS'!F17*100</f>
        <v>28.416183714391991</v>
      </c>
      <c r="D66" s="90">
        <f>'Berechnung Schiene KS'!D17/'Berechnung Schiene KS'!F17*100</f>
        <v>71.583816285608009</v>
      </c>
      <c r="E66" s="80"/>
    </row>
    <row r="67" spans="1:5" x14ac:dyDescent="0.2">
      <c r="B67" s="26">
        <v>2007</v>
      </c>
      <c r="C67" s="79">
        <f>'Berechnung Schiene KS'!C18/'Berechnung Schiene KS'!F18*100</f>
        <v>28.250457644281667</v>
      </c>
      <c r="D67" s="89">
        <f>'Berechnung Schiene KS'!D18/'Berechnung Schiene KS'!F18*100</f>
        <v>71.749542355718333</v>
      </c>
      <c r="E67" s="80"/>
    </row>
    <row r="68" spans="1:5" x14ac:dyDescent="0.2">
      <c r="B68" s="27">
        <v>2008</v>
      </c>
      <c r="C68" s="88">
        <f>'Berechnung Schiene KS'!C19/'Berechnung Schiene KS'!F19*100</f>
        <v>29.262027932914581</v>
      </c>
      <c r="D68" s="90">
        <f>'Berechnung Schiene KS'!D19/'Berechnung Schiene KS'!F19*100</f>
        <v>70.737972067085423</v>
      </c>
      <c r="E68" s="80"/>
    </row>
    <row r="69" spans="1:5" x14ac:dyDescent="0.2">
      <c r="B69" s="26">
        <v>2009</v>
      </c>
      <c r="C69" s="79">
        <f>'Berechnung Schiene KS'!C20/'Berechnung Schiene KS'!F20*100</f>
        <v>28.989874297936126</v>
      </c>
      <c r="D69" s="89">
        <f>'Berechnung Schiene KS'!D20/'Berechnung Schiene KS'!F20*100</f>
        <v>71.010125702063874</v>
      </c>
      <c r="E69" s="80"/>
    </row>
    <row r="70" spans="1:5" x14ac:dyDescent="0.2">
      <c r="B70" s="27">
        <v>2010</v>
      </c>
      <c r="C70" s="88">
        <f>'Berechnung Schiene KS'!C21/'Berechnung Schiene KS'!F21*100</f>
        <v>28.58717420581613</v>
      </c>
      <c r="D70" s="90">
        <f>'Berechnung Schiene KS'!D21/'Berechnung Schiene KS'!F21*100</f>
        <v>71.41282579418386</v>
      </c>
      <c r="E70" s="80"/>
    </row>
    <row r="71" spans="1:5" x14ac:dyDescent="0.2">
      <c r="B71" s="26">
        <v>2011</v>
      </c>
      <c r="C71" s="79">
        <f>'Berechnung Schiene KS'!C22/'Berechnung Schiene KS'!F22*100</f>
        <v>28.393687293791452</v>
      </c>
      <c r="D71" s="89">
        <f>'Berechnung Schiene KS'!D22/'Berechnung Schiene KS'!F22*100</f>
        <v>71.606312706208541</v>
      </c>
      <c r="E71" s="80"/>
    </row>
    <row r="72" spans="1:5" x14ac:dyDescent="0.2">
      <c r="B72" s="27">
        <v>2012</v>
      </c>
      <c r="C72" s="88">
        <f>'Berechnung Schiene KS'!C23/'Berechnung Schiene KS'!F23*100</f>
        <v>28.33773995437172</v>
      </c>
      <c r="D72" s="90">
        <f>'Berechnung Schiene KS'!D23/'Berechnung Schiene KS'!F23*100</f>
        <v>71.662260045628273</v>
      </c>
      <c r="E72" s="80"/>
    </row>
    <row r="73" spans="1:5" x14ac:dyDescent="0.2">
      <c r="A73" s="51" t="s">
        <v>37</v>
      </c>
      <c r="B73" s="26">
        <v>2013</v>
      </c>
      <c r="C73" s="79">
        <f>'Berechnung Schiene KS'!C24/'Berechnung Schiene KS'!F24*100</f>
        <v>30.518592080587947</v>
      </c>
      <c r="D73" s="89">
        <f>'Berechnung Schiene KS'!D24/'Berechnung Schiene KS'!F24*100</f>
        <v>69.48140791941205</v>
      </c>
      <c r="E73" s="80"/>
    </row>
    <row r="74" spans="1:5" x14ac:dyDescent="0.2">
      <c r="B74" s="27">
        <v>2014</v>
      </c>
      <c r="C74" s="88">
        <f>'Berechnung Schiene KS'!C25/'Berechnung Schiene KS'!F25*100</f>
        <v>27.327034873298896</v>
      </c>
      <c r="D74" s="90">
        <f>'Berechnung Schiene KS'!D25/'Berechnung Schiene KS'!F25*100</f>
        <v>72.672965126701101</v>
      </c>
      <c r="E74" s="80"/>
    </row>
    <row r="75" spans="1:5" x14ac:dyDescent="0.2">
      <c r="B75" s="26">
        <v>2015</v>
      </c>
      <c r="C75" s="79">
        <f>'Berechnung Schiene KS'!C26/'Berechnung Schiene KS'!F26*100</f>
        <v>27.513470022127095</v>
      </c>
      <c r="D75" s="89">
        <f>'Berechnung Schiene KS'!D26/'Berechnung Schiene KS'!F26*100</f>
        <v>72.486529977872905</v>
      </c>
      <c r="E75" s="80"/>
    </row>
    <row r="76" spans="1:5" x14ac:dyDescent="0.2">
      <c r="B76" s="27">
        <v>2016</v>
      </c>
      <c r="C76" s="88">
        <f>'Berechnung Schiene KS'!C27/'Berechnung Schiene KS'!F27*100</f>
        <v>26.556816244666486</v>
      </c>
      <c r="D76" s="90">
        <f>'Berechnung Schiene KS'!D27/'Berechnung Schiene KS'!F27*100</f>
        <v>73.443183755333521</v>
      </c>
      <c r="E76" s="80"/>
    </row>
    <row r="77" spans="1:5" x14ac:dyDescent="0.2">
      <c r="B77" s="26">
        <v>2017</v>
      </c>
      <c r="C77" s="79">
        <f>'Berechnung Schiene KS'!C28/'Berechnung Schiene KS'!F28*100</f>
        <v>27.602795801235963</v>
      </c>
      <c r="D77" s="89">
        <f>'Berechnung Schiene KS'!D28/'Berechnung Schiene KS'!F28*100</f>
        <v>72.39720419876403</v>
      </c>
      <c r="E77" s="80"/>
    </row>
    <row r="78" spans="1:5" x14ac:dyDescent="0.2">
      <c r="B78" s="27">
        <v>2018</v>
      </c>
      <c r="C78" s="88">
        <f>'Berechnung Schiene KS'!C29/'Berechnung Schiene KS'!F29*100</f>
        <v>27.808841198232376</v>
      </c>
      <c r="D78" s="90">
        <f>'Berechnung Schiene KS'!D29/'Berechnung Schiene KS'!F29*100</f>
        <v>72.191158801767628</v>
      </c>
      <c r="E78" s="80"/>
    </row>
    <row r="79" spans="1:5" x14ac:dyDescent="0.2">
      <c r="B79" s="26">
        <v>2019</v>
      </c>
      <c r="C79" s="79">
        <f>'Berechnung Schiene KS'!C30/'Berechnung Schiene KS'!F30*100</f>
        <v>26.272741646350401</v>
      </c>
      <c r="D79" s="89">
        <f>'Berechnung Schiene KS'!D30/'Berechnung Schiene KS'!F30*100</f>
        <v>73.727258353649589</v>
      </c>
      <c r="E79" s="80"/>
    </row>
    <row r="80" spans="1:5" x14ac:dyDescent="0.2">
      <c r="B80" s="27">
        <v>2020</v>
      </c>
      <c r="C80" s="88">
        <f>'Berechnung Schiene KS'!C31/'Berechnung Schiene KS'!F31*100</f>
        <v>26.823496351577003</v>
      </c>
      <c r="D80" s="90">
        <f>'Berechnung Schiene KS'!D31/'Berechnung Schiene KS'!F31*100</f>
        <v>73.176503648422994</v>
      </c>
      <c r="E80" s="80"/>
    </row>
    <row r="81" spans="2:5" x14ac:dyDescent="0.2">
      <c r="B81" s="26">
        <v>2021</v>
      </c>
      <c r="C81" s="79">
        <f>'Berechnung Schiene KS'!C32/'Berechnung Schiene KS'!F32*100</f>
        <v>25.370126535758295</v>
      </c>
      <c r="D81" s="89">
        <f>'Berechnung Schiene KS'!D32/'Berechnung Schiene KS'!F32*100</f>
        <v>74.629873464241697</v>
      </c>
      <c r="E81" s="80"/>
    </row>
    <row r="82" spans="2:5" x14ac:dyDescent="0.2">
      <c r="B82" s="27">
        <v>2022</v>
      </c>
      <c r="C82" s="88">
        <f>'Berechnung Schiene KS'!C33/'Berechnung Schiene KS'!F33*100</f>
        <v>24.358305009544992</v>
      </c>
      <c r="D82" s="90">
        <f>'Berechnung Schiene KS'!D33/'Berechnung Schiene KS'!F33*100</f>
        <v>75.641694990455008</v>
      </c>
    </row>
    <row r="83" spans="2:5" x14ac:dyDescent="0.2">
      <c r="B83" s="26">
        <v>2023</v>
      </c>
      <c r="C83" s="79">
        <f>'Berechnung Schiene KS'!C34/'Berechnung Schiene KS'!F34*100</f>
        <v>24.451058480959073</v>
      </c>
      <c r="D83" s="89">
        <f>'Berechnung Schiene KS'!D34/'Berechnung Schiene KS'!F34*100</f>
        <v>75.548941519040923</v>
      </c>
    </row>
    <row r="84" spans="2:5" x14ac:dyDescent="0.2">
      <c r="B84" s="27">
        <v>2024</v>
      </c>
      <c r="C84" s="88">
        <f>'Berechnung Schiene KS'!C35/'Berechnung Schiene KS'!F35*100</f>
        <v>24.303019440220378</v>
      </c>
      <c r="D84" s="90">
        <f>'Berechnung Schiene KS'!D35/'Berechnung Schiene KS'!F35*100</f>
        <v>75.696980559779632</v>
      </c>
    </row>
    <row r="85" spans="2:5" x14ac:dyDescent="0.2">
      <c r="B85" s="26">
        <v>2025</v>
      </c>
      <c r="C85" s="79" t="e">
        <f>NA()</f>
        <v>#N/A</v>
      </c>
      <c r="D85" s="89" t="e">
        <f>NA()</f>
        <v>#N/A</v>
      </c>
    </row>
    <row r="86" spans="2:5" x14ac:dyDescent="0.2">
      <c r="C86" s="51"/>
      <c r="D86" s="51"/>
    </row>
  </sheetData>
  <sheetProtection selectLockedCells="1"/>
  <mergeCells count="7">
    <mergeCell ref="N30:O30"/>
    <mergeCell ref="B6:G6"/>
    <mergeCell ref="B1:G1"/>
    <mergeCell ref="B2:G2"/>
    <mergeCell ref="B3:G3"/>
    <mergeCell ref="B4:G4"/>
    <mergeCell ref="B5:G5"/>
  </mergeCells>
  <phoneticPr fontId="19" type="noConversion"/>
  <conditionalFormatting sqref="J9 M9 Q9:U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I10 I12" formulaRange="1"/>
    <ignoredError sqref="O3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3"/>
  <sheetViews>
    <sheetView showGridLines="0" tabSelected="1" zoomScale="120" zoomScaleNormal="120" workbookViewId="0">
      <selection sqref="A1:O23"/>
    </sheetView>
  </sheetViews>
  <sheetFormatPr baseColWidth="10" defaultRowHeight="12.75" x14ac:dyDescent="0.2"/>
  <cols>
    <col min="1" max="1" width="3.28515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3" style="1" customWidth="1"/>
    <col min="12" max="12" width="1.7109375" style="1" customWidth="1"/>
    <col min="13" max="13" width="12.85546875" style="1" customWidth="1"/>
    <col min="14" max="14" width="3.140625" style="1" customWidth="1"/>
    <col min="15" max="15" width="15.85546875" style="1" customWidth="1"/>
    <col min="16" max="16" width="8.28515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5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/>
    </row>
    <row r="2" spans="1:25" ht="20.25" customHeight="1" x14ac:dyDescent="0.2">
      <c r="A2" s="3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0"/>
      <c r="Q2" s="116" t="s">
        <v>7</v>
      </c>
      <c r="R2" s="117"/>
      <c r="S2" s="117"/>
      <c r="T2" s="117"/>
      <c r="U2" s="117"/>
      <c r="V2" s="117"/>
      <c r="W2" s="117"/>
      <c r="X2" s="117"/>
      <c r="Y2" s="118"/>
    </row>
    <row r="3" spans="1:25" ht="18.75" customHeight="1" x14ac:dyDescent="0.3">
      <c r="A3" s="3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30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 x14ac:dyDescent="0.2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0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 x14ac:dyDescent="0.2">
      <c r="A5" s="3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0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 x14ac:dyDescent="0.2">
      <c r="A6" s="36"/>
      <c r="C6" s="4"/>
      <c r="O6" s="30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 x14ac:dyDescent="0.2">
      <c r="A7" s="36"/>
      <c r="C7" s="4"/>
      <c r="O7" s="30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 x14ac:dyDescent="0.2">
      <c r="A8" s="36"/>
      <c r="C8" s="4"/>
      <c r="O8" s="30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 x14ac:dyDescent="0.2">
      <c r="A9" s="36"/>
      <c r="C9" s="4"/>
      <c r="O9" s="30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 x14ac:dyDescent="0.2">
      <c r="A10" s="36"/>
      <c r="C10" s="4"/>
      <c r="O10" s="30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 x14ac:dyDescent="0.2">
      <c r="A11" s="36"/>
      <c r="C11" s="4"/>
      <c r="O11" s="30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 x14ac:dyDescent="0.2">
      <c r="A12" s="36"/>
      <c r="C12" s="4"/>
      <c r="O12" s="30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 x14ac:dyDescent="0.2">
      <c r="A13" s="36"/>
      <c r="C13" s="4"/>
      <c r="O13" s="30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 x14ac:dyDescent="0.2">
      <c r="A14" s="36"/>
      <c r="C14" s="4"/>
      <c r="O14" s="30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 x14ac:dyDescent="0.2">
      <c r="A15" s="36"/>
      <c r="C15" s="4"/>
      <c r="O15" s="30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 x14ac:dyDescent="0.2">
      <c r="A16" s="36"/>
      <c r="C16" s="4"/>
      <c r="O16" s="30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 x14ac:dyDescent="0.2">
      <c r="A17" s="36"/>
      <c r="C17" s="4"/>
      <c r="O17" s="30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 x14ac:dyDescent="0.2">
      <c r="A18" s="36"/>
      <c r="C18" s="4"/>
      <c r="O18" s="30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 x14ac:dyDescent="0.2">
      <c r="A19" s="36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9"/>
      <c r="O19" s="30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 x14ac:dyDescent="0.2">
      <c r="A20" s="36"/>
      <c r="B20" s="9"/>
      <c r="C20" s="10"/>
      <c r="D20" s="11"/>
      <c r="E20" s="119"/>
      <c r="F20" s="11"/>
      <c r="G20" s="119"/>
      <c r="H20" s="11"/>
      <c r="I20" s="119"/>
      <c r="J20" s="11"/>
      <c r="K20" s="119"/>
      <c r="L20" s="11"/>
      <c r="M20" s="119"/>
      <c r="N20" s="9"/>
      <c r="O20" s="30"/>
    </row>
    <row r="21" spans="1:25" ht="11.25" customHeight="1" x14ac:dyDescent="0.2">
      <c r="A21" s="36"/>
      <c r="B21" s="9"/>
      <c r="C21" s="10"/>
      <c r="D21" s="11"/>
      <c r="E21" s="119"/>
      <c r="F21" s="11"/>
      <c r="G21" s="119"/>
      <c r="H21" s="11"/>
      <c r="I21" s="119"/>
      <c r="J21" s="11"/>
      <c r="K21" s="119"/>
      <c r="L21" s="11"/>
      <c r="M21" s="119"/>
      <c r="N21" s="9"/>
      <c r="O21" s="30"/>
    </row>
    <row r="22" spans="1:25" ht="3.75" customHeight="1" x14ac:dyDescent="0.2">
      <c r="A22" s="36"/>
      <c r="B22" s="9"/>
      <c r="C22" s="10"/>
      <c r="D22" s="11"/>
      <c r="E22" s="33"/>
      <c r="F22" s="11"/>
      <c r="G22" s="33"/>
      <c r="H22" s="11"/>
      <c r="I22" s="33"/>
      <c r="J22" s="11"/>
      <c r="K22" s="33"/>
      <c r="L22" s="11"/>
      <c r="M22" s="33"/>
      <c r="N22" s="9"/>
      <c r="O22" s="30"/>
    </row>
    <row r="23" spans="1:25" ht="15.75" customHeight="1" x14ac:dyDescent="0.2">
      <c r="A23" s="37"/>
      <c r="B23" s="31"/>
      <c r="C23" s="38"/>
      <c r="D23" s="39"/>
      <c r="E23" s="39"/>
      <c r="F23" s="39"/>
      <c r="G23" s="39"/>
      <c r="H23" s="39"/>
      <c r="I23" s="39"/>
      <c r="J23" s="39"/>
      <c r="K23" s="39"/>
      <c r="L23" s="39"/>
      <c r="M23" s="31"/>
      <c r="N23" s="31"/>
      <c r="O23" s="32"/>
    </row>
    <row r="24" spans="1:25" ht="21.75" customHeight="1" x14ac:dyDescent="0.2"/>
    <row r="25" spans="1:25" ht="6.75" customHeight="1" x14ac:dyDescent="0.2"/>
    <row r="26" spans="1:25" ht="6" customHeight="1" x14ac:dyDescent="0.2"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25" ht="4.5" customHeight="1" x14ac:dyDescent="0.2">
      <c r="B27" s="6"/>
      <c r="C27" s="6"/>
      <c r="D27" s="6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25" ht="6" customHeight="1" x14ac:dyDescent="0.2">
      <c r="B28" s="6"/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25" ht="6.75" customHeight="1" x14ac:dyDescent="0.2"/>
    <row r="30" spans="1:25" ht="4.5" customHeight="1" x14ac:dyDescent="0.2">
      <c r="H30" s="3"/>
      <c r="I30" s="3"/>
      <c r="J30" s="3"/>
      <c r="K30" s="3"/>
      <c r="L30" s="3"/>
    </row>
    <row r="31" spans="1:25" ht="18" customHeight="1" x14ac:dyDescent="0.2">
      <c r="B31" s="16"/>
      <c r="C31" s="16"/>
      <c r="D31" s="16"/>
      <c r="E31" s="16"/>
      <c r="F31" s="16"/>
      <c r="G31" s="3"/>
      <c r="H31" s="3"/>
      <c r="I31" s="3"/>
      <c r="J31" s="3"/>
      <c r="K31" s="3"/>
      <c r="L31" s="3"/>
    </row>
    <row r="32" spans="1:25" x14ac:dyDescent="0.2">
      <c r="B32" s="16"/>
      <c r="C32" s="16"/>
      <c r="D32" s="16"/>
      <c r="E32" s="16"/>
      <c r="F32" s="16"/>
      <c r="G32" s="3"/>
      <c r="H32" s="3"/>
      <c r="I32" s="3"/>
      <c r="J32" s="3"/>
      <c r="K32" s="3"/>
      <c r="L32" s="3"/>
    </row>
    <row r="33" spans="2:12" x14ac:dyDescent="0.2">
      <c r="B33" s="16"/>
      <c r="C33" s="16"/>
      <c r="D33" s="16"/>
      <c r="E33" s="16"/>
      <c r="F33" s="16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Berechnung Schiene KS</vt:lpstr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2026-05-04T12:05:35Z</cp:lastPrinted>
  <dcterms:created xsi:type="dcterms:W3CDTF">2010-08-25T11:28:54Z</dcterms:created>
  <dcterms:modified xsi:type="dcterms:W3CDTF">2026-05-04T12:06:15Z</dcterms:modified>
</cp:coreProperties>
</file>