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5_Verwertungsquoten\"/>
    </mc:Choice>
  </mc:AlternateContent>
  <xr:revisionPtr revIDLastSave="0" documentId="13_ncr:1_{B1440C79-91CF-4C2A-9DF5-312926B709E0}" xr6:coauthVersionLast="47" xr6:coauthVersionMax="47" xr10:uidLastSave="{00000000-0000-0000-0000-000000000000}"/>
  <bookViews>
    <workbookView xWindow="-120" yWindow="-120" windowWidth="29040" windowHeight="17640" tabRatio="234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OFFSET(Daten!$B$10,0,0,COUNTA(Daten!$B$10:$B$20),-1)</definedName>
    <definedName name="Daten01">OFFSET(Daten!$C$10,0,0,COUNTA(Daten!$C$10:$C$20),-1)</definedName>
    <definedName name="Daten02">OFFSET(Daten!$D$10,0,0,COUNTA(Daten!$D$10:$D$20),-1)</definedName>
    <definedName name="Daten03">OFFSET(Daten!$E$10,0,0,COUNTA(Daten!$E$10:$E$20),-1)</definedName>
    <definedName name="Daten04">OFFSET(Daten!$F$10,0,0,COUNTA(Daten!$F$10:$F$20),-1)</definedName>
    <definedName name="Daten05">OFFSET(Daten!$G$10,0,0,COUNTA(Daten!$G$10:$G$20),-1)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Diagramm!$A$1:$N$27</definedName>
    <definedName name="Print_Area" localSheetId="1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G32" i="1"/>
  <c r="F32" i="1"/>
  <c r="E32" i="1"/>
  <c r="D32" i="1"/>
  <c r="C32" i="1"/>
  <c r="G29" i="1" l="1"/>
  <c r="F29" i="1"/>
  <c r="E29" i="1"/>
  <c r="D29" i="1"/>
  <c r="C29" i="1"/>
  <c r="G28" i="1"/>
  <c r="F28" i="1"/>
  <c r="E28" i="1"/>
  <c r="D28" i="1"/>
  <c r="C28" i="1"/>
  <c r="G27" i="1" l="1"/>
  <c r="F27" i="1"/>
  <c r="E27" i="1"/>
  <c r="D27" i="1"/>
  <c r="C27" i="1"/>
  <c r="G23" i="1" l="1"/>
  <c r="F23" i="1"/>
  <c r="E23" i="1"/>
  <c r="D23" i="1"/>
  <c r="C23" i="1"/>
  <c r="G22" i="1"/>
  <c r="F22" i="1"/>
  <c r="E22" i="1"/>
  <c r="D22" i="1"/>
  <c r="C22" i="1"/>
  <c r="G21" i="1" l="1"/>
  <c r="F21" i="1"/>
  <c r="E21" i="1"/>
  <c r="D21" i="1"/>
  <c r="C21" i="1"/>
  <c r="V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<sst xmlns="http://schemas.openxmlformats.org/spreadsheetml/2006/main" count="20" uniqueCount="19">
  <si>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</si>
  <si>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</si>
  <si>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</si>
  <si>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</si>
  <si>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</si>
  <si>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</si>
  <si>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</si>
  <si>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</si>
  <si>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</si>
  <si>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</si>
  <si>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Abfälle insgesamt</t>
  </si>
  <si>
    <t>Siedlungsabfälle</t>
  </si>
  <si>
    <t>Übrige Abfälle (insbesondere aus Produktion und Gewerbe)</t>
  </si>
  <si>
    <t>Bau- und Abbruchabfälle</t>
  </si>
  <si>
    <t>Gefährliche Abfälle</t>
  </si>
  <si>
    <t xml:space="preserve">Verwertungsquoten der wichtigsten Abfallarten
</t>
  </si>
  <si>
    <t>Prozent</t>
  </si>
  <si>
    <t>Statistisches Bundesamt, Abfallbilanz, Wiesbaden, verschiedene Jahrgänge; Umweltbundesamt, eigene Berechnungen</t>
  </si>
  <si>
    <t>2000: Hamburg mit Daten von 1999
2002: Einführung des Europäischen Abfallverzeichnisses mit Verschiebungen zwischen nicht besonders überwachungsbedürftigen und besonders überwachungsbedürftigen Abfällen sowie innerhalb der Siedlungsabfälle. 
2006: Umstellung der Berechnung der Abfallbilanz vom Nettoprinzip zum Bruttoprinzip.
Gefährliche Abfälle: Ab 2004 einschließlich Behandlung zur Verwertung.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</si>
</sst>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32" fillId="28" borderId="25" xfId="0" applyFont="1" applyFill="1" applyBorder="1" applyAlignment="1">
      <alignment horizontal="left" vertical="center" wrapText="1"/>
    </xf>
    <xf numFmtId="165" fontId="33" fillId="28" borderId="25" xfId="0" applyNumberFormat="1" applyFont="1" applyFill="1" applyBorder="1" applyAlignment="1">
      <alignment horizontal="right" vertical="center" wrapText="1" indent="4"/>
    </xf>
    <xf numFmtId="0" fontId="32" fillId="29" borderId="25" xfId="0" applyFont="1" applyFill="1" applyBorder="1" applyAlignment="1">
      <alignment horizontal="left" vertical="center" wrapText="1"/>
    </xf>
    <xf numFmtId="165" fontId="33" fillId="29" borderId="25" xfId="0" applyNumberFormat="1" applyFont="1" applyFill="1" applyBorder="1" applyAlignment="1">
      <alignment horizontal="right" vertical="center" wrapText="1" indent="4"/>
    </xf>
    <xf numFmtId="165" fontId="33" fillId="28" borderId="26" xfId="0" applyNumberFormat="1" applyFont="1" applyFill="1" applyBorder="1" applyAlignment="1">
      <alignment horizontal="right" vertical="center" wrapText="1" indent="4"/>
    </xf>
    <xf numFmtId="165" fontId="33" fillId="29" borderId="26" xfId="0" applyNumberFormat="1" applyFont="1" applyFill="1" applyBorder="1" applyAlignment="1">
      <alignment horizontal="right" vertical="center" wrapText="1" indent="4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6" fontId="0" fillId="24" borderId="0" xfId="0" applyNumberFormat="1" applyFill="1"/>
    <xf numFmtId="166" fontId="0" fillId="24" borderId="0" xfId="0" applyNumberFormat="1" applyFill="1" applyProtection="1"/>
    <xf numFmtId="0" fontId="32" fillId="0" borderId="25" xfId="0" applyFont="1" applyFill="1" applyBorder="1" applyAlignment="1">
      <alignment horizontal="left" vertical="center" wrapText="1"/>
    </xf>
    <xf numFmtId="165" fontId="33" fillId="0" borderId="25" xfId="0" applyNumberFormat="1" applyFont="1" applyFill="1" applyBorder="1" applyAlignment="1">
      <alignment horizontal="right" vertical="center" wrapText="1" indent="4"/>
    </xf>
    <xf numFmtId="165" fontId="33" fillId="0" borderId="26" xfId="0" applyNumberFormat="1" applyFont="1" applyFill="1" applyBorder="1" applyAlignment="1">
      <alignment horizontal="right" vertical="center" wrapText="1" indent="4"/>
    </xf>
    <xf numFmtId="166" fontId="33" fillId="28" borderId="25" xfId="0" applyNumberFormat="1" applyFont="1" applyFill="1" applyBorder="1" applyAlignment="1" applyProtection="1">
      <alignment horizontal="right" vertical="center" wrapText="1" indent="4"/>
      <protection locked="0"/>
    </xf>
    <xf numFmtId="166" fontId="33" fillId="28" borderId="25" xfId="0" applyNumberFormat="1" applyFont="1" applyFill="1" applyBorder="1" applyAlignment="1">
      <alignment horizontal="right" vertical="center" wrapText="1" indent="4"/>
    </xf>
    <xf numFmtId="166" fontId="33" fillId="28" borderId="26" xfId="0" applyNumberFormat="1" applyFont="1" applyFill="1" applyBorder="1" applyAlignment="1">
      <alignment horizontal="right" vertical="center" wrapText="1" indent="4"/>
    </xf>
    <xf numFmtId="166" fontId="0" fillId="0" borderId="0" xfId="0" applyNumberFormat="1" applyFill="1"/>
    <xf numFmtId="166" fontId="33" fillId="0" borderId="25" xfId="0" applyNumberFormat="1" applyFont="1" applyFill="1" applyBorder="1" applyAlignment="1" applyProtection="1">
      <alignment horizontal="right" vertical="center" wrapText="1" indent="4"/>
      <protection locked="0"/>
    </xf>
    <xf numFmtId="166" fontId="33" fillId="0" borderId="25" xfId="0" applyNumberFormat="1" applyFont="1" applyFill="1" applyBorder="1" applyAlignment="1">
      <alignment horizontal="right" vertical="center" wrapText="1" indent="4"/>
    </xf>
    <xf numFmtId="166" fontId="33" fillId="0" borderId="26" xfId="0" applyNumberFormat="1" applyFont="1" applyFill="1" applyBorder="1" applyAlignment="1">
      <alignment horizontal="right" vertical="center" wrapText="1" indent="4"/>
    </xf>
    <xf numFmtId="166" fontId="0" fillId="0" borderId="0" xfId="0" applyNumberFormat="1" applyFill="1" applyProtection="1"/>
    <xf numFmtId="0" fontId="34" fillId="29" borderId="13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3" xfId="0" applyFont="1" applyFill="1" applyBorder="1" applyAlignment="1" applyProtection="1">
      <alignment horizontal="left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5EAD35"/>
      <color rgb="FFFFFFFF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09720558727971E-2"/>
          <c:y val="6.0276139795771608E-2"/>
          <c:w val="0.88616210467876833"/>
          <c:h val="0.68879315229092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Abfälle insgesamt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Daten!$C$10:$C$33</c:f>
              <c:numCache>
                <c:formatCode>#,##0.0</c:formatCode>
                <c:ptCount val="24"/>
                <c:pt idx="0">
                  <c:v>66.5</c:v>
                </c:pt>
                <c:pt idx="1">
                  <c:v>66.3</c:v>
                </c:pt>
                <c:pt idx="2">
                  <c:v>66.099999999999994</c:v>
                </c:pt>
                <c:pt idx="3">
                  <c:v>66</c:v>
                </c:pt>
                <c:pt idx="4">
                  <c:v>65</c:v>
                </c:pt>
                <c:pt idx="5">
                  <c:v>66</c:v>
                </c:pt>
                <c:pt idx="6">
                  <c:v>74</c:v>
                </c:pt>
                <c:pt idx="7">
                  <c:v>74</c:v>
                </c:pt>
                <c:pt idx="8">
                  <c:v>75</c:v>
                </c:pt>
                <c:pt idx="9">
                  <c:v>79</c:v>
                </c:pt>
                <c:pt idx="10">
                  <c:v>76.900000000000006</c:v>
                </c:pt>
                <c:pt idx="11">
                  <c:v>77.646435128914632</c:v>
                </c:pt>
                <c:pt idx="12">
                  <c:v>78.871500042041546</c:v>
                </c:pt>
                <c:pt idx="13">
                  <c:v>78.792883086311889</c:v>
                </c:pt>
                <c:pt idx="14">
                  <c:v>78.7</c:v>
                </c:pt>
                <c:pt idx="15">
                  <c:v>78.992812552053678</c:v>
                </c:pt>
                <c:pt idx="16" formatCode="0.0">
                  <c:v>80.69513362720464</c:v>
                </c:pt>
                <c:pt idx="17" formatCode="0.0">
                  <c:v>80.657047627826643</c:v>
                </c:pt>
                <c:pt idx="18">
                  <c:v>81.131216188035864</c:v>
                </c:pt>
                <c:pt idx="19" formatCode="0.0">
                  <c:v>81.586705590873294</c:v>
                </c:pt>
                <c:pt idx="20">
                  <c:v>81.713503094247741</c:v>
                </c:pt>
                <c:pt idx="21" formatCode="0.0">
                  <c:v>81.900000000000006</c:v>
                </c:pt>
                <c:pt idx="22">
                  <c:v>81.823967766346101</c:v>
                </c:pt>
                <c:pt idx="23" formatCode="0.0">
                  <c:v>82.429062248436026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9-4BCB-9BA6-999E0087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12841560"/>
        <c:axId val="412841168"/>
      </c:bar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Siedlungsabfälle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B9-4BCB-9BA6-999E0087A7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B9-4BCB-9BA6-999E0087A7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B9-4BCB-9BA6-999E0087A7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B9-4BCB-9BA6-999E0087A7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B9-4BCB-9BA6-999E0087A7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B9-4BCB-9BA6-999E0087A7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B9-4BCB-9BA6-999E0087A7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B9-4BCB-9BA6-999E0087A7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B9-4BCB-9BA6-999E0087A72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B9-4BCB-9BA6-999E0087A7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B9-4BCB-9BA6-999E0087A72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B9-4BCB-9BA6-999E0087A72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B9-4BCB-9BA6-999E0087A72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B9-4BCB-9BA6-999E0087A72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B9-4BCB-9BA6-999E0087A72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7-439B-80C4-F34A95C8AAC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B9-4BCB-9BA6-999E0087A72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7-4F40-9A72-99E77BFD8A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3-44B2-AFF9-62AAC681C3C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7-439B-80C4-F34A95C8AAC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AD-4720-BF8B-EF152F96094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25-47DE-8198-6642051473D6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Daten!$D$10:$D$33</c:f>
              <c:numCache>
                <c:formatCode>#,##0.0</c:formatCode>
                <c:ptCount val="24"/>
                <c:pt idx="0">
                  <c:v>51.1</c:v>
                </c:pt>
                <c:pt idx="1">
                  <c:v>50.9</c:v>
                </c:pt>
                <c:pt idx="2">
                  <c:v>56.4</c:v>
                </c:pt>
                <c:pt idx="3">
                  <c:v>58</c:v>
                </c:pt>
                <c:pt idx="4">
                  <c:v>57</c:v>
                </c:pt>
                <c:pt idx="5">
                  <c:v>62</c:v>
                </c:pt>
                <c:pt idx="6">
                  <c:v>70</c:v>
                </c:pt>
                <c:pt idx="7">
                  <c:v>75</c:v>
                </c:pt>
                <c:pt idx="8">
                  <c:v>77</c:v>
                </c:pt>
                <c:pt idx="9">
                  <c:v>77</c:v>
                </c:pt>
                <c:pt idx="10">
                  <c:v>78.2</c:v>
                </c:pt>
                <c:pt idx="11">
                  <c:v>79.0393534645779</c:v>
                </c:pt>
                <c:pt idx="12">
                  <c:v>83.046283084467134</c:v>
                </c:pt>
                <c:pt idx="13">
                  <c:v>86.947750655638487</c:v>
                </c:pt>
                <c:pt idx="14">
                  <c:v>88.2</c:v>
                </c:pt>
                <c:pt idx="15">
                  <c:v>90.113317191283286</c:v>
                </c:pt>
                <c:pt idx="16" formatCode="0.0">
                  <c:v>94.408532023862051</c:v>
                </c:pt>
                <c:pt idx="17" formatCode="0.0">
                  <c:v>97.951341957906934</c:v>
                </c:pt>
                <c:pt idx="18">
                  <c:v>98.227218463987271</c:v>
                </c:pt>
                <c:pt idx="19" formatCode="0.0">
                  <c:v>98.42426396540489</c:v>
                </c:pt>
                <c:pt idx="20">
                  <c:v>97.850685388190541</c:v>
                </c:pt>
                <c:pt idx="21" formatCode="0.0">
                  <c:v>97.4</c:v>
                </c:pt>
                <c:pt idx="22">
                  <c:v>97.891225107601059</c:v>
                </c:pt>
                <c:pt idx="23" formatCode="0.0">
                  <c:v>97.748669668440442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0B9-4BCB-9BA6-999E0087A72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Übrige Abfälle (insbesondere aus Produktion und Gewerbe)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1628942322815233E-2"/>
                  <c:y val="3.6695145607350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B9-4BCB-9BA6-999E0087A7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B9-4BCB-9BA6-999E0087A7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B9-4BCB-9BA6-999E0087A7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B9-4BCB-9BA6-999E0087A7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B9-4BCB-9BA6-999E0087A7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B9-4BCB-9BA6-999E0087A7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0B9-4BCB-9BA6-999E0087A7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0B9-4BCB-9BA6-999E0087A7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0B9-4BCB-9BA6-999E0087A7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0B9-4BCB-9BA6-999E0087A72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0B9-4BCB-9BA6-999E0087A7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0B9-4BCB-9BA6-999E0087A72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0B9-4BCB-9BA6-999E0087A72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0B9-4BCB-9BA6-999E0087A72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0B9-4BCB-9BA6-999E0087A72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0B9-4BCB-9BA6-999E0087A72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0B9-4BCB-9BA6-999E0087A72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0B9-4BCB-9BA6-999E0087A72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F7-4F40-9A72-99E77BFD8A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3-44B2-AFF9-62AAC681C3C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7-439B-80C4-F34A95C8AAC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77-439B-80C4-F34A95C8AAC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25-47DE-8198-6642051473D6}"/>
                </c:ext>
              </c:extLst>
            </c:dLbl>
            <c:numFmt formatCode="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Daten!$E$10:$E$33</c:f>
              <c:numCache>
                <c:formatCode>#,##0.0</c:formatCode>
                <c:ptCount val="24"/>
                <c:pt idx="0">
                  <c:v>49.4</c:v>
                </c:pt>
                <c:pt idx="1">
                  <c:v>48.6</c:v>
                </c:pt>
                <c:pt idx="2">
                  <c:v>38.5</c:v>
                </c:pt>
                <c:pt idx="3">
                  <c:v>42</c:v>
                </c:pt>
                <c:pt idx="4">
                  <c:v>57</c:v>
                </c:pt>
                <c:pt idx="5">
                  <c:v>64</c:v>
                </c:pt>
                <c:pt idx="6">
                  <c:v>83</c:v>
                </c:pt>
                <c:pt idx="7">
                  <c:v>77</c:v>
                </c:pt>
                <c:pt idx="8">
                  <c:v>82</c:v>
                </c:pt>
                <c:pt idx="9">
                  <c:v>84</c:v>
                </c:pt>
                <c:pt idx="10">
                  <c:v>76.900000000000006</c:v>
                </c:pt>
                <c:pt idx="11">
                  <c:v>76.60558314779928</c:v>
                </c:pt>
                <c:pt idx="12">
                  <c:v>73.435021579549229</c:v>
                </c:pt>
                <c:pt idx="13">
                  <c:v>69.086007387567179</c:v>
                </c:pt>
                <c:pt idx="14">
                  <c:v>70.5</c:v>
                </c:pt>
                <c:pt idx="15">
                  <c:v>69.97534533418893</c:v>
                </c:pt>
                <c:pt idx="16" formatCode="0.0">
                  <c:v>69.157774117310026</c:v>
                </c:pt>
                <c:pt idx="17" formatCode="0.0">
                  <c:v>69.89461232390579</c:v>
                </c:pt>
                <c:pt idx="18">
                  <c:v>69.612968812402414</c:v>
                </c:pt>
                <c:pt idx="19" formatCode="0.0">
                  <c:v>71.94169395242416</c:v>
                </c:pt>
                <c:pt idx="20">
                  <c:v>73.016711385291444</c:v>
                </c:pt>
                <c:pt idx="21" formatCode="0.0">
                  <c:v>72.3</c:v>
                </c:pt>
                <c:pt idx="22">
                  <c:v>72.054225294166059</c:v>
                </c:pt>
                <c:pt idx="23" formatCode="0.0">
                  <c:v>74.236105200442594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F0B9-4BCB-9BA6-999E0087A72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Bau- und Abbruchabfälle</c:v>
                </c:pt>
              </c:strCache>
            </c:strRef>
          </c:tx>
          <c:marker>
            <c:symbol val="squar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87.7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F0B9-4BCB-9BA6-999E0087A7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0B9-4BCB-9BA6-999E0087A7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0B9-4BCB-9BA6-999E0087A7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0B9-4BCB-9BA6-999E0087A7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0B9-4BCB-9BA6-999E0087A7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0B9-4BCB-9BA6-999E0087A7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0B9-4BCB-9BA6-999E0087A7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0B9-4BCB-9BA6-999E0087A7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0B9-4BCB-9BA6-999E0087A7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0B9-4BCB-9BA6-999E0087A72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0B9-4BCB-9BA6-999E0087A7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0B9-4BCB-9BA6-999E0087A72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0B9-4BCB-9BA6-999E0087A72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0B9-4BCB-9BA6-999E0087A72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0B9-4BCB-9BA6-999E0087A72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0B9-4BCB-9BA6-999E0087A72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0B9-4BCB-9BA6-999E0087A72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0B9-4BCB-9BA6-999E0087A72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7-4F40-9A72-99E77BFD8A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3-44B2-AFF9-62AAC681C3C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7-439B-80C4-F34A95C8AAC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77-439B-80C4-F34A95C8AAC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AD-4720-BF8B-EF152F96094C}"/>
                </c:ext>
              </c:extLst>
            </c:dLbl>
            <c:dLbl>
              <c:idx val="23"/>
              <c:layout>
                <c:manualLayout>
                  <c:x val="-4.1870636456460527E-3"/>
                  <c:y val="-5.93755271489198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25-47DE-8198-6642051473D6}"/>
                </c:ext>
              </c:extLst>
            </c:dLbl>
            <c:numFmt formatCode="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Daten!$F$10:$F$33</c:f>
              <c:numCache>
                <c:formatCode>#,##0.0</c:formatCode>
                <c:ptCount val="24"/>
                <c:pt idx="0">
                  <c:v>87.7</c:v>
                </c:pt>
                <c:pt idx="1">
                  <c:v>88.3</c:v>
                </c:pt>
                <c:pt idx="2">
                  <c:v>85.6</c:v>
                </c:pt>
                <c:pt idx="3">
                  <c:v>86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89</c:v>
                </c:pt>
                <c:pt idx="10">
                  <c:v>90.1</c:v>
                </c:pt>
                <c:pt idx="11">
                  <c:v>90.013485128760422</c:v>
                </c:pt>
                <c:pt idx="12">
                  <c:v>89.811994801884566</c:v>
                </c:pt>
                <c:pt idx="13">
                  <c:v>89.117320640244657</c:v>
                </c:pt>
                <c:pt idx="14">
                  <c:v>88.2</c:v>
                </c:pt>
                <c:pt idx="15">
                  <c:v>88.595051603611523</c:v>
                </c:pt>
                <c:pt idx="16" formatCode="0.0">
                  <c:v>88.487090171293133</c:v>
                </c:pt>
                <c:pt idx="17" formatCode="0.0">
                  <c:v>88.328710156310294</c:v>
                </c:pt>
                <c:pt idx="18">
                  <c:v>88.16719270559355</c:v>
                </c:pt>
                <c:pt idx="19" formatCode="0.0">
                  <c:v>87.671701660378346</c:v>
                </c:pt>
                <c:pt idx="20">
                  <c:v>88.172610301331162</c:v>
                </c:pt>
                <c:pt idx="21" formatCode="0.0">
                  <c:v>89</c:v>
                </c:pt>
                <c:pt idx="22">
                  <c:v>89.199739150945575</c:v>
                </c:pt>
                <c:pt idx="23" formatCode="0.0">
                  <c:v>90.262637644561366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F0B9-4BCB-9BA6-999E0087A72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Gefährliche Abfälle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star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0B9-4BCB-9BA6-999E0087A7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0B9-4BCB-9BA6-999E0087A7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0B9-4BCB-9BA6-999E0087A7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0B9-4BCB-9BA6-999E0087A7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0B9-4BCB-9BA6-999E0087A7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0B9-4BCB-9BA6-999E0087A7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0B9-4BCB-9BA6-999E0087A7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0B9-4BCB-9BA6-999E0087A7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0B9-4BCB-9BA6-999E0087A72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0B9-4BCB-9BA6-999E0087A7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0B9-4BCB-9BA6-999E0087A72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0B9-4BCB-9BA6-999E0087A72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0B9-4BCB-9BA6-999E0087A72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0B9-4BCB-9BA6-999E0087A72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0B9-4BCB-9BA6-999E0087A72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7-439B-80C4-F34A95C8AAC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F7-4F40-9A72-99E77BFD8A3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7-4F40-9A72-99E77BFD8A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3-44B2-AFF9-62AAC681C3C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77-439B-80C4-F34A95C8AAC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AD-4720-BF8B-EF152F96094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5-47DE-8198-6642051473D6}"/>
                </c:ext>
              </c:extLst>
            </c:dLbl>
            <c:numFmt formatCode="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Daten!$G$10:$G$33</c:f>
              <c:numCache>
                <c:formatCode>#,##0.0</c:formatCode>
                <c:ptCount val="24"/>
                <c:pt idx="0">
                  <c:v>20</c:v>
                </c:pt>
                <c:pt idx="1">
                  <c:v>22.3</c:v>
                </c:pt>
                <c:pt idx="2">
                  <c:v>25.7</c:v>
                </c:pt>
                <c:pt idx="3">
                  <c:v>28</c:v>
                </c:pt>
                <c:pt idx="4">
                  <c:v>68</c:v>
                </c:pt>
                <c:pt idx="5">
                  <c:v>62</c:v>
                </c:pt>
                <c:pt idx="6">
                  <c:v>66</c:v>
                </c:pt>
                <c:pt idx="7">
                  <c:v>66</c:v>
                </c:pt>
                <c:pt idx="8">
                  <c:v>67</c:v>
                </c:pt>
                <c:pt idx="9">
                  <c:v>69</c:v>
                </c:pt>
                <c:pt idx="10">
                  <c:v>66.900000000000006</c:v>
                </c:pt>
                <c:pt idx="11">
                  <c:v>66.334239951647021</c:v>
                </c:pt>
                <c:pt idx="12">
                  <c:v>66.148779869965381</c:v>
                </c:pt>
                <c:pt idx="13">
                  <c:v>66.675165731769511</c:v>
                </c:pt>
                <c:pt idx="14">
                  <c:v>65.599999999999994</c:v>
                </c:pt>
                <c:pt idx="15">
                  <c:v>67.254918517267583</c:v>
                </c:pt>
                <c:pt idx="16" formatCode="0.0">
                  <c:v>66.404809619238478</c:v>
                </c:pt>
                <c:pt idx="17" formatCode="0.0">
                  <c:v>66.580055903310893</c:v>
                </c:pt>
                <c:pt idx="18">
                  <c:v>65.674587816394464</c:v>
                </c:pt>
                <c:pt idx="19" formatCode="0.0">
                  <c:v>65.353239956903181</c:v>
                </c:pt>
                <c:pt idx="20">
                  <c:v>65.034852330875538</c:v>
                </c:pt>
                <c:pt idx="21" formatCode="0.0">
                  <c:v>65.7</c:v>
                </c:pt>
                <c:pt idx="22">
                  <c:v>66.984113952629201</c:v>
                </c:pt>
                <c:pt idx="23" formatCode="0.0">
                  <c:v>67.079593814519868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F0B9-4BCB-9BA6-999E0087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841560"/>
        <c:axId val="412841168"/>
      </c:lineChart>
      <c:catAx>
        <c:axId val="4128415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412841168"/>
        <c:crosses val="autoZero"/>
        <c:auto val="1"/>
        <c:lblAlgn val="ctr"/>
        <c:lblOffset val="100"/>
        <c:noMultiLvlLbl val="0"/>
      </c:catAx>
      <c:valAx>
        <c:axId val="41284116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6542724973233811E-2"/>
              <c:y val="2.6103528476952745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8415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212693272997345"/>
          <c:y val="0.83770495873925033"/>
          <c:w val="0.79186375880520277"/>
          <c:h val="0.1025825571105090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33</xdr:row>
      <xdr:rowOff>10584</xdr:rowOff>
    </xdr:from>
    <xdr:to>
      <xdr:col>6</xdr:col>
      <xdr:colOff>1428750</xdr:colOff>
      <xdr:row>33</xdr:row>
      <xdr:rowOff>10584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10463F36-B908-402C-B4C4-9A1B89EACB93}"/>
            </a:ext>
          </a:extLst>
        </xdr:cNvPr>
        <xdr:cNvCxnSpPr/>
      </xdr:nvCxnSpPr>
      <xdr:spPr>
        <a:xfrm>
          <a:off x="1206501" y="8826501"/>
          <a:ext cx="8127999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8283</xdr:colOff>
      <xdr:row>2</xdr:row>
      <xdr:rowOff>65845</xdr:rowOff>
    </xdr:from>
    <xdr:to>
      <xdr:col>13</xdr:col>
      <xdr:colOff>1135672</xdr:colOff>
      <xdr:row>22</xdr:row>
      <xdr:rowOff>99391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818783</xdr:colOff>
      <xdr:row>20</xdr:row>
      <xdr:rowOff>85744</xdr:rowOff>
    </xdr:from>
    <xdr:to>
      <xdr:col>13</xdr:col>
      <xdr:colOff>937845</xdr:colOff>
      <xdr:row>22</xdr:row>
      <xdr:rowOff>190490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65821" y="5199936"/>
          <a:ext cx="2478332" cy="302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Abfallbilanz, Wiesbaden, verschiedene Jahrgänge; Umweltbundesamt, eigene Berechnungen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20</xdr:row>
      <xdr:rowOff>85745</xdr:rowOff>
    </xdr:from>
    <xdr:to>
      <xdr:col>9</xdr:col>
      <xdr:colOff>95250</xdr:colOff>
      <xdr:row>25</xdr:row>
      <xdr:rowOff>66596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1300" y="5118120"/>
          <a:ext cx="3886200" cy="663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2000: Hamburg mit Daten von 1999</a:t>
          </a:r>
        </a:p>
        <a:p>
          <a:pPr algn="l"/>
          <a:r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2002: Einführung des Europäischen Abfallverzeichnisses mit Verschiebungen zwischen nicht besonders überwachungsbedürftigen und besonders überwachungsbedürftigen Abfällen sowie innerhalb der Siedlungsabfälle. </a:t>
          </a:r>
        </a:p>
        <a:p>
          <a:pPr algn="l"/>
          <a:r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2006: Umstellung der Berechnung der Abfallbilanz vom Nettoprinzip zum Bruttoprinzip.</a:t>
          </a:r>
        </a:p>
        <a:p>
          <a:pPr algn="l"/>
          <a:r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Gefährliche Abfälle: Ab 2004 einschließlich Behandlung zur Verwertung.</a:t>
          </a: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Verwertungsquoten der wichtigsten Abfallarten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38865</xdr:colOff>
      <xdr:row>1</xdr:row>
      <xdr:rowOff>108482</xdr:rowOff>
    </xdr:from>
    <xdr:to>
      <xdr:col>4</xdr:col>
      <xdr:colOff>22300</xdr:colOff>
      <xdr:row>2</xdr:row>
      <xdr:rowOff>122402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58673" y="364924"/>
          <a:ext cx="76741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13</xdr:col>
      <xdr:colOff>930065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6373" y="25992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20</xdr:row>
      <xdr:rowOff>76601</xdr:rowOff>
    </xdr:from>
    <xdr:to>
      <xdr:col>13</xdr:col>
      <xdr:colOff>930065</xdr:colOff>
      <xdr:row>20</xdr:row>
      <xdr:rowOff>76601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6373" y="519079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16563</xdr:colOff>
      <xdr:row>18</xdr:row>
      <xdr:rowOff>646048</xdr:rowOff>
    </xdr:from>
    <xdr:to>
      <xdr:col>13</xdr:col>
      <xdr:colOff>930063</xdr:colOff>
      <xdr:row>18</xdr:row>
      <xdr:rowOff>646048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6371" y="4536644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3"/>
  <sheetViews>
    <sheetView showGridLines="0" zoomScale="90" zoomScaleNormal="90" workbookViewId="0">
      <selection activeCell="K27" sqref="K27"/>
    </sheetView>
  </sheetViews>
  <sheetFormatPr baseColWidth="10" defaultColWidth="11.42578125" defaultRowHeight="12.75" x14ac:dyDescent="0.2"/>
  <cols>
    <col min="1" max="1" width="18" style="27" bestFit="1" customWidth="1"/>
    <col min="2" max="2" width="16.7109375" style="27" customWidth="1"/>
    <col min="3" max="3" width="20.140625" style="27" customWidth="1"/>
    <col min="4" max="4" width="18.7109375" style="27" customWidth="1"/>
    <col min="5" max="5" width="23" style="27" customWidth="1"/>
    <col min="6" max="6" width="22" style="27" customWidth="1"/>
    <col min="7" max="7" width="21.7109375" style="27" customWidth="1"/>
    <col min="8" max="11" width="11.42578125" style="14"/>
    <col min="12" max="16384" width="11.42578125" style="27"/>
  </cols>
  <sheetData>
    <row r="1" spans="1:22" ht="15.95" customHeight="1" x14ac:dyDescent="0.2">
      <c r="A1" s="49" t="s">
        <v>1</v>
      </c>
      <c r="B1" s="64" t="s">
        <v>15</v>
      </c>
      <c r="C1" s="65"/>
      <c r="D1" s="65"/>
      <c r="E1" s="65"/>
      <c r="F1" s="65"/>
      <c r="G1" s="65"/>
    </row>
    <row r="2" spans="1:22" ht="15.95" customHeight="1" x14ac:dyDescent="0.2">
      <c r="A2" s="49" t="s">
        <v>2</v>
      </c>
      <c r="B2" s="64"/>
      <c r="C2" s="65"/>
      <c r="D2" s="65"/>
      <c r="E2" s="65"/>
      <c r="F2" s="65"/>
      <c r="G2" s="65"/>
    </row>
    <row r="3" spans="1:22" ht="24" customHeight="1" x14ac:dyDescent="0.2">
      <c r="A3" s="49" t="s">
        <v>0</v>
      </c>
      <c r="B3" s="68" t="s">
        <v>17</v>
      </c>
      <c r="C3" s="65"/>
      <c r="D3" s="65"/>
      <c r="E3" s="65"/>
      <c r="F3" s="65"/>
      <c r="G3" s="65"/>
      <c r="V3" s="28" t="str">
        <f>"Quelle: "&amp;Daten!B3</f>
        <v>Quelle: Statistisches Bundesamt, Abfallbilanz, Wiesbaden, verschiedene Jahrgänge; Umweltbundesamt, eigene Berechnungen</v>
      </c>
    </row>
    <row r="4" spans="1:22" ht="71.25" customHeight="1" x14ac:dyDescent="0.2">
      <c r="A4" s="49" t="s">
        <v>3</v>
      </c>
      <c r="B4" s="68" t="s">
        <v>18</v>
      </c>
      <c r="C4" s="65"/>
      <c r="D4" s="65"/>
      <c r="E4" s="65"/>
      <c r="F4" s="65"/>
      <c r="G4" s="65"/>
    </row>
    <row r="5" spans="1:22" x14ac:dyDescent="0.2">
      <c r="A5" s="49" t="s">
        <v>8</v>
      </c>
      <c r="B5" s="64" t="s">
        <v>16</v>
      </c>
      <c r="C5" s="65"/>
      <c r="D5" s="65"/>
      <c r="E5" s="65"/>
      <c r="F5" s="65"/>
      <c r="G5" s="65"/>
    </row>
    <row r="6" spans="1:22" x14ac:dyDescent="0.2">
      <c r="A6" s="50" t="s">
        <v>9</v>
      </c>
      <c r="B6" s="66"/>
      <c r="C6" s="67"/>
      <c r="D6" s="67"/>
      <c r="E6" s="67"/>
      <c r="F6" s="67"/>
      <c r="G6" s="67"/>
    </row>
    <row r="8" spans="1:22" ht="13.5" x14ac:dyDescent="0.25">
      <c r="A8" s="15"/>
      <c r="B8" s="15"/>
      <c r="C8" s="14"/>
      <c r="D8" s="16"/>
      <c r="E8" s="16"/>
      <c r="F8" s="16"/>
      <c r="G8" s="16"/>
    </row>
    <row r="9" spans="1:22" ht="55.5" customHeight="1" x14ac:dyDescent="0.25">
      <c r="A9" s="14"/>
      <c r="B9" s="36"/>
      <c r="C9" s="37" t="s">
        <v>10</v>
      </c>
      <c r="D9" s="37" t="s">
        <v>11</v>
      </c>
      <c r="E9" s="37" t="s">
        <v>12</v>
      </c>
      <c r="F9" s="37" t="s">
        <v>13</v>
      </c>
      <c r="G9" s="37" t="s">
        <v>14</v>
      </c>
      <c r="H9" s="18"/>
      <c r="I9" s="18"/>
      <c r="J9" s="18"/>
      <c r="K9" s="18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8.75" customHeight="1" x14ac:dyDescent="0.2">
      <c r="A10" s="14"/>
      <c r="B10" s="38">
        <v>2000</v>
      </c>
      <c r="C10" s="39">
        <v>66.5</v>
      </c>
      <c r="D10" s="39">
        <v>51.1</v>
      </c>
      <c r="E10" s="39">
        <v>49.4</v>
      </c>
      <c r="F10" s="39">
        <v>87.7</v>
      </c>
      <c r="G10" s="42">
        <v>20</v>
      </c>
    </row>
    <row r="11" spans="1:22" ht="18.75" customHeight="1" x14ac:dyDescent="0.2">
      <c r="A11" s="17"/>
      <c r="B11" s="40">
        <v>2001</v>
      </c>
      <c r="C11" s="41">
        <v>66.3</v>
      </c>
      <c r="D11" s="41">
        <v>50.9</v>
      </c>
      <c r="E11" s="41">
        <v>48.6</v>
      </c>
      <c r="F11" s="41">
        <v>88.3</v>
      </c>
      <c r="G11" s="43">
        <v>22.3</v>
      </c>
    </row>
    <row r="12" spans="1:22" ht="18.75" customHeight="1" x14ac:dyDescent="0.2">
      <c r="A12" s="17"/>
      <c r="B12" s="38">
        <v>2002</v>
      </c>
      <c r="C12" s="39">
        <v>66.099999999999994</v>
      </c>
      <c r="D12" s="39">
        <v>56.4</v>
      </c>
      <c r="E12" s="39">
        <v>38.5</v>
      </c>
      <c r="F12" s="39">
        <v>85.6</v>
      </c>
      <c r="G12" s="42">
        <v>25.7</v>
      </c>
    </row>
    <row r="13" spans="1:22" ht="18.75" customHeight="1" x14ac:dyDescent="0.2">
      <c r="A13" s="17"/>
      <c r="B13" s="40">
        <v>2003</v>
      </c>
      <c r="C13" s="41">
        <v>66</v>
      </c>
      <c r="D13" s="41">
        <v>58</v>
      </c>
      <c r="E13" s="41">
        <v>42</v>
      </c>
      <c r="F13" s="41">
        <v>86</v>
      </c>
      <c r="G13" s="43">
        <v>28</v>
      </c>
    </row>
    <row r="14" spans="1:22" ht="18.75" customHeight="1" x14ac:dyDescent="0.2">
      <c r="A14" s="17"/>
      <c r="B14" s="38">
        <v>2004</v>
      </c>
      <c r="C14" s="39">
        <v>65</v>
      </c>
      <c r="D14" s="39">
        <v>57</v>
      </c>
      <c r="E14" s="39">
        <v>57</v>
      </c>
      <c r="F14" s="39">
        <v>86</v>
      </c>
      <c r="G14" s="42">
        <v>68</v>
      </c>
    </row>
    <row r="15" spans="1:22" ht="18.75" customHeight="1" x14ac:dyDescent="0.2">
      <c r="A15" s="17"/>
      <c r="B15" s="40">
        <v>2005</v>
      </c>
      <c r="C15" s="41">
        <v>66</v>
      </c>
      <c r="D15" s="41">
        <v>62</v>
      </c>
      <c r="E15" s="41">
        <v>64</v>
      </c>
      <c r="F15" s="41">
        <v>87</v>
      </c>
      <c r="G15" s="43">
        <v>62</v>
      </c>
    </row>
    <row r="16" spans="1:22" ht="18.75" customHeight="1" x14ac:dyDescent="0.2">
      <c r="A16" s="17"/>
      <c r="B16" s="38">
        <v>2006</v>
      </c>
      <c r="C16" s="39">
        <v>74</v>
      </c>
      <c r="D16" s="39">
        <v>70</v>
      </c>
      <c r="E16" s="39">
        <v>83</v>
      </c>
      <c r="F16" s="39">
        <v>88</v>
      </c>
      <c r="G16" s="42">
        <v>66</v>
      </c>
    </row>
    <row r="17" spans="1:22" ht="18.75" customHeight="1" x14ac:dyDescent="0.2">
      <c r="A17" s="17"/>
      <c r="B17" s="40">
        <v>2007</v>
      </c>
      <c r="C17" s="41">
        <v>74</v>
      </c>
      <c r="D17" s="41">
        <v>75</v>
      </c>
      <c r="E17" s="41">
        <v>77</v>
      </c>
      <c r="F17" s="41">
        <v>88</v>
      </c>
      <c r="G17" s="43">
        <v>66</v>
      </c>
    </row>
    <row r="18" spans="1:22" ht="18.75" customHeight="1" x14ac:dyDescent="0.2">
      <c r="A18" s="17"/>
      <c r="B18" s="38">
        <v>2008</v>
      </c>
      <c r="C18" s="39">
        <v>75</v>
      </c>
      <c r="D18" s="39">
        <v>77</v>
      </c>
      <c r="E18" s="39">
        <v>82</v>
      </c>
      <c r="F18" s="39">
        <v>88</v>
      </c>
      <c r="G18" s="42">
        <v>67</v>
      </c>
    </row>
    <row r="19" spans="1:22" ht="18.75" customHeight="1" x14ac:dyDescent="0.2">
      <c r="A19" s="17"/>
      <c r="B19" s="40">
        <v>2009</v>
      </c>
      <c r="C19" s="41">
        <v>79</v>
      </c>
      <c r="D19" s="41">
        <v>77</v>
      </c>
      <c r="E19" s="41">
        <v>84</v>
      </c>
      <c r="F19" s="41">
        <v>89</v>
      </c>
      <c r="G19" s="43">
        <v>69</v>
      </c>
    </row>
    <row r="20" spans="1:22" ht="18.75" customHeight="1" x14ac:dyDescent="0.2">
      <c r="A20" s="17"/>
      <c r="B20" s="38">
        <v>2010</v>
      </c>
      <c r="C20" s="39">
        <v>76.900000000000006</v>
      </c>
      <c r="D20" s="39">
        <v>78.2</v>
      </c>
      <c r="E20" s="39">
        <v>76.900000000000006</v>
      </c>
      <c r="F20" s="39">
        <v>90.1</v>
      </c>
      <c r="G20" s="42">
        <v>66.900000000000006</v>
      </c>
    </row>
    <row r="21" spans="1:22" ht="18.75" customHeight="1" x14ac:dyDescent="0.2">
      <c r="B21" s="40">
        <v>2011</v>
      </c>
      <c r="C21" s="41">
        <f>100*(300251/386690)</f>
        <v>77.646435128914632</v>
      </c>
      <c r="D21" s="41">
        <f>100*(39707/50237)</f>
        <v>79.0393534645779</v>
      </c>
      <c r="E21" s="41">
        <f>100*(44730/58390)</f>
        <v>76.60558314779928</v>
      </c>
      <c r="F21" s="41">
        <f>100*(179558/199479)</f>
        <v>90.013485128760422</v>
      </c>
      <c r="G21" s="43">
        <f>100*(15365/23163)</f>
        <v>66.334239951647021</v>
      </c>
    </row>
    <row r="22" spans="1:22" ht="18.75" customHeight="1" x14ac:dyDescent="0.2">
      <c r="B22" s="38">
        <v>2012</v>
      </c>
      <c r="C22" s="39">
        <f>100*(300166/380576)</f>
        <v>78.871500042041546</v>
      </c>
      <c r="D22" s="39">
        <f>100*(41323/49759)</f>
        <v>83.046283084467134</v>
      </c>
      <c r="E22" s="39">
        <f>100*(39815/54218)</f>
        <v>73.435021579549229</v>
      </c>
      <c r="F22" s="39">
        <f>100*(178998/199303)</f>
        <v>89.811994801884566</v>
      </c>
      <c r="G22" s="42">
        <f>100*(15668/23686)</f>
        <v>66.148779869965381</v>
      </c>
    </row>
    <row r="23" spans="1:22" ht="18.75" customHeight="1" x14ac:dyDescent="0.2">
      <c r="B23" s="40">
        <v>2013</v>
      </c>
      <c r="C23" s="41">
        <f>100*(303927/385729)</f>
        <v>78.792883086311889</v>
      </c>
      <c r="D23" s="41">
        <f>100*(43100/49570)</f>
        <v>86.947750655638487</v>
      </c>
      <c r="E23" s="41">
        <f>100*(39464/57123)</f>
        <v>69.086007387567179</v>
      </c>
      <c r="F23" s="41">
        <f>100*(180672/202735)</f>
        <v>89.117320640244657</v>
      </c>
      <c r="G23" s="43">
        <f>100*(15690/23532)</f>
        <v>66.675165731769511</v>
      </c>
    </row>
    <row r="24" spans="1:22" ht="18.75" customHeight="1" x14ac:dyDescent="0.2">
      <c r="B24" s="38">
        <v>2014</v>
      </c>
      <c r="C24" s="39">
        <v>78.7</v>
      </c>
      <c r="D24" s="39">
        <v>88.2</v>
      </c>
      <c r="E24" s="39">
        <v>70.5</v>
      </c>
      <c r="F24" s="39">
        <v>88.2</v>
      </c>
      <c r="G24" s="42">
        <v>65.599999999999994</v>
      </c>
    </row>
    <row r="25" spans="1:22" ht="18.75" customHeight="1" x14ac:dyDescent="0.2">
      <c r="B25" s="53">
        <v>2015</v>
      </c>
      <c r="C25" s="54">
        <v>78.992812552053678</v>
      </c>
      <c r="D25" s="54">
        <v>90.113317191283286</v>
      </c>
      <c r="E25" s="54">
        <v>69.97534533418893</v>
      </c>
      <c r="F25" s="54">
        <v>88.595051603611523</v>
      </c>
      <c r="G25" s="55">
        <v>67.254918517267583</v>
      </c>
    </row>
    <row r="26" spans="1:22" s="51" customFormat="1" ht="18.75" customHeight="1" x14ac:dyDescent="0.2">
      <c r="B26" s="38">
        <v>2016</v>
      </c>
      <c r="C26" s="56">
        <v>80.69513362720464</v>
      </c>
      <c r="D26" s="57">
        <v>94.408532023862051</v>
      </c>
      <c r="E26" s="57">
        <v>69.157774117310026</v>
      </c>
      <c r="F26" s="57">
        <v>88.487090171293133</v>
      </c>
      <c r="G26" s="58">
        <v>66.404809619238478</v>
      </c>
      <c r="H26" s="52"/>
      <c r="I26" s="52"/>
      <c r="J26" s="52"/>
      <c r="K26" s="52"/>
      <c r="N26" s="27"/>
      <c r="O26" s="27"/>
      <c r="P26" s="27"/>
      <c r="Q26" s="27"/>
      <c r="R26" s="27"/>
      <c r="S26" s="27"/>
      <c r="T26" s="27"/>
      <c r="U26" s="27"/>
      <c r="V26" s="27"/>
    </row>
    <row r="27" spans="1:22" s="59" customFormat="1" ht="18.75" customHeight="1" x14ac:dyDescent="0.2">
      <c r="B27" s="53">
        <v>2017</v>
      </c>
      <c r="C27" s="60">
        <f>100*(332499/412238)</f>
        <v>80.657047627826643</v>
      </c>
      <c r="D27" s="61">
        <f>100*(50729/51790)</f>
        <v>97.951341957906934</v>
      </c>
      <c r="E27" s="61">
        <f>100*(38997/55794)</f>
        <v>69.89461232390579</v>
      </c>
      <c r="F27" s="61">
        <f>100*(194559/220267)</f>
        <v>88.328710156310294</v>
      </c>
      <c r="G27" s="62">
        <f>100*(16912/25401)</f>
        <v>66.580055903310893</v>
      </c>
      <c r="H27" s="63"/>
      <c r="I27" s="63"/>
      <c r="J27" s="63"/>
      <c r="K27" s="63"/>
      <c r="N27" s="27"/>
      <c r="O27" s="27"/>
      <c r="P27" s="27"/>
      <c r="Q27" s="27"/>
      <c r="R27" s="27"/>
      <c r="S27" s="27"/>
      <c r="T27" s="27"/>
      <c r="U27" s="27"/>
      <c r="V27" s="27"/>
    </row>
    <row r="28" spans="1:22" s="59" customFormat="1" ht="18.75" customHeight="1" x14ac:dyDescent="0.2">
      <c r="B28" s="38">
        <v>2018</v>
      </c>
      <c r="C28" s="39">
        <f>100*(338477/417197)</f>
        <v>81.131216188035864</v>
      </c>
      <c r="D28" s="39">
        <f>100*(49369/50260)</f>
        <v>98.227218463987271</v>
      </c>
      <c r="E28" s="39">
        <f>100*(38347/55086)</f>
        <v>69.612968812402414</v>
      </c>
      <c r="F28" s="39">
        <f>100*(201127/228120)</f>
        <v>88.16719270559355</v>
      </c>
      <c r="G28" s="42">
        <f>100*(16969/25838)</f>
        <v>65.674587816394464</v>
      </c>
      <c r="H28" s="63"/>
      <c r="I28" s="63"/>
      <c r="J28" s="63"/>
      <c r="K28" s="63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8.75" customHeight="1" x14ac:dyDescent="0.2">
      <c r="B29" s="53">
        <v>2019</v>
      </c>
      <c r="C29" s="60">
        <f>100*(339838/416536)</f>
        <v>81.586705590873294</v>
      </c>
      <c r="D29" s="61">
        <f>100*(49845/50643)</f>
        <v>98.42426396540489</v>
      </c>
      <c r="E29" s="61">
        <f>100*(36473/50698)</f>
        <v>71.94169395242416</v>
      </c>
      <c r="F29" s="61">
        <f>100*(202391/230851)</f>
        <v>87.671701660378346</v>
      </c>
      <c r="G29" s="62">
        <f>100*(16984/25988)</f>
        <v>65.353239956903181</v>
      </c>
    </row>
    <row r="30" spans="1:22" ht="18.75" customHeight="1" x14ac:dyDescent="0.2">
      <c r="B30" s="38">
        <v>2020</v>
      </c>
      <c r="C30" s="39">
        <v>81.713503094247741</v>
      </c>
      <c r="D30" s="39">
        <v>97.850685388190541</v>
      </c>
      <c r="E30" s="39">
        <v>73.016711385291444</v>
      </c>
      <c r="F30" s="39">
        <v>88.172610301331162</v>
      </c>
      <c r="G30" s="42">
        <v>65.034852330875538</v>
      </c>
    </row>
    <row r="31" spans="1:22" ht="18.75" customHeight="1" x14ac:dyDescent="0.2">
      <c r="B31" s="53">
        <v>2021</v>
      </c>
      <c r="C31" s="60">
        <v>81.900000000000006</v>
      </c>
      <c r="D31" s="61">
        <v>97.4</v>
      </c>
      <c r="E31" s="61">
        <v>72.3</v>
      </c>
      <c r="F31" s="61">
        <v>89</v>
      </c>
      <c r="G31" s="62">
        <v>65.7</v>
      </c>
    </row>
    <row r="32" spans="1:22" ht="18.75" customHeight="1" x14ac:dyDescent="0.2">
      <c r="B32" s="38">
        <v>2022</v>
      </c>
      <c r="C32" s="39">
        <f>100*(326548/399086)</f>
        <v>81.823967766346101</v>
      </c>
      <c r="D32" s="39">
        <f>100*(47535/48559)</f>
        <v>97.891225107601059</v>
      </c>
      <c r="E32" s="39">
        <f>100*(35027/48612)</f>
        <v>72.054225294166059</v>
      </c>
      <c r="F32" s="39">
        <f>100*(192865/216217)</f>
        <v>89.199739150945575</v>
      </c>
      <c r="G32" s="42">
        <f>100*(16318/24361)</f>
        <v>66.984113952629201</v>
      </c>
    </row>
    <row r="33" spans="2:7" ht="18.75" customHeight="1" x14ac:dyDescent="0.2">
      <c r="B33" s="53">
        <v>2023</v>
      </c>
      <c r="C33" s="60">
        <f>100*(313331/380122)</f>
        <v>82.429062248436026</v>
      </c>
      <c r="D33" s="61">
        <f>100*(47760/48860)</f>
        <v>97.748669668440442</v>
      </c>
      <c r="E33" s="61">
        <f>100*(34888/46996)</f>
        <v>74.236105200442594</v>
      </c>
      <c r="F33" s="61">
        <f>100*(179434/198791)</f>
        <v>90.262637644561366</v>
      </c>
      <c r="G33" s="62">
        <f>100*(15920/23733)</f>
        <v>67.079593814519868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ignoredErrors>
    <ignoredError sqref="D21" formula="1"/>
    <ignoredError sqref="C2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style="4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9.7109375" style="1" customWidth="1"/>
    <col min="14" max="14" width="17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1"/>
      <c r="Q3" s="20"/>
      <c r="R3" s="21"/>
      <c r="S3" s="26"/>
      <c r="T3" s="21"/>
      <c r="U3" s="21"/>
      <c r="V3" s="26"/>
      <c r="W3" s="21"/>
      <c r="X3" s="21"/>
      <c r="Y3" s="22"/>
    </row>
    <row r="4" spans="1:25" ht="15.95" customHeight="1" x14ac:dyDescent="0.2">
      <c r="A4" s="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1"/>
      <c r="Q4" s="20"/>
      <c r="R4" s="21"/>
      <c r="S4" s="21"/>
      <c r="T4" s="21"/>
      <c r="U4" s="21"/>
      <c r="V4" s="21"/>
      <c r="W4" s="21"/>
      <c r="X4" s="21"/>
      <c r="Y4" s="22"/>
    </row>
    <row r="5" spans="1:25" ht="7.5" customHeight="1" x14ac:dyDescent="0.2">
      <c r="A5" s="4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1"/>
      <c r="Q5" s="20"/>
      <c r="R5" s="21"/>
      <c r="S5" s="21"/>
      <c r="T5" s="21"/>
      <c r="U5" s="21"/>
      <c r="V5" s="21"/>
      <c r="W5" s="21"/>
      <c r="X5" s="21"/>
      <c r="Y5" s="22"/>
    </row>
    <row r="6" spans="1:25" ht="16.5" customHeight="1" x14ac:dyDescent="0.2">
      <c r="A6" s="46"/>
      <c r="C6" s="4"/>
      <c r="N6" s="31"/>
      <c r="Q6" s="20"/>
      <c r="R6" s="21"/>
      <c r="S6" s="21"/>
      <c r="T6" s="21"/>
      <c r="U6" s="21"/>
      <c r="V6" s="21"/>
      <c r="W6" s="21"/>
      <c r="X6" s="21"/>
      <c r="Y6" s="22"/>
    </row>
    <row r="7" spans="1:25" ht="16.5" customHeight="1" x14ac:dyDescent="0.2">
      <c r="A7" s="46"/>
      <c r="C7" s="4"/>
      <c r="N7" s="31"/>
      <c r="Q7" s="20"/>
      <c r="R7" s="21"/>
      <c r="S7" s="21"/>
      <c r="T7" s="21"/>
      <c r="U7" s="21"/>
      <c r="V7" s="21"/>
      <c r="W7" s="21"/>
      <c r="X7" s="21"/>
      <c r="Y7" s="22"/>
    </row>
    <row r="8" spans="1:25" ht="16.5" customHeight="1" x14ac:dyDescent="0.2">
      <c r="A8" s="46"/>
      <c r="C8" s="4"/>
      <c r="N8" s="31"/>
      <c r="Q8" s="20"/>
      <c r="R8" s="21"/>
      <c r="S8" s="21"/>
      <c r="T8" s="21"/>
      <c r="U8" s="21"/>
      <c r="V8" s="21"/>
      <c r="W8" s="21"/>
      <c r="X8" s="21"/>
      <c r="Y8" s="22"/>
    </row>
    <row r="9" spans="1:25" ht="16.5" customHeight="1" x14ac:dyDescent="0.2">
      <c r="A9" s="46"/>
      <c r="C9" s="4"/>
      <c r="N9" s="31"/>
      <c r="Q9" s="20"/>
      <c r="R9" s="21"/>
      <c r="S9" s="21"/>
      <c r="T9" s="21"/>
      <c r="U9" s="21"/>
      <c r="V9" s="21"/>
      <c r="W9" s="21"/>
      <c r="X9" s="21"/>
      <c r="Y9" s="22"/>
    </row>
    <row r="10" spans="1:25" ht="16.5" customHeight="1" x14ac:dyDescent="0.2">
      <c r="A10" s="46"/>
      <c r="C10" s="4"/>
      <c r="N10" s="31"/>
      <c r="Q10" s="20"/>
      <c r="R10" s="21"/>
      <c r="S10" s="21"/>
      <c r="T10" s="21"/>
      <c r="U10" s="21"/>
      <c r="V10" s="21"/>
      <c r="W10" s="21"/>
      <c r="X10" s="21"/>
      <c r="Y10" s="22"/>
    </row>
    <row r="11" spans="1:25" ht="16.5" customHeight="1" x14ac:dyDescent="0.2">
      <c r="A11" s="46"/>
      <c r="C11" s="4"/>
      <c r="N11" s="31"/>
      <c r="Q11" s="20"/>
      <c r="R11" s="26" t="s">
        <v>4</v>
      </c>
      <c r="S11" s="21"/>
      <c r="T11" s="21"/>
      <c r="U11" s="21"/>
      <c r="V11" s="21"/>
      <c r="W11" s="21"/>
      <c r="X11" s="21"/>
      <c r="Y11" s="22"/>
    </row>
    <row r="12" spans="1:25" ht="16.5" customHeight="1" x14ac:dyDescent="0.2">
      <c r="A12" s="46"/>
      <c r="C12" s="4"/>
      <c r="N12" s="31"/>
      <c r="Q12" s="20"/>
      <c r="R12" s="21"/>
      <c r="S12" s="21"/>
      <c r="T12" s="21"/>
      <c r="U12" s="21"/>
      <c r="V12" s="21"/>
      <c r="W12" s="21"/>
      <c r="X12" s="21"/>
      <c r="Y12" s="22"/>
    </row>
    <row r="13" spans="1:25" ht="17.25" customHeight="1" x14ac:dyDescent="0.2">
      <c r="A13" s="46"/>
      <c r="C13" s="4"/>
      <c r="N13" s="31"/>
      <c r="Q13" s="20"/>
      <c r="R13" s="26" t="s">
        <v>5</v>
      </c>
      <c r="S13" s="21"/>
      <c r="T13" s="21"/>
      <c r="U13" s="21"/>
      <c r="V13" s="21"/>
      <c r="W13" s="21"/>
      <c r="X13" s="21"/>
      <c r="Y13" s="22"/>
    </row>
    <row r="14" spans="1:25" ht="16.5" customHeight="1" x14ac:dyDescent="0.2">
      <c r="A14" s="46"/>
      <c r="C14" s="4"/>
      <c r="N14" s="31"/>
      <c r="Q14" s="20"/>
      <c r="R14" s="21"/>
      <c r="S14" s="21"/>
      <c r="T14" s="21"/>
      <c r="U14" s="21"/>
      <c r="V14" s="21"/>
      <c r="W14" s="21"/>
      <c r="X14" s="21"/>
      <c r="Y14" s="22"/>
    </row>
    <row r="15" spans="1:25" ht="16.5" customHeight="1" x14ac:dyDescent="0.2">
      <c r="A15" s="46"/>
      <c r="C15" s="4"/>
      <c r="N15" s="31"/>
      <c r="Q15" s="20"/>
      <c r="R15" s="21"/>
      <c r="S15" s="26" t="s">
        <v>6</v>
      </c>
      <c r="T15" s="21"/>
      <c r="U15" s="21"/>
      <c r="V15" s="26" t="s">
        <v>6</v>
      </c>
      <c r="W15" s="21"/>
      <c r="X15" s="21"/>
      <c r="Y15" s="22"/>
    </row>
    <row r="16" spans="1:25" ht="16.5" customHeight="1" x14ac:dyDescent="0.2">
      <c r="A16" s="46"/>
      <c r="C16" s="4"/>
      <c r="N16" s="31"/>
      <c r="Q16" s="20"/>
      <c r="R16" s="21"/>
      <c r="S16" s="21"/>
      <c r="T16" s="21"/>
      <c r="U16" s="21"/>
      <c r="V16" s="21"/>
      <c r="W16" s="21"/>
      <c r="X16" s="21"/>
      <c r="Y16" s="22"/>
    </row>
    <row r="17" spans="1:25" ht="16.5" customHeight="1" x14ac:dyDescent="0.2">
      <c r="A17" s="46"/>
      <c r="C17" s="4"/>
      <c r="N17" s="31"/>
      <c r="Q17" s="20"/>
      <c r="R17" s="21"/>
      <c r="S17" s="21"/>
      <c r="T17" s="21"/>
      <c r="U17" s="21"/>
      <c r="V17" s="21"/>
      <c r="W17" s="21"/>
      <c r="X17" s="21"/>
      <c r="Y17" s="22"/>
    </row>
    <row r="18" spans="1:25" ht="22.5" customHeight="1" x14ac:dyDescent="0.2">
      <c r="A18" s="46"/>
      <c r="C18" s="4"/>
      <c r="N18" s="31"/>
      <c r="Q18" s="20"/>
      <c r="R18" s="21"/>
      <c r="S18" s="21"/>
      <c r="T18" s="21"/>
      <c r="U18" s="21"/>
      <c r="V18" s="21"/>
      <c r="W18" s="21"/>
      <c r="X18" s="21"/>
      <c r="Y18" s="22"/>
    </row>
    <row r="19" spans="1:25" ht="87" customHeight="1" x14ac:dyDescent="0.2">
      <c r="A19" s="4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7"/>
      <c r="Q19" s="23"/>
      <c r="R19" s="24"/>
      <c r="S19" s="24"/>
      <c r="T19" s="24"/>
      <c r="U19" s="24"/>
      <c r="V19" s="24"/>
      <c r="W19" s="24"/>
      <c r="X19" s="24"/>
      <c r="Y19" s="25"/>
    </row>
    <row r="20" spans="1:25" ht="9" customHeight="1" x14ac:dyDescent="0.2">
      <c r="A20" s="46"/>
      <c r="B20" s="11"/>
      <c r="C20" s="12"/>
      <c r="D20" s="13"/>
      <c r="E20" s="72"/>
      <c r="F20" s="13"/>
      <c r="G20" s="72"/>
      <c r="H20" s="13"/>
      <c r="I20" s="72"/>
      <c r="J20" s="13"/>
      <c r="K20" s="72"/>
      <c r="L20" s="13"/>
      <c r="M20" s="72"/>
      <c r="N20" s="47"/>
    </row>
    <row r="21" spans="1:25" ht="11.25" customHeight="1" x14ac:dyDescent="0.2">
      <c r="A21" s="46"/>
      <c r="B21" s="11"/>
      <c r="C21" s="12"/>
      <c r="D21" s="13"/>
      <c r="E21" s="72"/>
      <c r="F21" s="13"/>
      <c r="G21" s="72"/>
      <c r="H21" s="13"/>
      <c r="I21" s="72"/>
      <c r="J21" s="13"/>
      <c r="K21" s="72"/>
      <c r="L21" s="13"/>
      <c r="M21" s="72"/>
      <c r="N21" s="47"/>
    </row>
    <row r="22" spans="1:25" ht="3.75" customHeight="1" x14ac:dyDescent="0.2">
      <c r="A22" s="46"/>
      <c r="B22" s="11"/>
      <c r="C22" s="12"/>
      <c r="D22" s="13"/>
      <c r="E22" s="35"/>
      <c r="F22" s="13"/>
      <c r="G22" s="35"/>
      <c r="H22" s="13"/>
      <c r="I22" s="35"/>
      <c r="J22" s="13"/>
      <c r="K22" s="35"/>
      <c r="L22" s="13"/>
      <c r="M22" s="35"/>
      <c r="N22" s="47"/>
    </row>
    <row r="23" spans="1:25" ht="16.5" customHeight="1" x14ac:dyDescent="0.2">
      <c r="A23" s="46"/>
      <c r="C23" s="4"/>
      <c r="D23" s="6"/>
      <c r="E23" s="6"/>
      <c r="F23" s="6"/>
      <c r="G23" s="6"/>
      <c r="H23" s="6"/>
      <c r="I23" s="6"/>
      <c r="J23" s="6"/>
      <c r="K23" s="6"/>
      <c r="L23" s="6"/>
      <c r="N23" s="31"/>
    </row>
    <row r="24" spans="1:25" ht="18" customHeight="1" x14ac:dyDescent="0.2">
      <c r="A24" s="46"/>
      <c r="N24" s="31"/>
    </row>
    <row r="25" spans="1:25" ht="4.5" customHeight="1" x14ac:dyDescent="0.2">
      <c r="A25" s="48"/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9"/>
      <c r="C29" s="19"/>
      <c r="D29" s="19"/>
      <c r="E29" s="19"/>
      <c r="F29" s="19"/>
      <c r="G29" s="3"/>
      <c r="H29" s="3"/>
      <c r="I29" s="3"/>
      <c r="J29" s="3"/>
      <c r="K29" s="3"/>
      <c r="L29" s="3"/>
    </row>
    <row r="30" spans="1:25" x14ac:dyDescent="0.2">
      <c r="B30" s="19"/>
      <c r="C30" s="19"/>
      <c r="D30" s="19"/>
      <c r="E30" s="19"/>
      <c r="F30" s="19"/>
      <c r="G30" s="3"/>
      <c r="H30" s="3"/>
      <c r="I30" s="3"/>
      <c r="J30" s="3"/>
      <c r="K30" s="3"/>
      <c r="L30" s="3"/>
    </row>
    <row r="31" spans="1:25" x14ac:dyDescent="0.2">
      <c r="B31" s="19"/>
      <c r="C31" s="19"/>
      <c r="D31" s="19"/>
      <c r="E31" s="19"/>
      <c r="F31" s="19"/>
      <c r="G31" s="3"/>
      <c r="H31" s="3"/>
      <c r="I31" s="3"/>
      <c r="J31" s="3"/>
      <c r="K31" s="3"/>
      <c r="L31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2017-08-10T09:56:03Z</cp:lastPrinted>
  <dcterms:created xsi:type="dcterms:W3CDTF">2010-08-25T11:28:54Z</dcterms:created>
  <dcterms:modified xsi:type="dcterms:W3CDTF">2025-10-02T08:15:54Z</dcterms:modified>
</cp:coreProperties>
</file>