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4_Ablagerungsquoten\"/>
    </mc:Choice>
  </mc:AlternateContent>
  <xr:revisionPtr revIDLastSave="0" documentId="13_ncr:1_{4D51166C-76E7-4AC1-BA5B-8E298651F136}" xr6:coauthVersionLast="47" xr6:coauthVersionMax="47" xr10:uidLastSave="{00000000-0000-0000-0000-000000000000}"/>
  <bookViews>
    <workbookView xWindow="-120" yWindow="-120" windowWidth="29040" windowHeight="15240" tabRatio="392" activeTab="1" xr2:uid="{00000000-000D-0000-FFFF-FFFF00000000}"/>
  </bookViews>
  <sheets>
    <sheet name="Daten" sheetId="1" r:id="rId1"/>
    <sheet name="Diagramm" sheetId="22" r:id="rId2"/>
  </sheets>
  <definedNames>
    <definedName name="Beschriftung">OFFSET(Daten!#REF!,0,0,COUNTA(Daten!$B$11:$B$21),-1)</definedName>
    <definedName name="Daten01">OFFSET(Daten!#REF!,0,0,COUNTA(Daten!$C$11:$C$21),-1)</definedName>
    <definedName name="Daten02">OFFSET(Daten!#REF!,0,0,COUNTA(Daten!$D$11:$D$21),-1)</definedName>
    <definedName name="Daten03">OFFSET(Daten!#REF!,0,0,COUNTA(Daten!$E$11:$E$21),-1)</definedName>
    <definedName name="Daten04" localSheetId="1">OFFSET(Daten!#REF!,0,0,COUNTA(Daten!#REF!),-1)</definedName>
    <definedName name="Daten04">OFFSET(Daten!#REF!,0,0,COUNTA(Daten!#REF!),-1)</definedName>
    <definedName name="Daten05">OFFSET(Daten!#REF!,0,0,COUNTA(Daten!$F$11:$F$21),-1)</definedName>
    <definedName name="Daten06">OFFSET(Daten!#REF!,0,0,COUNTA(Daten!$G$11:$G$21),-1)</definedName>
    <definedName name="Daten07">OFFSET(Daten!#REF!,0,0,COUNTA(Daten!$H$11:$H$21),-1)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Print_Area" localSheetId="1">Diagramm!$B$1:$O$26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H31" i="1" l="1"/>
  <c r="G31" i="1"/>
  <c r="F31" i="1"/>
  <c r="E31" i="1"/>
  <c r="D31" i="1"/>
  <c r="C31" i="1"/>
  <c r="H30" i="1" l="1"/>
  <c r="G30" i="1"/>
  <c r="F30" i="1"/>
  <c r="E30" i="1"/>
  <c r="D30" i="1"/>
  <c r="D24" i="1"/>
  <c r="C30" i="1"/>
  <c r="C24" i="1"/>
  <c r="H26" i="1" l="1"/>
  <c r="G26" i="1"/>
  <c r="F26" i="1"/>
  <c r="E26" i="1"/>
  <c r="D26" i="1"/>
  <c r="C26" i="1"/>
  <c r="H24" i="1"/>
  <c r="G24" i="1"/>
  <c r="F24" i="1"/>
  <c r="E24" i="1"/>
  <c r="W3" i="1" l="1"/>
</calcChain>
</file>

<file path=xl/sharedStrings.xml><?xml version="1.0" encoding="utf-8"?>
<sst xmlns="http://schemas.openxmlformats.org/spreadsheetml/2006/main" count="23" uniqueCount="21">
  <si>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</si>
  <si>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</si>
  <si>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</si>
  <si>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</si>
  <si>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</si>
  <si>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</si>
  <si>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</si>
  <si>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</si>
  <si>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</si>
  <si>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</si>
  <si>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Ablagerungsquoten der Hauptabfallströme
</t>
  </si>
  <si>
    <t>Siedlungsabfälle</t>
  </si>
  <si>
    <t>Übrige Abfälle (insbesondere aus Produktion und Gewerbe)</t>
  </si>
  <si>
    <t>Gefährliche Abfälle</t>
  </si>
  <si>
    <t>Prozent</t>
  </si>
  <si>
    <t>Statistisches Bundesamt, Wiesbaden, Abfallbilanz,  verschiedene Jahrgänge; Umweltbundesamt, eigene Berechnungen</t>
  </si>
  <si>
    <t>Abfälle insgesamt (ohne Abfälle aus Gewinnung und Behandlung von Bodenschätzen) **</t>
  </si>
  <si>
    <t>Bau- und Abbruchabfälle *</t>
  </si>
  <si>
    <t>Abfälle insgesamt (einschließlich Abfälle aus Gewinnung und Behandlung von Bodenschätzen) **</t>
  </si>
  <si>
    <t>2000: Hamburg mit Daten von 1999
2002: Einführung des Europäischen Abfallverzeichnisses mit Verschiebungen zwischen nicht besonders überwachungsbedürftigen und besonders überwachungsbedürftigen Abfällen sowie innerhalb der Siedlungsabfälle.</t>
  </si>
  <si>
    <t>* Ab 2004 ohne eingesetzte Mengen an Bodenaushub, Bauschutt und Straßenaufbruch bei Bau- und Rekultivierungsmaßnahmen der öffentlichen Hand.
** Abfälle aus Gewinnung und Behandlung von Bodenschätzen wurden 2023 zu 99,2 % abgelagert.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</si>
</sst>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25" fillId="0" borderId="17" xfId="0" applyFont="1" applyBorder="1" applyAlignment="1">
      <alignment vertical="top"/>
    </xf>
    <xf numFmtId="164" fontId="26" fillId="0" borderId="17" xfId="0" applyNumberFormat="1" applyFont="1" applyBorder="1" applyAlignment="1">
      <alignment vertical="top" wrapText="1"/>
    </xf>
    <xf numFmtId="0" fontId="0" fillId="0" borderId="17" xfId="0" applyBorder="1"/>
    <xf numFmtId="0" fontId="0" fillId="0" borderId="18" xfId="0" applyBorder="1"/>
    <xf numFmtId="0" fontId="31" fillId="27" borderId="24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6" xfId="0" applyBorder="1" applyProtection="1"/>
    <xf numFmtId="0" fontId="0" fillId="0" borderId="12" xfId="0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22" fillId="28" borderId="25" xfId="0" applyFont="1" applyFill="1" applyBorder="1" applyAlignment="1">
      <alignment horizontal="left" vertical="center" wrapText="1"/>
    </xf>
    <xf numFmtId="4" fontId="21" fillId="28" borderId="26" xfId="0" applyNumberFormat="1" applyFont="1" applyFill="1" applyBorder="1" applyAlignment="1">
      <alignment horizontal="right" vertical="center" wrapText="1" indent="4"/>
    </xf>
    <xf numFmtId="4" fontId="21" fillId="28" borderId="27" xfId="0" applyNumberFormat="1" applyFont="1" applyFill="1" applyBorder="1" applyAlignment="1">
      <alignment horizontal="right" vertical="center" wrapText="1" indent="4"/>
    </xf>
    <xf numFmtId="0" fontId="22" fillId="29" borderId="25" xfId="0" applyFont="1" applyFill="1" applyBorder="1" applyAlignment="1">
      <alignment horizontal="left" vertical="center" wrapText="1"/>
    </xf>
    <xf numFmtId="4" fontId="21" fillId="29" borderId="26" xfId="0" applyNumberFormat="1" applyFont="1" applyFill="1" applyBorder="1" applyAlignment="1">
      <alignment horizontal="right" vertical="center" wrapText="1" indent="4"/>
    </xf>
    <xf numFmtId="4" fontId="21" fillId="29" borderId="27" xfId="0" applyNumberFormat="1" applyFont="1" applyFill="1" applyBorder="1" applyAlignment="1">
      <alignment horizontal="right" vertical="center" wrapText="1" indent="4"/>
    </xf>
    <xf numFmtId="0" fontId="22" fillId="0" borderId="25" xfId="0" applyFont="1" applyFill="1" applyBorder="1" applyAlignment="1">
      <alignment horizontal="left" vertical="center" wrapText="1"/>
    </xf>
    <xf numFmtId="4" fontId="21" fillId="0" borderId="26" xfId="0" applyNumberFormat="1" applyFont="1" applyFill="1" applyBorder="1" applyAlignment="1">
      <alignment horizontal="right" vertical="center" wrapText="1" indent="4"/>
    </xf>
    <xf numFmtId="4" fontId="21" fillId="0" borderId="27" xfId="0" applyNumberFormat="1" applyFont="1" applyFill="1" applyBorder="1" applyAlignment="1">
      <alignment horizontal="right" vertical="center" wrapText="1" indent="4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5EAD35"/>
      <color rgb="FFFFFFFF"/>
      <color rgb="FF61B931"/>
      <color rgb="FFEAEAEA"/>
      <color rgb="FF005F85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79239911272342E-2"/>
          <c:y val="7.5861692218678417E-2"/>
          <c:w val="0.84072148458373475"/>
          <c:h val="0.67320760748913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Abfälle insgesamt (ohne Abfälle aus Gewinnung und Behandlung von Bodenschätzen) **</c:v>
                </c:pt>
              </c:strCache>
            </c:strRef>
          </c:tx>
          <c:spPr>
            <a:solidFill>
              <a:srgbClr val="5EAD35"/>
            </a:solidFill>
            <a:ln w="63500">
              <a:noFill/>
            </a:ln>
          </c:spPr>
          <c:invertIfNegative val="0"/>
          <c:dLbls>
            <c:dLbl>
              <c:idx val="12"/>
              <c:layout>
                <c:manualLayout>
                  <c:x val="0"/>
                  <c:y val="7.37497969537335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E2-4F83-9FE9-41892FCBC4B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Daten!$B$11:$B$34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Daten!$C$11:$C$34</c:f>
              <c:numCache>
                <c:formatCode>#,##0.00</c:formatCode>
                <c:ptCount val="14"/>
                <c:pt idx="0">
                  <c:v>19.123861279364956</c:v>
                </c:pt>
                <c:pt idx="1">
                  <c:v>18.375019867932433</c:v>
                </c:pt>
                <c:pt idx="2">
                  <c:v>9.6511714222087726</c:v>
                </c:pt>
                <c:pt idx="3">
                  <c:v>10.810173951340753</c:v>
                </c:pt>
                <c:pt idx="4">
                  <c:v>11.15</c:v>
                </c:pt>
                <c:pt idx="5">
                  <c:v>10.998023209089462</c:v>
                </c:pt>
                <c:pt idx="6">
                  <c:v>11.101054075838162</c:v>
                </c:pt>
                <c:pt idx="7">
                  <c:v>11.166779022582228</c:v>
                </c:pt>
                <c:pt idx="8">
                  <c:v>11.145844867143383</c:v>
                </c:pt>
                <c:pt idx="9">
                  <c:v>10.931308559202243</c:v>
                </c:pt>
                <c:pt idx="10">
                  <c:v>10.189572229977633</c:v>
                </c:pt>
                <c:pt idx="11">
                  <c:v>11.981030710067371</c:v>
                </c:pt>
                <c:pt idx="12">
                  <c:v>9.9258771385228339</c:v>
                </c:pt>
                <c:pt idx="13">
                  <c:v>8.9554018941061209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E2-4F83-9FE9-41892FCBC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6416968"/>
        <c:axId val="346417360"/>
      </c:barChart>
      <c:lineChart>
        <c:grouping val="standard"/>
        <c:varyColors val="0"/>
        <c:ser>
          <c:idx val="1"/>
          <c:order val="1"/>
          <c:tx>
            <c:strRef>
              <c:f>Daten!$D$10</c:f>
              <c:strCache>
                <c:ptCount val="1"/>
                <c:pt idx="0">
                  <c:v>Siedlungsabfälle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3.2410645064097285E-2"/>
                  <c:y val="2.9629910803842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E2-4F83-9FE9-41892FCBC4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E2-4F83-9FE9-41892FCBC4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E2-4F83-9FE9-41892FCBC4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E2-4F83-9FE9-41892FCBC4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E2-4F83-9FE9-41892FCBC4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E2-4F83-9FE9-41892FCBC4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E2-4F83-9FE9-41892FCBC4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E2-4F83-9FE9-41892FCBC4B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E2-4F83-9FE9-41892FCBC4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E2-4F83-9FE9-41892FCBC4B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E2-4F83-9FE9-41892FCBC4B2}"/>
                </c:ext>
              </c:extLst>
            </c:dLbl>
            <c:dLbl>
              <c:idx val="11"/>
              <c:layout>
                <c:manualLayout>
                  <c:x val="0.11902991757070552"/>
                  <c:y val="-9.956488586882967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0,60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6A9-4997-82DD-AA147F6B42D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E2-4F83-9FE9-41892FCBC4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E2-4F83-9FE9-41892FCBC4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E2-4F83-9FE9-41892FCBC4B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E2-4F83-9FE9-41892FCBC4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E2-4F83-9FE9-41892FCBC4B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BE2-4F83-9FE9-41892FCBC4B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61-414D-82D8-4D938481F7C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89-47B9-978D-6163C90784A8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Daten!$B$11:$B$34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Daten!$D$11:$D$34</c:f>
              <c:numCache>
                <c:formatCode>#,##0.00</c:formatCode>
                <c:ptCount val="14"/>
                <c:pt idx="0">
                  <c:v>27.1</c:v>
                </c:pt>
                <c:pt idx="1">
                  <c:v>26.7</c:v>
                </c:pt>
                <c:pt idx="2">
                  <c:v>0.2150364758134207</c:v>
                </c:pt>
                <c:pt idx="3">
                  <c:v>0.27234214242485372</c:v>
                </c:pt>
                <c:pt idx="4">
                  <c:v>0.24</c:v>
                </c:pt>
                <c:pt idx="5">
                  <c:v>0.20145278450363197</c:v>
                </c:pt>
                <c:pt idx="6">
                  <c:v>0.23401684153990801</c:v>
                </c:pt>
                <c:pt idx="7">
                  <c:v>0.2374975864066422</c:v>
                </c:pt>
                <c:pt idx="8">
                  <c:v>0.21687226422602468</c:v>
                </c:pt>
                <c:pt idx="9">
                  <c:v>0.17573998380822622</c:v>
                </c:pt>
                <c:pt idx="10">
                  <c:v>0.4098601768870237</c:v>
                </c:pt>
                <c:pt idx="11">
                  <c:v>0.9904813391771089</c:v>
                </c:pt>
                <c:pt idx="12">
                  <c:v>0.45923515723140923</c:v>
                </c:pt>
                <c:pt idx="13">
                  <c:v>0.60376586164551782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BE2-4F83-9FE9-41892FCBC4B2}"/>
            </c:ext>
          </c:extLst>
        </c:ser>
        <c:ser>
          <c:idx val="2"/>
          <c:order val="2"/>
          <c:tx>
            <c:strRef>
              <c:f>Daten!$E$10</c:f>
              <c:strCache>
                <c:ptCount val="1"/>
                <c:pt idx="0">
                  <c:v>Übrige Abfälle (insbesondere aus Produktion und Gewerbe)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8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3.3834536448099202E-2"/>
                  <c:y val="-3.5026170172068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E2-4F83-9FE9-41892FCBC4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E2-4F83-9FE9-41892FCBC4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E2-4F83-9FE9-41892FCBC4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BE2-4F83-9FE9-41892FCBC4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BE2-4F83-9FE9-41892FCBC4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BE2-4F83-9FE9-41892FCBC4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BE2-4F83-9FE9-41892FCBC4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BE2-4F83-9FE9-41892FCBC4B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BE2-4F83-9FE9-41892FCBC4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BE2-4F83-9FE9-41892FCBC4B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BE2-4F83-9FE9-41892FCBC4B2}"/>
                </c:ext>
              </c:extLst>
            </c:dLbl>
            <c:dLbl>
              <c:idx val="11"/>
              <c:layout>
                <c:manualLayout>
                  <c:x val="0.1142043803718929"/>
                  <c:y val="3.25852481621086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17,51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2BE2-4F83-9FE9-41892FCBC4B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BE2-4F83-9FE9-41892FCBC4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BE2-4F83-9FE9-41892FCBC4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BE2-4F83-9FE9-41892FCBC4B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BE2-4F83-9FE9-41892FCBC4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BE2-4F83-9FE9-41892FCBC4B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BE2-4F83-9FE9-41892FCBC4B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BE2-4F83-9FE9-41892FCBC4B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61-414D-82D8-4D938481F7C1}"/>
                </c:ext>
              </c:extLst>
            </c:dLbl>
            <c:dLbl>
              <c:idx val="20"/>
              <c:layout>
                <c:manualLayout>
                  <c:x val="0"/>
                  <c:y val="2.1992232153119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89-47B9-978D-6163C90784A8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Daten!$B$11:$B$34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Daten!$E$11:$E$34</c:f>
              <c:numCache>
                <c:formatCode>#,##0.00</c:formatCode>
                <c:ptCount val="14"/>
                <c:pt idx="0">
                  <c:v>48.7</c:v>
                </c:pt>
                <c:pt idx="1">
                  <c:v>47.5</c:v>
                </c:pt>
                <c:pt idx="2">
                  <c:v>18.586078424139586</c:v>
                </c:pt>
                <c:pt idx="3">
                  <c:v>22.838436356633931</c:v>
                </c:pt>
                <c:pt idx="4">
                  <c:v>22.1</c:v>
                </c:pt>
                <c:pt idx="5">
                  <c:v>22.079435306832384</c:v>
                </c:pt>
                <c:pt idx="6">
                  <c:v>23.191649359020268</c:v>
                </c:pt>
                <c:pt idx="7">
                  <c:v>22.506004229845502</c:v>
                </c:pt>
                <c:pt idx="8">
                  <c:v>22.265185346549032</c:v>
                </c:pt>
                <c:pt idx="9">
                  <c:v>20.026431022920036</c:v>
                </c:pt>
                <c:pt idx="10">
                  <c:v>18.705765533560097</c:v>
                </c:pt>
                <c:pt idx="11">
                  <c:v>19.450944005163787</c:v>
                </c:pt>
                <c:pt idx="12">
                  <c:v>20.350942154200609</c:v>
                </c:pt>
                <c:pt idx="13">
                  <c:v>17.514256532470849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2BE2-4F83-9FE9-41892FCBC4B2}"/>
            </c:ext>
          </c:extLst>
        </c:ser>
        <c:ser>
          <c:idx val="3"/>
          <c:order val="3"/>
          <c:tx>
            <c:strRef>
              <c:f>Daten!$F$10</c:f>
              <c:strCache>
                <c:ptCount val="1"/>
                <c:pt idx="0">
                  <c:v>Bau- und Abbruchabfälle *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square"/>
            <c:size val="7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BE2-4F83-9FE9-41892FCBC4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BE2-4F83-9FE9-41892FCBC4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BE2-4F83-9FE9-41892FCBC4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BE2-4F83-9FE9-41892FCBC4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BE2-4F83-9FE9-41892FCBC4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BE2-4F83-9FE9-41892FCBC4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BE2-4F83-9FE9-41892FCBC4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BE2-4F83-9FE9-41892FCBC4B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BE2-4F83-9FE9-41892FCBC4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BE2-4F83-9FE9-41892FCBC4B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BE2-4F83-9FE9-41892FCBC4B2}"/>
                </c:ext>
              </c:extLst>
            </c:dLbl>
            <c:dLbl>
              <c:idx val="11"/>
              <c:layout>
                <c:manualLayout>
                  <c:x val="9.007669437783121E-2"/>
                  <c:y val="-2.98698108152662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9,00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2BE2-4F83-9FE9-41892FCBC4B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BE2-4F83-9FE9-41892FCBC4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BE2-4F83-9FE9-41892FCBC4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BE2-4F83-9FE9-41892FCBC4B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BE2-4F83-9FE9-41892FCBC4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BE2-4F83-9FE9-41892FCBC4B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BE2-4F83-9FE9-41892FCBC4B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61-414D-82D8-4D938481F7C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89-47B9-978D-6163C90784A8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Daten!$B$11:$B$34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Daten!$F$11:$F$34</c:f>
              <c:numCache>
                <c:formatCode>#,##0.00</c:formatCode>
                <c:ptCount val="14"/>
                <c:pt idx="0">
                  <c:v>12.2</c:v>
                </c:pt>
                <c:pt idx="1">
                  <c:v>11.5</c:v>
                </c:pt>
                <c:pt idx="2">
                  <c:v>9.5743666678374133</c:v>
                </c:pt>
                <c:pt idx="3">
                  <c:v>10.413100845931881</c:v>
                </c:pt>
                <c:pt idx="4">
                  <c:v>11.2</c:v>
                </c:pt>
                <c:pt idx="5">
                  <c:v>10.873361818590697</c:v>
                </c:pt>
                <c:pt idx="6">
                  <c:v>11.049664236722089</c:v>
                </c:pt>
                <c:pt idx="7">
                  <c:v>11.270412726372992</c:v>
                </c:pt>
                <c:pt idx="8">
                  <c:v>12.237418902332106</c:v>
                </c:pt>
                <c:pt idx="9">
                  <c:v>11.459339574010942</c:v>
                </c:pt>
                <c:pt idx="10">
                  <c:v>10.884721537918194</c:v>
                </c:pt>
                <c:pt idx="11">
                  <c:v>9.9730166810067171</c:v>
                </c:pt>
                <c:pt idx="12">
                  <c:v>9.9520389238589004</c:v>
                </c:pt>
                <c:pt idx="13">
                  <c:v>9.0024196266430572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2BE2-4F83-9FE9-41892FCBC4B2}"/>
            </c:ext>
          </c:extLst>
        </c:ser>
        <c:ser>
          <c:idx val="4"/>
          <c:order val="4"/>
          <c:tx>
            <c:strRef>
              <c:f>Daten!$G$10</c:f>
              <c:strCache>
                <c:ptCount val="1"/>
                <c:pt idx="0">
                  <c:v>Gefährliche Abfälle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star"/>
            <c:size val="7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3.2297277032939636E-2"/>
                  <c:y val="-3.2345323277224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BE2-4F83-9FE9-41892FCBC4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BE2-4F83-9FE9-41892FCBC4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BE2-4F83-9FE9-41892FCBC4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BE2-4F83-9FE9-41892FCBC4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BE2-4F83-9FE9-41892FCBC4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BE2-4F83-9FE9-41892FCBC4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BE2-4F83-9FE9-41892FCBC4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BE2-4F83-9FE9-41892FCBC4B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BE2-4F83-9FE9-41892FCBC4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BE2-4F83-9FE9-41892FCBC4B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BE2-4F83-9FE9-41892FCBC4B2}"/>
                </c:ext>
              </c:extLst>
            </c:dLbl>
            <c:dLbl>
              <c:idx val="11"/>
              <c:layout>
                <c:manualLayout>
                  <c:x val="9.6510743976247482E-2"/>
                  <c:y val="-3.25852481621087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20,12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2BE2-4F83-9FE9-41892FCBC4B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BE2-4F83-9FE9-41892FCBC4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BE2-4F83-9FE9-41892FCBC4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BE2-4F83-9FE9-41892FCBC4B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BE2-4F83-9FE9-41892FCBC4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BE2-4F83-9FE9-41892FCBC4B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2BE2-4F83-9FE9-41892FCBC4B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61-414D-82D8-4D938481F7C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61-414D-82D8-4D938481F7C1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Daten!$B$11:$B$34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Daten!$G$11:$G$34</c:f>
              <c:numCache>
                <c:formatCode>#,##0.00</c:formatCode>
                <c:ptCount val="14"/>
                <c:pt idx="0">
                  <c:v>31.4</c:v>
                </c:pt>
                <c:pt idx="1">
                  <c:v>29.6</c:v>
                </c:pt>
                <c:pt idx="2">
                  <c:v>18.825466520307355</c:v>
                </c:pt>
                <c:pt idx="3">
                  <c:v>18.404725480197179</c:v>
                </c:pt>
                <c:pt idx="4">
                  <c:v>19.53</c:v>
                </c:pt>
                <c:pt idx="5">
                  <c:v>17.166258549354048</c:v>
                </c:pt>
                <c:pt idx="6">
                  <c:v>19.735470941883769</c:v>
                </c:pt>
                <c:pt idx="7">
                  <c:v>20.424392740443288</c:v>
                </c:pt>
                <c:pt idx="8">
                  <c:v>20.736899140800372</c:v>
                </c:pt>
                <c:pt idx="9">
                  <c:v>21.721563798676311</c:v>
                </c:pt>
                <c:pt idx="10">
                  <c:v>21.120915427696524</c:v>
                </c:pt>
                <c:pt idx="11">
                  <c:v>20.521595468491856</c:v>
                </c:pt>
                <c:pt idx="12">
                  <c:v>20.935101186322399</c:v>
                </c:pt>
                <c:pt idx="13">
                  <c:v>20.12387814435596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2BE2-4F83-9FE9-41892FCBC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416968"/>
        <c:axId val="346417360"/>
      </c:lineChart>
      <c:catAx>
        <c:axId val="34641696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46417360"/>
        <c:crosses val="autoZero"/>
        <c:auto val="1"/>
        <c:lblAlgn val="ctr"/>
        <c:lblOffset val="100"/>
        <c:tickLblSkip val="1"/>
        <c:noMultiLvlLbl val="0"/>
      </c:catAx>
      <c:valAx>
        <c:axId val="34641736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6203994576271545E-2"/>
              <c:y val="2.281968547315966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641696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2755660380465114E-2"/>
          <c:y val="0.82646131688448254"/>
          <c:w val="0.94724437050687815"/>
          <c:h val="0.11214175168400434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95" footer="0.3149606299212629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173935</xdr:colOff>
      <xdr:row>2</xdr:row>
      <xdr:rowOff>28575</xdr:rowOff>
    </xdr:from>
    <xdr:to>
      <xdr:col>12</xdr:col>
      <xdr:colOff>894522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3935" y="542925"/>
          <a:ext cx="591171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5597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134082</xdr:colOff>
      <xdr:row>2</xdr:row>
      <xdr:rowOff>3308</xdr:rowOff>
    </xdr:from>
    <xdr:to>
      <xdr:col>15</xdr:col>
      <xdr:colOff>266701</xdr:colOff>
      <xdr:row>21</xdr:row>
      <xdr:rowOff>13021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865136</xdr:colOff>
      <xdr:row>18</xdr:row>
      <xdr:rowOff>1104944</xdr:rowOff>
    </xdr:from>
    <xdr:to>
      <xdr:col>13</xdr:col>
      <xdr:colOff>897807</xdr:colOff>
      <xdr:row>21</xdr:row>
      <xdr:rowOff>32895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12174" y="4995540"/>
          <a:ext cx="2406595" cy="298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Wiesbaden, Abfallbilanz,  verschiedene Jahrgänge; Umweltbundesamt, eigene Berechnungen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7326</xdr:colOff>
      <xdr:row>19</xdr:row>
      <xdr:rowOff>3375</xdr:rowOff>
    </xdr:from>
    <xdr:to>
      <xdr:col>9</xdr:col>
      <xdr:colOff>60719</xdr:colOff>
      <xdr:row>22</xdr:row>
      <xdr:rowOff>43960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134" y="5000337"/>
          <a:ext cx="3863393" cy="355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F0A16BF-8A25-42B8-899B-AA4B5AA8A9F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2000: Hamburg mit Daten von 1999
2002: Einführung des Europäischen Abfallverzeichnisses mit Verschiebungen zwischen nicht besonders überwachungsbedürftigen und besonders überwachungsbedürftigen Abfällen sowie innerhalb der Siedlungsabfälle.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162729</xdr:colOff>
      <xdr:row>1</xdr:row>
      <xdr:rowOff>9525</xdr:rowOff>
    </xdr:from>
    <xdr:to>
      <xdr:col>13</xdr:col>
      <xdr:colOff>242843</xdr:colOff>
      <xdr:row>2</xdr:row>
      <xdr:rowOff>40752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2729" y="263525"/>
          <a:ext cx="6596802" cy="28522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Ablagerungsquoten der Hauptabfallströme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8971</xdr:colOff>
      <xdr:row>1</xdr:row>
      <xdr:rowOff>19963</xdr:rowOff>
    </xdr:from>
    <xdr:to>
      <xdr:col>13</xdr:col>
      <xdr:colOff>907817</xdr:colOff>
      <xdr:row>1</xdr:row>
      <xdr:rowOff>19963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779" y="27640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8971</xdr:colOff>
      <xdr:row>18</xdr:row>
      <xdr:rowOff>1104204</xdr:rowOff>
    </xdr:from>
    <xdr:to>
      <xdr:col>13</xdr:col>
      <xdr:colOff>907817</xdr:colOff>
      <xdr:row>18</xdr:row>
      <xdr:rowOff>1104204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779" y="4994800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5597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98322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0832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4577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8971</xdr:colOff>
      <xdr:row>18</xdr:row>
      <xdr:rowOff>537272</xdr:rowOff>
    </xdr:from>
    <xdr:to>
      <xdr:col>13</xdr:col>
      <xdr:colOff>907817</xdr:colOff>
      <xdr:row>18</xdr:row>
      <xdr:rowOff>537272</xdr:rowOff>
    </xdr:to>
    <xdr:cxnSp macro="">
      <xdr:nvCxnSpPr>
        <xdr:cNvPr id="14" name="Gerade Verbindung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228779" y="4427868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7326</xdr:colOff>
      <xdr:row>21</xdr:row>
      <xdr:rowOff>36632</xdr:rowOff>
    </xdr:from>
    <xdr:to>
      <xdr:col>8</xdr:col>
      <xdr:colOff>505558</xdr:colOff>
      <xdr:row>26</xdr:row>
      <xdr:rowOff>21981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27134" y="5297363"/>
          <a:ext cx="3377712" cy="337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0CB41E2-F7AC-4F84-9EA2-286B9F066F0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Ab 2004 ohne eingesetzte Mengen an Bodenaushub, Bauschutt und Straßenaufbruch bei Bau- und Rekultivierungsmaßnahmen der öffentlichen Hand.
** Abfälle aus Gewinnung und Behandlung von Bodenschätzen wurden 2023 zu 99,2 % abgelagert.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35"/>
  <sheetViews>
    <sheetView showGridLines="0" zoomScaleNormal="100" workbookViewId="0">
      <selection activeCell="B5" sqref="B5:H5"/>
    </sheetView>
  </sheetViews>
  <sheetFormatPr baseColWidth="10" defaultColWidth="11.42578125" defaultRowHeight="12.75" x14ac:dyDescent="0.2"/>
  <cols>
    <col min="1" max="1" width="18" style="24" bestFit="1" customWidth="1"/>
    <col min="2" max="2" width="16.7109375" style="24" customWidth="1"/>
    <col min="3" max="8" width="20" style="24" customWidth="1"/>
    <col min="9" max="12" width="11.42578125" style="11"/>
    <col min="13" max="16384" width="11.42578125" style="24"/>
  </cols>
  <sheetData>
    <row r="1" spans="1:23" ht="15.95" customHeight="1" x14ac:dyDescent="0.2">
      <c r="A1" s="41" t="s">
        <v>1</v>
      </c>
      <c r="B1" s="52" t="s">
        <v>10</v>
      </c>
      <c r="C1" s="53"/>
      <c r="D1" s="53"/>
      <c r="E1" s="53"/>
      <c r="F1" s="53"/>
      <c r="G1" s="53"/>
      <c r="H1" s="53"/>
    </row>
    <row r="2" spans="1:23" ht="15.95" customHeight="1" x14ac:dyDescent="0.2">
      <c r="A2" s="41" t="s">
        <v>2</v>
      </c>
      <c r="B2" s="52"/>
      <c r="C2" s="53"/>
      <c r="D2" s="53"/>
      <c r="E2" s="53"/>
      <c r="F2" s="53"/>
      <c r="G2" s="53"/>
      <c r="H2" s="53"/>
    </row>
    <row r="3" spans="1:23" ht="13.5" customHeight="1" x14ac:dyDescent="0.2">
      <c r="A3" s="41" t="s">
        <v>0</v>
      </c>
      <c r="B3" s="52" t="s">
        <v>15</v>
      </c>
      <c r="C3" s="53"/>
      <c r="D3" s="53"/>
      <c r="E3" s="53"/>
      <c r="F3" s="53"/>
      <c r="G3" s="53"/>
      <c r="H3" s="53"/>
      <c r="W3" s="25" t="str">
        <f>"Quelle: "&amp;Daten!B3</f>
        <v>Quelle: Statistisches Bundesamt, Wiesbaden, Abfallbilanz,  verschiedene Jahrgänge; Umweltbundesamt, eigene Berechnungen</v>
      </c>
    </row>
    <row r="4" spans="1:23" ht="46.5" customHeight="1" x14ac:dyDescent="0.2">
      <c r="A4" s="41" t="s">
        <v>3</v>
      </c>
      <c r="B4" s="56" t="s">
        <v>19</v>
      </c>
      <c r="C4" s="53"/>
      <c r="D4" s="53"/>
      <c r="E4" s="53"/>
      <c r="F4" s="53"/>
      <c r="G4" s="53"/>
      <c r="H4" s="53"/>
    </row>
    <row r="5" spans="1:23" ht="30" customHeight="1" x14ac:dyDescent="0.2">
      <c r="A5" s="41" t="s">
        <v>3</v>
      </c>
      <c r="B5" s="56" t="s">
        <v>20</v>
      </c>
      <c r="C5" s="53"/>
      <c r="D5" s="53"/>
      <c r="E5" s="53"/>
      <c r="F5" s="53"/>
      <c r="G5" s="53"/>
      <c r="H5" s="53"/>
    </row>
    <row r="6" spans="1:23" x14ac:dyDescent="0.2">
      <c r="A6" s="41" t="s">
        <v>8</v>
      </c>
      <c r="B6" s="52" t="s">
        <v>14</v>
      </c>
      <c r="C6" s="53"/>
      <c r="D6" s="53"/>
      <c r="E6" s="53"/>
      <c r="F6" s="53"/>
      <c r="G6" s="53"/>
      <c r="H6" s="53"/>
    </row>
    <row r="7" spans="1:23" x14ac:dyDescent="0.2">
      <c r="A7" s="42" t="s">
        <v>9</v>
      </c>
      <c r="B7" s="54"/>
      <c r="C7" s="55"/>
      <c r="D7" s="55"/>
      <c r="E7" s="55"/>
      <c r="F7" s="55"/>
      <c r="G7" s="55"/>
      <c r="H7" s="55"/>
    </row>
    <row r="9" spans="1:23" ht="13.5" x14ac:dyDescent="0.25">
      <c r="A9" s="12"/>
      <c r="B9" s="12"/>
      <c r="C9" s="11"/>
      <c r="D9" s="13"/>
      <c r="E9" s="13"/>
      <c r="F9" s="13"/>
      <c r="G9" s="13"/>
      <c r="H9" s="13"/>
    </row>
    <row r="10" spans="1:23" ht="66" customHeight="1" x14ac:dyDescent="0.25">
      <c r="A10" s="11"/>
      <c r="B10" s="33"/>
      <c r="C10" s="34" t="s">
        <v>16</v>
      </c>
      <c r="D10" s="34" t="s">
        <v>11</v>
      </c>
      <c r="E10" s="34" t="s">
        <v>12</v>
      </c>
      <c r="F10" s="34" t="s">
        <v>17</v>
      </c>
      <c r="G10" s="34" t="s">
        <v>13</v>
      </c>
      <c r="H10" s="34" t="s">
        <v>18</v>
      </c>
      <c r="I10" s="15"/>
      <c r="J10" s="15"/>
      <c r="K10" s="15"/>
      <c r="L10" s="15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8.75" customHeight="1" x14ac:dyDescent="0.2">
      <c r="A11" s="14"/>
      <c r="B11" s="43">
        <v>2000</v>
      </c>
      <c r="C11" s="44">
        <v>19.123861279364956</v>
      </c>
      <c r="D11" s="44">
        <v>27.1</v>
      </c>
      <c r="E11" s="44">
        <v>48.7</v>
      </c>
      <c r="F11" s="44">
        <v>12.2</v>
      </c>
      <c r="G11" s="44">
        <v>31.4</v>
      </c>
      <c r="H11" s="45">
        <v>28.7</v>
      </c>
    </row>
    <row r="12" spans="1:23" ht="18.75" customHeight="1" x14ac:dyDescent="0.2">
      <c r="A12" s="14"/>
      <c r="B12" s="46">
        <v>2001</v>
      </c>
      <c r="C12" s="47">
        <v>18.375019867932433</v>
      </c>
      <c r="D12" s="47">
        <v>26.7</v>
      </c>
      <c r="E12" s="47">
        <v>47.5</v>
      </c>
      <c r="F12" s="47">
        <v>11.5</v>
      </c>
      <c r="G12" s="47">
        <v>29.6</v>
      </c>
      <c r="H12" s="48">
        <v>28.5</v>
      </c>
    </row>
    <row r="13" spans="1:23" ht="18.75" hidden="1" customHeight="1" x14ac:dyDescent="0.2">
      <c r="A13" s="14"/>
      <c r="B13" s="43">
        <v>2002</v>
      </c>
      <c r="C13" s="44">
        <v>18.720611314439207</v>
      </c>
      <c r="D13" s="44">
        <v>21.3</v>
      </c>
      <c r="E13" s="44">
        <v>49.4</v>
      </c>
      <c r="F13" s="44">
        <v>12.8</v>
      </c>
      <c r="G13" s="44">
        <v>28.2</v>
      </c>
      <c r="H13" s="45">
        <v>28.4</v>
      </c>
    </row>
    <row r="14" spans="1:23" ht="18.75" hidden="1" customHeight="1" x14ac:dyDescent="0.2">
      <c r="A14" s="14"/>
      <c r="B14" s="46">
        <v>2003</v>
      </c>
      <c r="C14" s="47">
        <v>17.879852247101397</v>
      </c>
      <c r="D14" s="47">
        <v>19.2</v>
      </c>
      <c r="E14" s="47">
        <v>44.4</v>
      </c>
      <c r="F14" s="47">
        <v>12</v>
      </c>
      <c r="G14" s="47">
        <v>25.8</v>
      </c>
      <c r="H14" s="48">
        <v>28.3</v>
      </c>
    </row>
    <row r="15" spans="1:23" ht="18.75" hidden="1" customHeight="1" x14ac:dyDescent="0.2">
      <c r="A15" s="14"/>
      <c r="B15" s="43">
        <v>2004</v>
      </c>
      <c r="C15" s="44">
        <v>18.198649193756918</v>
      </c>
      <c r="D15" s="44">
        <v>17.7</v>
      </c>
      <c r="E15" s="44">
        <v>35.4</v>
      </c>
      <c r="F15" s="44">
        <v>13.5</v>
      </c>
      <c r="G15" s="44">
        <v>19.3</v>
      </c>
      <c r="H15" s="45">
        <v>30.3</v>
      </c>
    </row>
    <row r="16" spans="1:23" ht="18.75" hidden="1" customHeight="1" x14ac:dyDescent="0.2">
      <c r="A16" s="14"/>
      <c r="B16" s="46">
        <v>2005</v>
      </c>
      <c r="C16" s="47">
        <v>15.058232701882904</v>
      </c>
      <c r="D16" s="47">
        <v>8.5</v>
      </c>
      <c r="E16" s="47">
        <v>30.9</v>
      </c>
      <c r="F16" s="47">
        <v>12.6</v>
      </c>
      <c r="G16" s="47">
        <v>18.3</v>
      </c>
      <c r="H16" s="48">
        <v>28.4</v>
      </c>
    </row>
    <row r="17" spans="1:8" ht="18.75" hidden="1" customHeight="1" x14ac:dyDescent="0.2">
      <c r="A17" s="14"/>
      <c r="B17" s="43">
        <v>2006</v>
      </c>
      <c r="C17" s="44">
        <v>9.5727291130979175</v>
      </c>
      <c r="D17" s="44">
        <v>0.7</v>
      </c>
      <c r="E17" s="44">
        <v>9.3000000000000007</v>
      </c>
      <c r="F17" s="44">
        <v>10.6</v>
      </c>
      <c r="G17" s="44">
        <v>16.8</v>
      </c>
      <c r="H17" s="45">
        <v>19.7</v>
      </c>
    </row>
    <row r="18" spans="1:8" ht="18.75" hidden="1" customHeight="1" x14ac:dyDescent="0.2">
      <c r="A18" s="14"/>
      <c r="B18" s="46">
        <v>2007</v>
      </c>
      <c r="C18" s="47">
        <v>10.482045021871503</v>
      </c>
      <c r="D18" s="47">
        <v>0.6</v>
      </c>
      <c r="E18" s="47">
        <v>11.6</v>
      </c>
      <c r="F18" s="47">
        <v>11.6</v>
      </c>
      <c r="G18" s="47">
        <v>18.8</v>
      </c>
      <c r="H18" s="48">
        <v>20.399999999999999</v>
      </c>
    </row>
    <row r="19" spans="1:8" ht="18.75" hidden="1" customHeight="1" x14ac:dyDescent="0.2">
      <c r="A19" s="14"/>
      <c r="B19" s="43">
        <v>2008</v>
      </c>
      <c r="C19" s="44">
        <v>10.107620159348864</v>
      </c>
      <c r="D19" s="44">
        <v>0.5913122583579713</v>
      </c>
      <c r="E19" s="44">
        <v>11.312762525920281</v>
      </c>
      <c r="F19" s="44">
        <v>11.259394465307182</v>
      </c>
      <c r="G19" s="44">
        <v>17.507568113017154</v>
      </c>
      <c r="H19" s="45">
        <v>19.334775271800176</v>
      </c>
    </row>
    <row r="20" spans="1:8" ht="38.25" hidden="1" customHeight="1" x14ac:dyDescent="0.2">
      <c r="A20" s="14"/>
      <c r="B20" s="46">
        <v>2009</v>
      </c>
      <c r="C20" s="47">
        <v>8.5413113311596351</v>
      </c>
      <c r="D20" s="47">
        <v>0.36314117113027689</v>
      </c>
      <c r="E20" s="47">
        <v>7.6953086901394716</v>
      </c>
      <c r="F20" s="47">
        <v>9.9537998471959437</v>
      </c>
      <c r="G20" s="47">
        <v>15.923166681626425</v>
      </c>
      <c r="H20" s="48">
        <v>15.442127845470203</v>
      </c>
    </row>
    <row r="21" spans="1:8" ht="33.75" hidden="1" customHeight="1" x14ac:dyDescent="0.2">
      <c r="A21" s="14"/>
      <c r="B21" s="43">
        <v>2010</v>
      </c>
      <c r="C21" s="44">
        <v>8.9745573115003801</v>
      </c>
      <c r="D21" s="44">
        <v>0.41838454820561771</v>
      </c>
      <c r="E21" s="44">
        <v>15.268049948361655</v>
      </c>
      <c r="F21" s="44">
        <v>9.0508902430192748</v>
      </c>
      <c r="G21" s="44">
        <v>16.236027121128824</v>
      </c>
      <c r="H21" s="45">
        <v>17.883654905619405</v>
      </c>
    </row>
    <row r="22" spans="1:8" ht="48.75" hidden="1" customHeight="1" x14ac:dyDescent="0.2">
      <c r="B22" s="46">
        <v>2011</v>
      </c>
      <c r="C22" s="47">
        <v>9.4533595816182459</v>
      </c>
      <c r="D22" s="47">
        <v>0.49166948663335791</v>
      </c>
      <c r="E22" s="47">
        <v>16.139749957184449</v>
      </c>
      <c r="F22" s="47">
        <v>9.36439424701347</v>
      </c>
      <c r="G22" s="47">
        <v>17.502050684280967</v>
      </c>
      <c r="H22" s="48">
        <v>17.476014378442681</v>
      </c>
    </row>
    <row r="23" spans="1:8" ht="17.25" customHeight="1" x14ac:dyDescent="0.2">
      <c r="B23" s="43">
        <v>2012</v>
      </c>
      <c r="C23" s="44">
        <v>9.6511714222087726</v>
      </c>
      <c r="D23" s="44">
        <v>0.2150364758134207</v>
      </c>
      <c r="E23" s="44">
        <v>18.586078424139586</v>
      </c>
      <c r="F23" s="44">
        <v>9.5743666678374133</v>
      </c>
      <c r="G23" s="44">
        <v>18.825466520307355</v>
      </c>
      <c r="H23" s="45">
        <v>16.754078029092742</v>
      </c>
    </row>
    <row r="24" spans="1:8" ht="18" customHeight="1" x14ac:dyDescent="0.2">
      <c r="B24" s="46">
        <v>2013</v>
      </c>
      <c r="C24" s="47">
        <f>100*(67434-28898)/(385729-29250)</f>
        <v>10.810173951340753</v>
      </c>
      <c r="D24" s="47">
        <f>100*135/49570</f>
        <v>0.27234214242485372</v>
      </c>
      <c r="E24" s="47">
        <f>100*13046/57123</f>
        <v>22.838436356633931</v>
      </c>
      <c r="F24" s="47">
        <f>100*21111/202735</f>
        <v>10.413100845931881</v>
      </c>
      <c r="G24" s="47">
        <f>100*4331/23532</f>
        <v>18.404725480197179</v>
      </c>
      <c r="H24" s="48">
        <f>100*67434/385729</f>
        <v>17.482221974495047</v>
      </c>
    </row>
    <row r="25" spans="1:8" ht="18" customHeight="1" x14ac:dyDescent="0.2">
      <c r="B25" s="43">
        <v>2014</v>
      </c>
      <c r="C25" s="44">
        <v>11.15</v>
      </c>
      <c r="D25" s="44">
        <v>0.24</v>
      </c>
      <c r="E25" s="44">
        <v>22.1</v>
      </c>
      <c r="F25" s="44">
        <v>11.2</v>
      </c>
      <c r="G25" s="44">
        <v>19.53</v>
      </c>
      <c r="H25" s="45">
        <v>17.8</v>
      </c>
    </row>
    <row r="26" spans="1:8" ht="18" customHeight="1" x14ac:dyDescent="0.2">
      <c r="B26" s="46">
        <v>2015</v>
      </c>
      <c r="C26" s="47">
        <f>100*(71570-30789)/(402229-31426)</f>
        <v>10.998023209089462</v>
      </c>
      <c r="D26" s="47">
        <f>100*104/51625</f>
        <v>0.20145278450363197</v>
      </c>
      <c r="E26" s="47">
        <f>100*13075/59218</f>
        <v>22.079435306832384</v>
      </c>
      <c r="F26" s="47">
        <f>100*22725/208997</f>
        <v>10.873361818590697</v>
      </c>
      <c r="G26" s="47">
        <f>100*4066/23686</f>
        <v>17.166258549354048</v>
      </c>
      <c r="H26" s="48">
        <f>100*71570/402229</f>
        <v>17.793346576204101</v>
      </c>
    </row>
    <row r="27" spans="1:8" ht="18" customHeight="1" x14ac:dyDescent="0.2">
      <c r="B27" s="49">
        <v>2016</v>
      </c>
      <c r="C27" s="50">
        <v>11.101054075838162</v>
      </c>
      <c r="D27" s="50">
        <v>0.23401684153990801</v>
      </c>
      <c r="E27" s="50">
        <v>23.191649359020268</v>
      </c>
      <c r="F27" s="50">
        <v>11.049664236722089</v>
      </c>
      <c r="G27" s="50">
        <v>19.735470941883769</v>
      </c>
      <c r="H27" s="51">
        <v>16.917607492260363</v>
      </c>
    </row>
    <row r="28" spans="1:8" ht="18" customHeight="1" x14ac:dyDescent="0.2">
      <c r="B28" s="46">
        <v>2017</v>
      </c>
      <c r="C28" s="47">
        <v>11.166779022582228</v>
      </c>
      <c r="D28" s="47">
        <v>0.2374975864066422</v>
      </c>
      <c r="E28" s="47">
        <v>22.506004229845502</v>
      </c>
      <c r="F28" s="47">
        <v>11.270412726372992</v>
      </c>
      <c r="G28" s="47">
        <v>20.424392740443288</v>
      </c>
      <c r="H28" s="48">
        <v>17.584259578204822</v>
      </c>
    </row>
    <row r="29" spans="1:8" ht="18" customHeight="1" x14ac:dyDescent="0.2">
      <c r="B29" s="49">
        <v>2018</v>
      </c>
      <c r="C29" s="50">
        <v>11.145844867143383</v>
      </c>
      <c r="D29" s="50">
        <v>0.21687226422602468</v>
      </c>
      <c r="E29" s="50">
        <v>22.265185346549032</v>
      </c>
      <c r="F29" s="50">
        <v>12.237418902332106</v>
      </c>
      <c r="G29" s="50">
        <v>20.736899140800372</v>
      </c>
      <c r="H29" s="51">
        <v>17.068674990472125</v>
      </c>
    </row>
    <row r="30" spans="1:8" ht="18" customHeight="1" x14ac:dyDescent="0.2">
      <c r="B30" s="46">
        <v>2019</v>
      </c>
      <c r="C30" s="47">
        <f>100*(68910-26454)/(416536-28147)</f>
        <v>10.931308559202243</v>
      </c>
      <c r="D30" s="47">
        <f>100*89/50643</f>
        <v>0.17573998380822622</v>
      </c>
      <c r="E30" s="47">
        <f>100*10153/50698</f>
        <v>20.026431022920036</v>
      </c>
      <c r="F30" s="47">
        <f>100*26454/230851</f>
        <v>11.459339574010942</v>
      </c>
      <c r="G30" s="47">
        <f>100*5645/25988</f>
        <v>21.721563798676311</v>
      </c>
      <c r="H30" s="48">
        <f>100*68910/416536</f>
        <v>16.543588069218508</v>
      </c>
    </row>
    <row r="31" spans="1:8" ht="18" customHeight="1" x14ac:dyDescent="0.2">
      <c r="B31" s="49">
        <v>2020</v>
      </c>
      <c r="C31" s="50">
        <f>100*(67468-28198)/(413994-28600)</f>
        <v>10.189572229977633</v>
      </c>
      <c r="D31" s="50">
        <f>100*209/50993</f>
        <v>0.4098601768870237</v>
      </c>
      <c r="E31" s="50">
        <f>100*8854/47333</f>
        <v>18.705765533560097</v>
      </c>
      <c r="F31" s="50">
        <f>100*24964/229349</f>
        <v>10.884721537918194</v>
      </c>
      <c r="G31" s="50">
        <f>100*5242/24819</f>
        <v>21.120915427696524</v>
      </c>
      <c r="H31" s="51">
        <f>100*67468/413994</f>
        <v>16.29685454378566</v>
      </c>
    </row>
    <row r="32" spans="1:8" ht="18" customHeight="1" x14ac:dyDescent="0.2">
      <c r="B32" s="46">
        <v>2021</v>
      </c>
      <c r="C32" s="47">
        <f>100*(74656-28827)/(411521-29008)</f>
        <v>11.981030710067371</v>
      </c>
      <c r="D32" s="47">
        <f>100*513/51793</f>
        <v>0.9904813391771089</v>
      </c>
      <c r="E32" s="47">
        <f>100*9643/49576</f>
        <v>19.450944005163787</v>
      </c>
      <c r="F32" s="47">
        <f>100*22139/221989</f>
        <v>9.9730166810067171</v>
      </c>
      <c r="G32" s="47">
        <f>100*5217/25422</f>
        <v>20.521595468491856</v>
      </c>
      <c r="H32" s="48">
        <f>100*66384/411512</f>
        <v>16.131728843873326</v>
      </c>
    </row>
    <row r="33" spans="2:8" ht="18" customHeight="1" x14ac:dyDescent="0.2">
      <c r="B33" s="49">
        <v>2022</v>
      </c>
      <c r="C33" s="50">
        <v>9.9258771385228339</v>
      </c>
      <c r="D33" s="50">
        <v>0.45923515723140923</v>
      </c>
      <c r="E33" s="50">
        <v>20.350942154200609</v>
      </c>
      <c r="F33" s="50">
        <v>9.9520389238589004</v>
      </c>
      <c r="G33" s="50">
        <v>20.935101186322399</v>
      </c>
      <c r="H33" s="51">
        <v>16.324551600406931</v>
      </c>
    </row>
    <row r="34" spans="2:8" ht="18" customHeight="1" x14ac:dyDescent="0.2">
      <c r="B34" s="46">
        <v>2023</v>
      </c>
      <c r="C34" s="47">
        <v>8.9554018941061209</v>
      </c>
      <c r="D34" s="47">
        <v>0.60376586164551782</v>
      </c>
      <c r="E34" s="47">
        <v>17.514256532470849</v>
      </c>
      <c r="F34" s="47">
        <v>9.0024196266430572</v>
      </c>
      <c r="G34" s="47">
        <v>20.12387814435596</v>
      </c>
      <c r="H34" s="48">
        <v>15.656289296594251</v>
      </c>
    </row>
    <row r="35" spans="2:8" ht="18" customHeight="1" x14ac:dyDescent="0.2"/>
  </sheetData>
  <sheetProtection selectLockedCells="1"/>
  <mergeCells count="7">
    <mergeCell ref="B1:H1"/>
    <mergeCell ref="B6:H6"/>
    <mergeCell ref="B7:H7"/>
    <mergeCell ref="B4:H4"/>
    <mergeCell ref="B3:H3"/>
    <mergeCell ref="B2:H2"/>
    <mergeCell ref="B5:H5"/>
  </mergeCells>
  <phoneticPr fontId="19" type="noConversion"/>
  <conditionalFormatting sqref="I10:W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8"/>
  <sheetViews>
    <sheetView showGridLines="0" tabSelected="1" zoomScale="120" zoomScaleNormal="120" workbookViewId="0">
      <selection activeCell="P17" sqref="P17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85546875" style="1" customWidth="1"/>
    <col min="12" max="12" width="1.7109375" style="1" customWidth="1"/>
    <col min="13" max="13" width="14" style="1" customWidth="1"/>
    <col min="14" max="14" width="17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3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37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37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37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37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37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37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37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37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37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37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37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37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37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37"/>
      <c r="B19" s="8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8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37"/>
      <c r="B20" s="8"/>
      <c r="C20" s="9"/>
      <c r="D20" s="10"/>
      <c r="E20" s="57"/>
      <c r="F20" s="10"/>
      <c r="G20" s="57"/>
      <c r="H20" s="10"/>
      <c r="I20" s="57"/>
      <c r="J20" s="10"/>
      <c r="K20" s="57"/>
      <c r="L20" s="10"/>
      <c r="M20" s="57"/>
      <c r="N20" s="38"/>
    </row>
    <row r="21" spans="1:25" ht="11.25" customHeight="1" x14ac:dyDescent="0.2">
      <c r="A21" s="37"/>
      <c r="B21" s="8"/>
      <c r="C21" s="9"/>
      <c r="D21" s="10"/>
      <c r="E21" s="57"/>
      <c r="F21" s="10"/>
      <c r="G21" s="57"/>
      <c r="H21" s="10"/>
      <c r="I21" s="57"/>
      <c r="J21" s="10"/>
      <c r="K21" s="57"/>
      <c r="L21" s="10"/>
      <c r="M21" s="57"/>
      <c r="N21" s="38"/>
    </row>
    <row r="22" spans="1:25" ht="3.75" customHeight="1" x14ac:dyDescent="0.2">
      <c r="A22" s="37"/>
      <c r="B22" s="8"/>
      <c r="C22" s="9"/>
      <c r="D22" s="10"/>
      <c r="E22" s="40"/>
      <c r="F22" s="10"/>
      <c r="G22" s="40"/>
      <c r="H22" s="10"/>
      <c r="I22" s="40"/>
      <c r="J22" s="10"/>
      <c r="K22" s="40"/>
      <c r="L22" s="10"/>
      <c r="M22" s="40"/>
      <c r="N22" s="38"/>
    </row>
    <row r="23" spans="1:25" ht="9" customHeight="1" x14ac:dyDescent="0.2">
      <c r="A23" s="37"/>
      <c r="B23" s="8"/>
      <c r="C23" s="9"/>
      <c r="D23" s="10"/>
      <c r="E23" s="57"/>
      <c r="F23" s="10"/>
      <c r="G23" s="57"/>
      <c r="H23" s="10"/>
      <c r="I23" s="57"/>
      <c r="J23" s="10"/>
      <c r="K23" s="57"/>
      <c r="L23" s="10"/>
      <c r="M23" s="57"/>
      <c r="N23" s="38"/>
    </row>
    <row r="24" spans="1:25" ht="7.5" customHeight="1" x14ac:dyDescent="0.2">
      <c r="A24" s="37"/>
      <c r="B24" s="8"/>
      <c r="C24" s="9"/>
      <c r="D24" s="10"/>
      <c r="E24" s="57"/>
      <c r="F24" s="10"/>
      <c r="G24" s="57"/>
      <c r="H24" s="10"/>
      <c r="I24" s="57"/>
      <c r="J24" s="10"/>
      <c r="K24" s="57"/>
      <c r="L24" s="10"/>
      <c r="M24" s="57"/>
      <c r="N24" s="38"/>
    </row>
    <row r="25" spans="1:25" ht="4.5" customHeight="1" x14ac:dyDescent="0.2">
      <c r="A25" s="37"/>
      <c r="N25" s="28"/>
    </row>
    <row r="26" spans="1:25" ht="12" customHeight="1" x14ac:dyDescent="0.2">
      <c r="A26" s="39"/>
      <c r="B26" s="29"/>
      <c r="C26" s="29"/>
      <c r="D26" s="29"/>
      <c r="E26" s="29"/>
      <c r="F26" s="29"/>
      <c r="G26" s="30"/>
      <c r="H26" s="30"/>
      <c r="I26" s="30"/>
      <c r="J26" s="30"/>
      <c r="K26" s="30"/>
      <c r="L26" s="30"/>
      <c r="M26" s="31"/>
      <c r="N26" s="32"/>
    </row>
    <row r="27" spans="1:25" x14ac:dyDescent="0.2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5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2025-10-06T10:28:58Z</cp:lastPrinted>
  <dcterms:created xsi:type="dcterms:W3CDTF">2010-08-25T11:28:54Z</dcterms:created>
  <dcterms:modified xsi:type="dcterms:W3CDTF">2025-10-06T10:29:59Z</dcterms:modified>
</cp:coreProperties>
</file>