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11_HAUSHALTE-KONSUM\11-3_Konsum-Produkte\11-3-1_Ausstattung-pH\"/>
    </mc:Choice>
  </mc:AlternateContent>
  <xr:revisionPtr revIDLastSave="0" documentId="13_ncr:1_{56168019-357D-4C97-9C18-3241D832BDD2}" xr6:coauthVersionLast="47" xr6:coauthVersionMax="47" xr10:uidLastSave="{00000000-0000-0000-0000-000000000000}"/>
  <bookViews>
    <workbookView xWindow="-120" yWindow="-120" windowWidth="29040" windowHeight="17640" tabRatio="802" firstSheet="1" activeTab="2" xr2:uid="{00000000-000D-0000-FFFF-FFFF00000000}"/>
  </bookViews>
  <sheets>
    <sheet name="Vorberechnung" sheetId="1" state="hidden" r:id="rId1"/>
    <sheet name="Daten" sheetId="2" r:id="rId2"/>
    <sheet name="Diagramm" sheetId="3" r:id="rId3"/>
  </sheets>
  <definedNames>
    <definedName name="Beschriftung">OFFSET(Daten!#REF!,0,0,COUNTA(Daten!$B$13:$B$23),-1)</definedName>
    <definedName name="Daten01">OFFSET(Daten!#REF!,0,0,COUNTA(Daten!$C$13:$C$23),-1)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Diagramm!$B$1:$O$21</definedName>
    <definedName name="Z_8182BBB0_D27E_4892_BAC1_519DD0A5BBAD_.wvu.Cols" localSheetId="0" hidden="1">Vorberechnung!$P:$Q</definedName>
    <definedName name="Z_9554D190_AD5B_48A4_A0BA_FB9A55E3BEB3_.wvu.Cols" localSheetId="0" hidden="1">Vorberechnung!$P:$Q</definedName>
  </definedNames>
  <calcPr calcId="191029"/>
  <customWorkbookViews>
    <customWorkbookView name="PrakIII11 - Persönliche Ansicht" guid="{9554D190-AD5B-48A4-A0BA-FB9A55E3BEB3}" mergeInterval="0" personalView="1" maximized="1" xWindow="-8" yWindow="-8" windowWidth="1936" windowHeight="1176" tabRatio="802" activeSheetId="3"/>
    <customWorkbookView name="Bilharz, Michael - Persönliche Ansicht" guid="{8182BBB0-D27E-4892-BAC1-519DD0A5BBAD}" mergeInterval="0" personalView="1" maximized="1" xWindow="-8" yWindow="-8" windowWidth="1936" windowHeight="1176" tabRatio="802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72" i="1" l="1"/>
  <c r="AE64" i="1" l="1"/>
  <c r="AE74" i="1"/>
  <c r="AD63" i="1"/>
  <c r="AF63" i="1" s="1"/>
  <c r="Y63" i="1"/>
  <c r="S74" i="1"/>
  <c r="S73" i="1"/>
  <c r="AD73" i="1" s="1"/>
  <c r="AF73" i="1" s="1"/>
  <c r="S64" i="1"/>
  <c r="S65" i="1"/>
  <c r="S66" i="1"/>
  <c r="AE66" i="1" s="1"/>
  <c r="S67" i="1"/>
  <c r="AE67" i="1" s="1"/>
  <c r="S68" i="1"/>
  <c r="S69" i="1"/>
  <c r="S70" i="1"/>
  <c r="S71" i="1"/>
  <c r="AD71" i="1" s="1"/>
  <c r="AF71" i="1" s="1"/>
  <c r="S63" i="1"/>
  <c r="AE63" i="1" s="1"/>
  <c r="I74" i="1"/>
  <c r="AD74" i="1" s="1"/>
  <c r="AF74" i="1" s="1"/>
  <c r="G72" i="1"/>
  <c r="I72" i="1"/>
  <c r="AE72" i="1" s="1"/>
  <c r="I71" i="1"/>
  <c r="I64" i="1"/>
  <c r="AD64" i="1" s="1"/>
  <c r="AF64" i="1" s="1"/>
  <c r="I65" i="1"/>
  <c r="AE65" i="1" s="1"/>
  <c r="I66" i="1"/>
  <c r="AD66" i="1" s="1"/>
  <c r="AF66" i="1" s="1"/>
  <c r="I67" i="1"/>
  <c r="I68" i="1"/>
  <c r="AD68" i="1" s="1"/>
  <c r="AF68" i="1" s="1"/>
  <c r="I69" i="1"/>
  <c r="AD69" i="1" s="1"/>
  <c r="AF69" i="1" s="1"/>
  <c r="I70" i="1"/>
  <c r="AD70" i="1" s="1"/>
  <c r="AF70" i="1" s="1"/>
  <c r="I63" i="1"/>
  <c r="G63" i="1"/>
  <c r="R63" i="1"/>
  <c r="Z63" i="1" s="1"/>
  <c r="J7" i="1"/>
  <c r="AD67" i="1" l="1"/>
  <c r="AF67" i="1" s="1"/>
  <c r="AD72" i="1"/>
  <c r="AF72" i="1" s="1"/>
  <c r="AE70" i="1"/>
  <c r="AE73" i="1"/>
  <c r="AE69" i="1"/>
  <c r="AD65" i="1"/>
  <c r="AF65" i="1" s="1"/>
  <c r="AE68" i="1"/>
  <c r="AE71" i="1"/>
  <c r="R67" i="1"/>
  <c r="Z74" i="1"/>
  <c r="Z73" i="1"/>
  <c r="Y74" i="1"/>
  <c r="AA74" i="1" s="1"/>
  <c r="Y73" i="1"/>
  <c r="AA73" i="1" s="1"/>
  <c r="Z72" i="1"/>
  <c r="R65" i="1"/>
  <c r="R71" i="1"/>
  <c r="R70" i="1"/>
  <c r="R69" i="1"/>
  <c r="Z69" i="1" s="1"/>
  <c r="R68" i="1"/>
  <c r="R66" i="1"/>
  <c r="R64" i="1"/>
  <c r="G71" i="1"/>
  <c r="Y71" i="1" s="1"/>
  <c r="AA71" i="1" s="1"/>
  <c r="G70" i="1"/>
  <c r="G69" i="1"/>
  <c r="G68" i="1"/>
  <c r="G67" i="1"/>
  <c r="Z67" i="1" s="1"/>
  <c r="G66" i="1"/>
  <c r="G64" i="1"/>
  <c r="AA63" i="1"/>
  <c r="G65" i="1"/>
  <c r="Y64" i="1"/>
  <c r="AA64" i="1" s="1"/>
  <c r="N69" i="1"/>
  <c r="E69" i="1"/>
  <c r="T74" i="1"/>
  <c r="V74" i="1"/>
  <c r="U74" i="1"/>
  <c r="L73" i="1"/>
  <c r="N73" i="1"/>
  <c r="U73" i="1" s="1"/>
  <c r="T73" i="1"/>
  <c r="V73" i="1" s="1"/>
  <c r="F72" i="1"/>
  <c r="N72" i="1"/>
  <c r="E71" i="1"/>
  <c r="N71" i="1"/>
  <c r="E70" i="1"/>
  <c r="N70" i="1"/>
  <c r="U70" i="1"/>
  <c r="U69" i="1"/>
  <c r="E68" i="1"/>
  <c r="N68" i="1"/>
  <c r="E67" i="1"/>
  <c r="N67" i="1"/>
  <c r="U67" i="1" s="1"/>
  <c r="E66" i="1"/>
  <c r="N66" i="1"/>
  <c r="U66" i="1" s="1"/>
  <c r="F65" i="1"/>
  <c r="N65" i="1"/>
  <c r="E64" i="1"/>
  <c r="N64" i="1"/>
  <c r="E63" i="1"/>
  <c r="N63" i="1"/>
  <c r="J12" i="1"/>
  <c r="J23" i="1"/>
  <c r="J19" i="1"/>
  <c r="J17" i="1"/>
  <c r="J8" i="1"/>
  <c r="J15" i="1"/>
  <c r="J14" i="1"/>
  <c r="J13" i="1"/>
  <c r="J11" i="1"/>
  <c r="J9" i="1"/>
  <c r="R3" i="2"/>
  <c r="T63" i="1" l="1"/>
  <c r="Y65" i="1"/>
  <c r="AA65" i="1" s="1"/>
  <c r="Z66" i="1"/>
  <c r="U65" i="1"/>
  <c r="T67" i="1"/>
  <c r="V67" i="1" s="1"/>
  <c r="Y68" i="1"/>
  <c r="AA68" i="1" s="1"/>
  <c r="T64" i="1"/>
  <c r="V64" i="1" s="1"/>
  <c r="T70" i="1"/>
  <c r="V70" i="1" s="1"/>
  <c r="T72" i="1"/>
  <c r="V72" i="1" s="1"/>
  <c r="T69" i="1"/>
  <c r="V69" i="1" s="1"/>
  <c r="Y66" i="1"/>
  <c r="AA66" i="1" s="1"/>
  <c r="Z65" i="1"/>
  <c r="T65" i="1"/>
  <c r="V65" i="1" s="1"/>
  <c r="Z70" i="1"/>
  <c r="V63" i="1"/>
  <c r="T71" i="1"/>
  <c r="V71" i="1" s="1"/>
  <c r="Y69" i="1"/>
  <c r="AA69" i="1" s="1"/>
  <c r="Z64" i="1"/>
  <c r="U64" i="1"/>
  <c r="T66" i="1"/>
  <c r="V66" i="1" s="1"/>
  <c r="U68" i="1"/>
  <c r="U72" i="1"/>
  <c r="Y67" i="1"/>
  <c r="AA67" i="1" s="1"/>
  <c r="Z71" i="1"/>
  <c r="Z68" i="1"/>
  <c r="U63" i="1"/>
  <c r="U71" i="1"/>
  <c r="T68" i="1"/>
  <c r="V68" i="1" s="1"/>
  <c r="Y70" i="1"/>
  <c r="AA70" i="1" s="1"/>
  <c r="Y72" i="1"/>
  <c r="AA7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Bilharz, Michael</author>
  </authors>
  <commentList>
    <comment ref="E39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Keine Angaben: Offensichtlich nicht erhoben.</t>
        </r>
      </text>
    </comment>
  </commentList>
</comments>
</file>

<file path=xl/sharedStrings.xml><?xml version="1.0" encoding="utf-8"?>
<sst xmlns="http://schemas.openxmlformats.org/spreadsheetml/2006/main" count="106" uniqueCount="78">
  <si>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</si>
  <si>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</si>
  <si>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</si>
  <si>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</si>
  <si>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</si>
  <si>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</si>
  <si>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</si>
  <si>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</si>
  <si>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</si>
  <si>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</si>
  <si>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Ausstattung privater Haushalte mit ausgewählten langlebigen Gebrauchsgütern am 1.1. des jeweiligen Jahres</t>
  </si>
  <si>
    <t>Ergebnisse der Einkommens- und Verbrauchsstichprobe</t>
  </si>
  <si>
    <t>Lfd.Nr.</t>
  </si>
  <si>
    <t xml:space="preserve"> Gegenstand der Nachweisung</t>
  </si>
  <si>
    <t>Deutschland</t>
  </si>
  <si>
    <t>Anzahl der Haushalte (in 1.000)</t>
  </si>
  <si>
    <t>Mobiltelefon</t>
  </si>
  <si>
    <t>Personalcomputer</t>
  </si>
  <si>
    <t>Fernsehgerät</t>
  </si>
  <si>
    <t>Mikrowellengerät</t>
  </si>
  <si>
    <t>Wäschetrockner</t>
  </si>
  <si>
    <t>Geschirrspülmaschine</t>
  </si>
  <si>
    <t>Gefrierschrank, -truhe</t>
  </si>
  <si>
    <t>Kühlschrank, Kühl-/Gefrierkombinationen</t>
  </si>
  <si>
    <t>Personenkraftwagen</t>
  </si>
  <si>
    <t>Flachbildfernseher</t>
  </si>
  <si>
    <t>nachrichtlich:</t>
  </si>
  <si>
    <t xml:space="preserve"> Erfasste Haushalte (Anzahl)</t>
  </si>
  <si>
    <t xml:space="preserve"> Hochgerechnete Haushalte (in 1.000)</t>
  </si>
  <si>
    <t>https://www.destatis.de/DE/Publikationen/Thematisch/EinkommenKonsumLebensbedingungen/EinkommenVerbrauch/EVS_AusstattungprivaterHaushalte.html</t>
  </si>
  <si>
    <t>Zahl der privaten Haushalte mit ausgewählten Gebrauchsgütern</t>
  </si>
  <si>
    <t>Ausstattungsgrad privater Haushalte mit ausgewählten langlebigen Gebrauchsgütern</t>
  </si>
  <si>
    <t>Ergebnisse der Laufenden Wirtschaftsrechnungen</t>
  </si>
  <si>
    <t xml:space="preserve"> Ausstattungsgrad 
(% der Haushalte, die mindestens eines von den genannten Gütern besitzen)</t>
  </si>
  <si>
    <t>Telefon mobil</t>
  </si>
  <si>
    <r>
      <rPr>
        <b/>
        <sz val="11"/>
        <rFont val="Calibri"/>
        <family val="2"/>
        <scheme val="minor"/>
      </rPr>
      <t>Quelle:</t>
    </r>
    <r>
      <rPr>
        <sz val="11"/>
        <rFont val="Calibri"/>
        <family val="2"/>
        <scheme val="minor"/>
      </rPr>
      <t xml:space="preserve"> Statistisches Bundesamt, Wirtschaftsrechnungen 2011, Fachserie 15, Reihe 2, Wiesbaden 2012 (https://www.destatis.de/DE/Publikationen/Thematisch/EinkommenKonsumLebensbedingungen/LfdWirtschaftsrechnungen/AusstattungprivateHaushalte.html)</t>
    </r>
  </si>
  <si>
    <t>2012*</t>
  </si>
  <si>
    <t>2014*</t>
  </si>
  <si>
    <t>2015*</t>
  </si>
  <si>
    <r>
      <t>*</t>
    </r>
    <r>
      <rPr>
        <b/>
        <sz val="11"/>
        <rFont val="Calibri"/>
        <family val="2"/>
        <scheme val="minor"/>
      </rPr>
      <t xml:space="preserve">Quelle: </t>
    </r>
    <r>
      <rPr>
        <sz val="11"/>
        <rFont val="Calibri"/>
        <family val="2"/>
        <scheme val="minor"/>
      </rPr>
      <t>Statistisches Bundesamt, Wirtschaftsrechnungen 2015, Fachserie 15, Reihe 2, 2015</t>
    </r>
  </si>
  <si>
    <r>
      <t>**</t>
    </r>
    <r>
      <rPr>
        <b/>
        <sz val="11"/>
        <rFont val="Calibri"/>
        <family val="2"/>
        <scheme val="minor"/>
      </rPr>
      <t>Quelle:</t>
    </r>
    <r>
      <rPr>
        <sz val="11"/>
        <rFont val="Calibri"/>
        <family val="2"/>
        <scheme val="minor"/>
      </rPr>
      <t xml:space="preserve"> Statistisches Bundesamt, Wirtschaftsrechnungen 2009, Fachserie 15, Reihe 2, 2009</t>
    </r>
  </si>
  <si>
    <t>2005**</t>
  </si>
  <si>
    <t>2006**</t>
  </si>
  <si>
    <t>2009**</t>
  </si>
  <si>
    <t>.</t>
  </si>
  <si>
    <t>Bestandszunahme 2003-2013</t>
  </si>
  <si>
    <t>Veränderung in Prozent</t>
  </si>
  <si>
    <t>absoluter Bestand</t>
  </si>
  <si>
    <t>Bestandszunahme 2005-2015</t>
  </si>
  <si>
    <r>
      <t>Flachbildfernseher</t>
    </r>
    <r>
      <rPr>
        <sz val="11"/>
        <color rgb="FFFF0000"/>
        <rFont val="Calibri"/>
        <family val="2"/>
        <scheme val="minor"/>
      </rPr>
      <t xml:space="preserve"> seit 2006</t>
    </r>
  </si>
  <si>
    <t>Haushalte</t>
  </si>
  <si>
    <r>
      <t xml:space="preserve">Flachbildfernseher </t>
    </r>
    <r>
      <rPr>
        <sz val="11"/>
        <color rgb="FFFF0000"/>
        <rFont val="Calibri"/>
        <family val="2"/>
        <scheme val="minor"/>
      </rPr>
      <t>seit 2012</t>
    </r>
  </si>
  <si>
    <t xml:space="preserve"> Hochgerechnete Haushalte (1000)°</t>
  </si>
  <si>
    <t>°</t>
  </si>
  <si>
    <t>Die Haushalte von Selbstständigen – selbstständige Landwirte
sowie Landwirtinnen, Gewerbetreibende und freiberuflich Tätige – werden aus der
Auswahlgrundlage der EVS ausgeschlossen, weil sie nach der Rechtsgrundlage für die
LWR nicht befragt werden dürfen. Dies erklärt die unterschiedlichen Zahl der hochgerechneten Haushalte.</t>
  </si>
  <si>
    <t>Statistisches Bundesamt, Laufende Wirtschaftsrechnungen. Ausstattung privater Haushalte mit ausgewählten Gebrauchsgütern, Fachserie 15, Reihe 2, Jg. 2009, 2012, 2015</t>
  </si>
  <si>
    <t>Fernsehgeräte</t>
  </si>
  <si>
    <r>
      <rPr>
        <b/>
        <sz val="11"/>
        <rFont val="Calibri"/>
        <family val="2"/>
        <scheme val="minor"/>
      </rPr>
      <t>***Quelle</t>
    </r>
    <r>
      <rPr>
        <sz val="11"/>
        <rFont val="Calibri"/>
        <family val="2"/>
        <scheme val="minor"/>
      </rPr>
      <t>: Statistisches Bundesamt, Wirtschaftsrechnungen Fachserie 15, Reihe 2, 2017</t>
    </r>
  </si>
  <si>
    <t>2016***</t>
  </si>
  <si>
    <t>2017***</t>
  </si>
  <si>
    <t>Bestandszunahme 2007-2017</t>
  </si>
  <si>
    <t>2019****</t>
  </si>
  <si>
    <t>Bestandszunahme 2009-2019</t>
  </si>
  <si>
    <r>
      <t>Quelle:</t>
    </r>
    <r>
      <rPr>
        <sz val="11"/>
        <color rgb="FF000000"/>
        <rFont val="Calibri"/>
        <family val="2"/>
      </rPr>
      <t xml:space="preserve"> Statistisches Bundesamt,  Einkommens- und Verbrauchsstichprobe. Ausstattung privater Haushalte mit ausgewählten Gebrauchsgütern, Jg. 1993, 1998, 2003, 2008, 2013, 2018 Fachserie 15 Wirtschaftsrechnungen, Heft 1, Wiesbaden 2008 und 2014</t>
    </r>
  </si>
  <si>
    <r>
      <rPr>
        <b/>
        <sz val="11"/>
        <rFont val="Calibri"/>
        <family val="2"/>
        <scheme val="minor"/>
      </rPr>
      <t>**** Quelle:</t>
    </r>
    <r>
      <rPr>
        <sz val="11"/>
        <rFont val="Calibri"/>
        <family val="2"/>
        <scheme val="minor"/>
      </rPr>
      <t xml:space="preserve"> Statistisches Bundesamt, Wirtschaftsrechnungen Fachserie 15, Reihe 2, 2019</t>
    </r>
  </si>
  <si>
    <t>Anzahl der hochgerechneten Haushalte</t>
  </si>
  <si>
    <t>Entwicklung der Ausstattung privater Haushalte mit ausgewählten Gebrauchsgütern</t>
  </si>
  <si>
    <t>PC mobil</t>
  </si>
  <si>
    <t>Spielkonsole (auch tragbar)</t>
  </si>
  <si>
    <t>Telefon  mobil</t>
  </si>
  <si>
    <t xml:space="preserve">Geschirrspülmaschine  </t>
  </si>
  <si>
    <t xml:space="preserve">Wäschetrockner  </t>
  </si>
  <si>
    <t xml:space="preserve">Mikrowellengerät  </t>
  </si>
  <si>
    <t xml:space="preserve">Personenkraftwagen  </t>
  </si>
  <si>
    <t xml:space="preserve">Kühlschrank, Kühl-/Gefrierkombinationen  </t>
  </si>
  <si>
    <t>Veränderungen im Zeitraum 2003 bis 2023 in Prozent</t>
  </si>
  <si>
    <t>Statistisches Bundesamt,  Einkommens- und Verbrauchsstichprobe. Ausstattung privater Haushalte mit ausgewählten Gebrauchsgütern</t>
  </si>
  <si>
    <t>Fernseher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</si>
</sst>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#,##0.0"/>
    <numFmt numFmtId="166" formatCode="###\ ##0.0;[Red]\-###\ ##0.0;\-"/>
    <numFmt numFmtId="167" formatCode="###\ ###\ ##0;[Red]\-###\ ###\ ##0;\-"/>
    <numFmt numFmtId="168" formatCode="#\ ##0"/>
    <numFmt numFmtId="169" formatCode="0.0%"/>
    <numFmt numFmtId="170" formatCode="0.0"/>
  </numFmts>
  <fonts count="50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Segoe UI"/>
      <family val="2"/>
    </font>
    <font>
      <sz val="10"/>
      <color rgb="FF080808"/>
      <name val="Cambria"/>
      <family val="1"/>
    </font>
    <font>
      <b/>
      <sz val="10"/>
      <color rgb="FFFF0000"/>
      <name val="Arial"/>
      <family val="2"/>
    </font>
    <font>
      <b/>
      <sz val="9"/>
      <color rgb="FFFF0000"/>
      <name val="Cambria"/>
      <family val="1"/>
    </font>
    <font>
      <sz val="6"/>
      <color rgb="FFFF0000"/>
      <name val="Meta Serif Offc Book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8" fillId="0" borderId="0" applyNumberFormat="0" applyFill="0" applyBorder="0" applyAlignment="0" applyProtection="0">
      <alignment vertical="top"/>
      <protection locked="0"/>
    </xf>
    <xf numFmtId="166" fontId="40" fillId="0" borderId="10" applyFill="0" applyBorder="0">
      <alignment horizontal="right" indent="1"/>
    </xf>
    <xf numFmtId="167" fontId="41" fillId="0" borderId="0">
      <alignment horizontal="right" indent="1"/>
    </xf>
  </cellStyleXfs>
  <cellXfs count="124">
    <xf numFmtId="0" fontId="0" fillId="0" borderId="0" xfId="0"/>
    <xf numFmtId="0" fontId="23" fillId="24" borderId="0" xfId="0" applyFont="1" applyFill="1" applyBorder="1" applyProtection="1">
      <protection locked="0"/>
    </xf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0" fillId="24" borderId="0" xfId="0" applyFill="1"/>
    <xf numFmtId="0" fontId="27" fillId="24" borderId="0" xfId="0" applyFont="1" applyFill="1"/>
    <xf numFmtId="0" fontId="31" fillId="27" borderId="23" xfId="0" applyFont="1" applyFill="1" applyBorder="1" applyAlignment="1">
      <alignment horizontal="left" vertical="center" wrapText="1" indent="1"/>
    </xf>
    <xf numFmtId="0" fontId="31" fillId="27" borderId="23" xfId="0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20" xfId="0" applyFont="1" applyBorder="1" applyAlignment="1">
      <alignment vertical="center"/>
    </xf>
    <xf numFmtId="0" fontId="35" fillId="0" borderId="25" xfId="0" applyFont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5" fillId="0" borderId="13" xfId="0" applyFont="1" applyFill="1" applyBorder="1" applyAlignment="1">
      <alignment vertical="center"/>
    </xf>
    <xf numFmtId="3" fontId="35" fillId="0" borderId="0" xfId="0" applyNumberFormat="1" applyFont="1" applyFill="1" applyBorder="1" applyAlignment="1">
      <alignment vertical="center"/>
    </xf>
    <xf numFmtId="0" fontId="35" fillId="0" borderId="13" xfId="0" applyFont="1" applyBorder="1" applyAlignment="1">
      <alignment vertical="center"/>
    </xf>
    <xf numFmtId="3" fontId="35" fillId="0" borderId="0" xfId="0" applyNumberFormat="1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11" xfId="0" applyFont="1" applyBorder="1" applyAlignment="1">
      <alignment vertical="center"/>
    </xf>
    <xf numFmtId="0" fontId="34" fillId="0" borderId="14" xfId="0" applyFont="1" applyBorder="1" applyAlignment="1">
      <alignment vertical="center"/>
    </xf>
    <xf numFmtId="3" fontId="34" fillId="0" borderId="16" xfId="0" applyNumberFormat="1" applyFont="1" applyBorder="1" applyAlignment="1">
      <alignment vertical="center"/>
    </xf>
    <xf numFmtId="0" fontId="38" fillId="0" borderId="0" xfId="43" applyAlignment="1" applyProtection="1">
      <alignment vertical="center"/>
    </xf>
    <xf numFmtId="0" fontId="39" fillId="0" borderId="0" xfId="43" applyFont="1" applyAlignment="1" applyProtection="1">
      <alignment horizontal="right" vertical="center"/>
    </xf>
    <xf numFmtId="0" fontId="35" fillId="0" borderId="0" xfId="0" applyFont="1" applyBorder="1" applyAlignment="1">
      <alignment horizontal="center" vertical="center"/>
    </xf>
    <xf numFmtId="3" fontId="35" fillId="0" borderId="10" xfId="0" applyNumberFormat="1" applyFont="1" applyBorder="1" applyAlignment="1">
      <alignment vertical="center"/>
    </xf>
    <xf numFmtId="3" fontId="35" fillId="0" borderId="10" xfId="0" applyNumberFormat="1" applyFont="1" applyBorder="1" applyAlignment="1">
      <alignment horizontal="right" vertical="center"/>
    </xf>
    <xf numFmtId="0" fontId="34" fillId="0" borderId="24" xfId="0" applyFont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165" fontId="35" fillId="0" borderId="0" xfId="0" applyNumberFormat="1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168" fontId="35" fillId="0" borderId="0" xfId="0" applyNumberFormat="1" applyFont="1" applyBorder="1" applyAlignment="1">
      <alignment horizontal="right" vertical="center"/>
    </xf>
    <xf numFmtId="169" fontId="35" fillId="0" borderId="0" xfId="0" applyNumberFormat="1" applyFont="1" applyAlignment="1">
      <alignment vertical="center"/>
    </xf>
    <xf numFmtId="0" fontId="34" fillId="0" borderId="16" xfId="0" applyFont="1" applyBorder="1" applyAlignment="1">
      <alignment vertical="center"/>
    </xf>
    <xf numFmtId="169" fontId="35" fillId="0" borderId="0" xfId="0" applyNumberFormat="1" applyFont="1" applyBorder="1" applyAlignment="1">
      <alignment vertical="center"/>
    </xf>
    <xf numFmtId="169" fontId="35" fillId="0" borderId="0" xfId="0" applyNumberFormat="1" applyFont="1" applyBorder="1" applyAlignment="1">
      <alignment horizontal="center" vertical="center"/>
    </xf>
    <xf numFmtId="168" fontId="35" fillId="0" borderId="0" xfId="0" applyNumberFormat="1" applyFont="1" applyAlignment="1">
      <alignment vertical="center"/>
    </xf>
    <xf numFmtId="0" fontId="34" fillId="0" borderId="24" xfId="0" applyFont="1" applyBorder="1" applyAlignment="1">
      <alignment vertical="center"/>
    </xf>
    <xf numFmtId="0" fontId="35" fillId="0" borderId="0" xfId="42" applyFont="1" applyAlignment="1">
      <alignment vertical="center"/>
    </xf>
    <xf numFmtId="0" fontId="44" fillId="0" borderId="0" xfId="0" applyFont="1" applyAlignment="1">
      <alignment horizontal="left" vertical="center"/>
    </xf>
    <xf numFmtId="0" fontId="38" fillId="30" borderId="0" xfId="43" applyFill="1" applyAlignment="1" applyProtection="1">
      <alignment vertical="center"/>
    </xf>
    <xf numFmtId="0" fontId="35" fillId="30" borderId="0" xfId="0" applyFont="1" applyFill="1" applyAlignment="1">
      <alignment vertical="center"/>
    </xf>
    <xf numFmtId="0" fontId="35" fillId="0" borderId="24" xfId="0" applyFont="1" applyBorder="1" applyAlignment="1">
      <alignment vertical="center"/>
    </xf>
    <xf numFmtId="0" fontId="35" fillId="0" borderId="16" xfId="0" applyFont="1" applyBorder="1" applyAlignment="1">
      <alignment vertical="center"/>
    </xf>
    <xf numFmtId="3" fontId="35" fillId="0" borderId="16" xfId="0" applyNumberFormat="1" applyFont="1" applyBorder="1" applyAlignment="1">
      <alignment vertical="center"/>
    </xf>
    <xf numFmtId="3" fontId="35" fillId="0" borderId="0" xfId="0" applyNumberFormat="1" applyFont="1" applyAlignment="1">
      <alignment vertical="center"/>
    </xf>
    <xf numFmtId="169" fontId="35" fillId="0" borderId="0" xfId="42" applyNumberFormat="1" applyFont="1" applyAlignment="1">
      <alignment vertical="center"/>
    </xf>
    <xf numFmtId="168" fontId="35" fillId="0" borderId="0" xfId="42" applyNumberFormat="1" applyFont="1" applyAlignment="1">
      <alignment vertical="center"/>
    </xf>
    <xf numFmtId="165" fontId="35" fillId="0" borderId="0" xfId="0" applyNumberFormat="1" applyFont="1" applyFill="1" applyBorder="1" applyAlignment="1">
      <alignment vertical="center"/>
    </xf>
    <xf numFmtId="165" fontId="35" fillId="0" borderId="0" xfId="0" applyNumberFormat="1" applyFont="1" applyBorder="1" applyAlignment="1">
      <alignment vertical="center"/>
    </xf>
    <xf numFmtId="165" fontId="34" fillId="0" borderId="11" xfId="0" applyNumberFormat="1" applyFont="1" applyBorder="1" applyAlignment="1">
      <alignment vertical="center"/>
    </xf>
    <xf numFmtId="3" fontId="35" fillId="0" borderId="0" xfId="42" applyNumberFormat="1" applyFont="1" applyAlignment="1">
      <alignment vertical="center"/>
    </xf>
    <xf numFmtId="2" fontId="35" fillId="0" borderId="0" xfId="0" applyNumberFormat="1" applyFont="1" applyAlignment="1">
      <alignment vertical="center"/>
    </xf>
    <xf numFmtId="0" fontId="34" fillId="0" borderId="16" xfId="42" applyFont="1" applyBorder="1" applyAlignment="1">
      <alignment vertical="center"/>
    </xf>
    <xf numFmtId="0" fontId="34" fillId="0" borderId="16" xfId="0" applyFont="1" applyBorder="1" applyAlignment="1">
      <alignment horizontal="left" vertical="center"/>
    </xf>
    <xf numFmtId="0" fontId="34" fillId="0" borderId="16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 wrapText="1"/>
    </xf>
    <xf numFmtId="10" fontId="35" fillId="0" borderId="0" xfId="0" applyNumberFormat="1" applyFont="1" applyAlignment="1">
      <alignment vertical="center"/>
    </xf>
    <xf numFmtId="0" fontId="31" fillId="27" borderId="13" xfId="0" applyFont="1" applyFill="1" applyBorder="1" applyAlignment="1">
      <alignment horizontal="right" vertical="center"/>
    </xf>
    <xf numFmtId="0" fontId="31" fillId="27" borderId="14" xfId="0" applyFont="1" applyFill="1" applyBorder="1" applyAlignment="1">
      <alignment horizontal="right" vertical="center"/>
    </xf>
    <xf numFmtId="0" fontId="32" fillId="28" borderId="26" xfId="0" applyNumberFormat="1" applyFont="1" applyFill="1" applyBorder="1" applyAlignment="1">
      <alignment horizontal="left" vertical="center" wrapText="1" indent="1"/>
    </xf>
    <xf numFmtId="0" fontId="32" fillId="29" borderId="26" xfId="0" applyNumberFormat="1" applyFont="1" applyFill="1" applyBorder="1" applyAlignment="1">
      <alignment horizontal="left" vertical="center" wrapText="1" indent="1"/>
    </xf>
    <xf numFmtId="170" fontId="33" fillId="28" borderId="27" xfId="0" applyNumberFormat="1" applyFont="1" applyFill="1" applyBorder="1" applyAlignment="1">
      <alignment horizontal="center" vertical="center" wrapText="1"/>
    </xf>
    <xf numFmtId="170" fontId="33" fillId="29" borderId="27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47" fillId="0" borderId="0" xfId="0" applyFont="1"/>
    <xf numFmtId="0" fontId="34" fillId="0" borderId="16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0" fillId="0" borderId="20" xfId="0" applyFill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10" xfId="0" applyFill="1" applyBorder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15" xfId="0" applyBorder="1" applyProtection="1">
      <protection locked="0"/>
    </xf>
    <xf numFmtId="0" fontId="24" fillId="0" borderId="0" xfId="0" applyFont="1" applyBorder="1" applyAlignment="1" applyProtection="1">
      <protection locked="0"/>
    </xf>
    <xf numFmtId="0" fontId="0" fillId="25" borderId="10" xfId="0" applyFill="1" applyBorder="1" applyProtection="1">
      <protection locked="0"/>
    </xf>
    <xf numFmtId="0" fontId="0" fillId="25" borderId="0" xfId="0" applyFill="1" applyBorder="1" applyProtection="1">
      <protection locked="0"/>
    </xf>
    <xf numFmtId="0" fontId="21" fillId="25" borderId="0" xfId="0" applyFont="1" applyFill="1" applyBorder="1" applyProtection="1">
      <protection locked="0"/>
    </xf>
    <xf numFmtId="0" fontId="0" fillId="25" borderId="15" xfId="0" applyFill="1" applyBorder="1" applyProtection="1">
      <protection locked="0"/>
    </xf>
    <xf numFmtId="0" fontId="22" fillId="0" borderId="0" xfId="0" applyFont="1" applyBorder="1" applyAlignment="1" applyProtection="1">
      <protection locked="0"/>
    </xf>
    <xf numFmtId="0" fontId="21" fillId="0" borderId="0" xfId="0" applyFont="1" applyBorder="1" applyAlignment="1" applyProtection="1">
      <alignment horizontal="right" indent="1"/>
      <protection locked="0"/>
    </xf>
    <xf numFmtId="0" fontId="21" fillId="24" borderId="0" xfId="0" applyFont="1" applyFill="1" applyBorder="1" applyAlignment="1" applyProtection="1">
      <alignment horizontal="right" indent="1"/>
      <protection locked="0"/>
    </xf>
    <xf numFmtId="0" fontId="0" fillId="24" borderId="0" xfId="0" applyFill="1" applyBorder="1" applyProtection="1">
      <protection locked="0"/>
    </xf>
    <xf numFmtId="0" fontId="0" fillId="25" borderId="11" xfId="0" applyFill="1" applyBorder="1" applyProtection="1">
      <protection locked="0"/>
    </xf>
    <xf numFmtId="0" fontId="0" fillId="25" borderId="16" xfId="0" applyFill="1" applyBorder="1" applyProtection="1">
      <protection locked="0"/>
    </xf>
    <xf numFmtId="0" fontId="0" fillId="25" borderId="17" xfId="0" applyFill="1" applyBorder="1" applyProtection="1">
      <protection locked="0"/>
    </xf>
    <xf numFmtId="0" fontId="28" fillId="24" borderId="0" xfId="0" applyFont="1" applyFill="1" applyBorder="1" applyAlignment="1" applyProtection="1">
      <alignment horizontal="left" vertical="top" wrapText="1"/>
      <protection locked="0"/>
    </xf>
    <xf numFmtId="0" fontId="0" fillId="0" borderId="11" xfId="0" applyFill="1" applyBorder="1" applyProtection="1">
      <protection locked="0"/>
    </xf>
    <xf numFmtId="0" fontId="0" fillId="0" borderId="16" xfId="0" applyBorder="1" applyProtection="1">
      <protection locked="0"/>
    </xf>
    <xf numFmtId="0" fontId="21" fillId="0" borderId="16" xfId="0" applyFont="1" applyBorder="1" applyAlignment="1" applyProtection="1">
      <alignment horizontal="right" indent="1"/>
      <protection locked="0"/>
    </xf>
    <xf numFmtId="0" fontId="21" fillId="0" borderId="16" xfId="0" applyFon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28" fillId="0" borderId="0" xfId="0" applyFont="1" applyBorder="1" applyAlignment="1" applyProtection="1">
      <alignment vertical="center"/>
      <protection locked="0"/>
    </xf>
    <xf numFmtId="0" fontId="32" fillId="28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0" xfId="0" applyNumberFormat="1" applyFont="1" applyBorder="1" applyAlignment="1" applyProtection="1">
      <alignment vertical="top" wrapText="1"/>
      <protection locked="0"/>
    </xf>
    <xf numFmtId="0" fontId="25" fillId="0" borderId="0" xfId="0" applyFont="1" applyBorder="1" applyAlignment="1" applyProtection="1">
      <alignment vertical="top"/>
      <protection locked="0"/>
    </xf>
    <xf numFmtId="0" fontId="48" fillId="28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49" fillId="0" borderId="0" xfId="0" applyNumberFormat="1" applyFont="1" applyBorder="1" applyAlignment="1" applyProtection="1">
      <alignment vertical="top" wrapText="1"/>
      <protection locked="0"/>
    </xf>
    <xf numFmtId="0" fontId="35" fillId="0" borderId="0" xfId="0" applyFont="1" applyAlignment="1">
      <alignment vertical="center" wrapText="1"/>
    </xf>
    <xf numFmtId="0" fontId="34" fillId="0" borderId="24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 wrapText="1"/>
    </xf>
    <xf numFmtId="0" fontId="46" fillId="28" borderId="12" xfId="0" applyFont="1" applyFill="1" applyBorder="1" applyAlignment="1" applyProtection="1">
      <alignment horizontal="left" vertical="center"/>
      <protection locked="0"/>
    </xf>
    <xf numFmtId="0" fontId="46" fillId="28" borderId="24" xfId="0" applyFont="1" applyFill="1" applyBorder="1" applyAlignment="1" applyProtection="1">
      <alignment horizontal="left" vertical="center"/>
      <protection locked="0"/>
    </xf>
    <xf numFmtId="0" fontId="46" fillId="28" borderId="12" xfId="0" applyFont="1" applyFill="1" applyBorder="1" applyAlignment="1" applyProtection="1">
      <alignment horizontal="left"/>
      <protection locked="0"/>
    </xf>
    <xf numFmtId="0" fontId="46" fillId="28" borderId="24" xfId="0" applyFont="1" applyFill="1" applyBorder="1" applyAlignment="1" applyProtection="1">
      <alignment horizontal="left"/>
      <protection locked="0"/>
    </xf>
    <xf numFmtId="0" fontId="46" fillId="28" borderId="12" xfId="0" applyFont="1" applyFill="1" applyBorder="1" applyAlignment="1" applyProtection="1">
      <alignment horizontal="left" vertical="center" wrapText="1"/>
      <protection locked="0"/>
    </xf>
    <xf numFmtId="0" fontId="46" fillId="28" borderId="24" xfId="0" applyFont="1" applyFill="1" applyBorder="1" applyAlignment="1" applyProtection="1">
      <alignment horizontal="left" vertical="center" wrapText="1"/>
      <protection locked="0"/>
    </xf>
    <xf numFmtId="0" fontId="29" fillId="26" borderId="18" xfId="0" applyFont="1" applyFill="1" applyBorder="1" applyAlignment="1" applyProtection="1">
      <alignment horizontal="center" vertical="center"/>
      <protection locked="0"/>
    </xf>
    <xf numFmtId="0" fontId="30" fillId="26" borderId="19" xfId="0" applyFont="1" applyFill="1" applyBorder="1" applyAlignment="1" applyProtection="1">
      <alignment horizontal="center" vertical="center"/>
      <protection locked="0"/>
    </xf>
    <xf numFmtId="0" fontId="30" fillId="26" borderId="12" xfId="0" applyFont="1" applyFill="1" applyBorder="1" applyAlignment="1" applyProtection="1">
      <alignment horizontal="center" vertical="center"/>
      <protection locked="0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3" builtinId="8"/>
    <cellStyle name="Neutral" xfId="31" builtinId="28" customBuiltin="1"/>
    <cellStyle name="Notiz" xfId="32" builtinId="10" customBuiltin="1"/>
    <cellStyle name="Ohne_Nachkomma" xfId="45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125D86"/>
      <color rgb="FF5EAD35"/>
      <color rgb="FF005F85"/>
      <color rgb="FF61B931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93072981681593E-2"/>
          <c:y val="1.7171571896151214E-4"/>
          <c:w val="0.88274681464471094"/>
          <c:h val="0.7330731447947038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"/>
              <c:layout>
                <c:manualLayout>
                  <c:x val="5.5423652948487917E-3"/>
                  <c:y val="-1.0147381058704533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B8-4FCD-9665-31AD704382DA}"/>
                </c:ext>
              </c:extLst>
            </c:dLbl>
            <c:dLbl>
              <c:idx val="2"/>
              <c:layout>
                <c:manualLayout>
                  <c:x val="-2.270394475288648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B8-4FCD-9665-31AD704382DA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2A-4F9F-A56B-13A21D2992C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2A-4F9F-A56B-13A21D2992C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2A-4F9F-A56B-13A21D2992C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B9-41BB-B5F2-31BEAC1C5C0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2A-4F9F-A56B-13A21D2992C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2A-4F9F-A56B-13A21D2992C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2A-4F9F-A56B-13A21D2992CB}"/>
                </c:ext>
              </c:extLst>
            </c:dLbl>
            <c:dLbl>
              <c:idx val="1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2A-4F9F-A56B-13A21D2992C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2A-4F9F-A56B-13A21D2992C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2A-4F9F-A56B-13A21D2992CB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Daten!$B$10:$B$25</c:f>
              <c:strCache>
                <c:ptCount val="16"/>
                <c:pt idx="0">
                  <c:v>Fernseher</c:v>
                </c:pt>
                <c:pt idx="1">
                  <c:v>PC mobil</c:v>
                </c:pt>
                <c:pt idx="2">
                  <c:v>Spielkonsole (auch tragbar)</c:v>
                </c:pt>
                <c:pt idx="3">
                  <c:v>Telefon  mobil</c:v>
                </c:pt>
                <c:pt idx="7">
                  <c:v>Geschirrspülmaschine  </c:v>
                </c:pt>
                <c:pt idx="8">
                  <c:v>Wäschetrockner  </c:v>
                </c:pt>
                <c:pt idx="9">
                  <c:v>Mikrowellengerät  </c:v>
                </c:pt>
                <c:pt idx="10">
                  <c:v>Kühlschrank, Kühl-/Gefrierkombinationen  </c:v>
                </c:pt>
                <c:pt idx="13">
                  <c:v>Personenkraftwagen  </c:v>
                </c:pt>
                <c:pt idx="15">
                  <c:v>Anzahl der hochgerechneten Haushalte</c:v>
                </c:pt>
              </c:strCache>
            </c:strRef>
          </c:cat>
          <c:val>
            <c:numRef>
              <c:f>Daten!$C$10:$C$25</c:f>
              <c:numCache>
                <c:formatCode>0.0</c:formatCode>
                <c:ptCount val="16"/>
                <c:pt idx="0">
                  <c:v>4.8</c:v>
                </c:pt>
                <c:pt idx="1">
                  <c:v>733.6</c:v>
                </c:pt>
                <c:pt idx="2">
                  <c:v>140.30000000000001</c:v>
                </c:pt>
                <c:pt idx="3">
                  <c:v>36.6</c:v>
                </c:pt>
                <c:pt idx="5">
                  <c:v>-28.8</c:v>
                </c:pt>
                <c:pt idx="7">
                  <c:v>37.799999999999997</c:v>
                </c:pt>
                <c:pt idx="8">
                  <c:v>29.6</c:v>
                </c:pt>
                <c:pt idx="9">
                  <c:v>15.2</c:v>
                </c:pt>
                <c:pt idx="10">
                  <c:v>1.1000000000000001</c:v>
                </c:pt>
                <c:pt idx="11">
                  <c:v>-29.7</c:v>
                </c:pt>
                <c:pt idx="13">
                  <c:v>4</c:v>
                </c:pt>
                <c:pt idx="1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63-4C2E-BE45-FC316D190D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288875648"/>
        <c:axId val="570332032"/>
      </c:barChart>
      <c:catAx>
        <c:axId val="288875648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solidFill>
            <a:schemeClr val="tx1"/>
          </a:solidFill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="1" baseline="0">
                <a:solidFill>
                  <a:schemeClr val="bg1"/>
                </a:solidFill>
                <a:latin typeface="Meta Offc" pitchFamily="34" charset="0"/>
              </a:defRPr>
            </a:pPr>
            <a:endParaRPr lang="de-DE"/>
          </a:p>
        </c:txPr>
        <c:crossAx val="570332032"/>
        <c:crosses val="autoZero"/>
        <c:auto val="1"/>
        <c:lblAlgn val="ctr"/>
        <c:lblOffset val="100"/>
        <c:noMultiLvlLbl val="0"/>
      </c:catAx>
      <c:valAx>
        <c:axId val="570332032"/>
        <c:scaling>
          <c:orientation val="minMax"/>
          <c:max val="100"/>
          <c:min val="-60"/>
        </c:scaling>
        <c:delete val="0"/>
        <c:axPos val="b"/>
        <c:majorGridlines>
          <c:spPr>
            <a:ln w="6350">
              <a:solidFill>
                <a:schemeClr val="tx1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88875648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25</xdr:row>
      <xdr:rowOff>9525</xdr:rowOff>
    </xdr:from>
    <xdr:to>
      <xdr:col>2</xdr:col>
      <xdr:colOff>2438400</xdr:colOff>
      <xdr:row>25</xdr:row>
      <xdr:rowOff>9525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C26ACC2D-96A5-493A-BF5F-47D4C9D72457}"/>
            </a:ext>
          </a:extLst>
        </xdr:cNvPr>
        <xdr:cNvCxnSpPr/>
      </xdr:nvCxnSpPr>
      <xdr:spPr>
        <a:xfrm>
          <a:off x="1228725" y="5591175"/>
          <a:ext cx="52673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2762250</xdr:colOff>
      <xdr:row>20</xdr:row>
      <xdr:rowOff>216000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8927C70-64AB-4B96-B4F2-09D21E283394}"/>
            </a:ext>
          </a:extLst>
        </xdr:cNvPr>
        <xdr:cNvSpPr txBox="1"/>
      </xdr:nvSpPr>
      <xdr:spPr>
        <a:xfrm>
          <a:off x="1247775" y="4438650"/>
          <a:ext cx="2714625" cy="216000"/>
        </a:xfrm>
        <a:prstGeom prst="rect">
          <a:avLst/>
        </a:prstGeom>
        <a:solidFill>
          <a:srgbClr val="E6E6E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>
              <a:latin typeface="+mj-lt"/>
            </a:rPr>
            <a:t>Gefrierschrank/Gefriertruhe</a:t>
          </a:r>
        </a:p>
      </xdr:txBody>
    </xdr:sp>
    <xdr:clientData/>
  </xdr:twoCellAnchor>
  <xdr:twoCellAnchor>
    <xdr:from>
      <xdr:col>1</xdr:col>
      <xdr:colOff>57150</xdr:colOff>
      <xdr:row>14</xdr:row>
      <xdr:rowOff>9525</xdr:rowOff>
    </xdr:from>
    <xdr:to>
      <xdr:col>1</xdr:col>
      <xdr:colOff>2771775</xdr:colOff>
      <xdr:row>14</xdr:row>
      <xdr:rowOff>225525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360BF5FE-828B-46BF-8DBE-D4303CC99F46}"/>
            </a:ext>
          </a:extLst>
        </xdr:cNvPr>
        <xdr:cNvSpPr txBox="1"/>
      </xdr:nvSpPr>
      <xdr:spPr>
        <a:xfrm>
          <a:off x="1257300" y="3076575"/>
          <a:ext cx="2714625" cy="216000"/>
        </a:xfrm>
        <a:prstGeom prst="rect">
          <a:avLst/>
        </a:prstGeom>
        <a:solidFill>
          <a:srgbClr val="E6E6E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>
              <a:latin typeface="+mj-lt"/>
            </a:rPr>
            <a:t>PC stationär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98977</xdr:rowOff>
    </xdr:from>
    <xdr:to>
      <xdr:col>12</xdr:col>
      <xdr:colOff>890795</xdr:colOff>
      <xdr:row>22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546652</xdr:colOff>
      <xdr:row>18</xdr:row>
      <xdr:rowOff>955406</xdr:rowOff>
    </xdr:from>
    <xdr:to>
      <xdr:col>12</xdr:col>
      <xdr:colOff>886239</xdr:colOff>
      <xdr:row>20</xdr:row>
      <xdr:rowOff>41390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644348" y="4790254"/>
          <a:ext cx="3544956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 Einkommens- und Verbrauchsstichprobe. Ausstattung privater Haushalte mit ausgewählten Gebrauchsgütern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23</xdr:row>
      <xdr:rowOff>27777</xdr:rowOff>
    </xdr:from>
    <xdr:to>
      <xdr:col>4</xdr:col>
      <xdr:colOff>786848</xdr:colOff>
      <xdr:row>32</xdr:row>
      <xdr:rowOff>146157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149086</xdr:colOff>
      <xdr:row>0</xdr:row>
      <xdr:rowOff>233154</xdr:rowOff>
    </xdr:from>
    <xdr:to>
      <xdr:col>12</xdr:col>
      <xdr:colOff>886238</xdr:colOff>
      <xdr:row>2</xdr:row>
      <xdr:rowOff>4968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9086" y="233154"/>
          <a:ext cx="7040217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Entwicklung der Ausstattung privater Haushalte mit ausgewählten Gebrauchsgütern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91107</xdr:colOff>
      <xdr:row>2</xdr:row>
      <xdr:rowOff>91108</xdr:rowOff>
    </xdr:from>
    <xdr:to>
      <xdr:col>6</xdr:col>
      <xdr:colOff>488673</xdr:colOff>
      <xdr:row>3</xdr:row>
      <xdr:rowOff>107674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98172" y="604630"/>
          <a:ext cx="2236305" cy="25676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436543-8144-4F04-A7B9-7A7CF9C3EAFE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 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11766</xdr:rowOff>
    </xdr:from>
    <xdr:to>
      <xdr:col>12</xdr:col>
      <xdr:colOff>894521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1917" y="268527"/>
          <a:ext cx="587236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946263</xdr:rowOff>
    </xdr:from>
    <xdr:to>
      <xdr:col>12</xdr:col>
      <xdr:colOff>894521</xdr:colOff>
      <xdr:row>18</xdr:row>
      <xdr:rowOff>946263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7069" y="4781111"/>
          <a:ext cx="588893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157367</xdr:colOff>
      <xdr:row>1</xdr:row>
      <xdr:rowOff>190497</xdr:rowOff>
    </xdr:from>
    <xdr:to>
      <xdr:col>12</xdr:col>
      <xdr:colOff>886237</xdr:colOff>
      <xdr:row>2</xdr:row>
      <xdr:rowOff>202506</xdr:rowOff>
    </xdr:to>
    <xdr:sp macro="" textlink="Daten!B2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7367" y="447258"/>
          <a:ext cx="7031935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799F0A-72D9-40C4-985C-0465147BC0C6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Veränderungen im Zeitraum 2003 bis 2023 in Prozent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oneCellAnchor>
    <xdr:from>
      <xdr:col>6</xdr:col>
      <xdr:colOff>915865</xdr:colOff>
      <xdr:row>8</xdr:row>
      <xdr:rowOff>36633</xdr:rowOff>
    </xdr:from>
    <xdr:ext cx="1302216" cy="175847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8B208712-C66D-4F21-BC91-F5235E985726}"/>
            </a:ext>
          </a:extLst>
        </xdr:cNvPr>
        <xdr:cNvSpPr txBox="1"/>
      </xdr:nvSpPr>
      <xdr:spPr>
        <a:xfrm>
          <a:off x="2960077" y="1721825"/>
          <a:ext cx="1302216" cy="175847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Gefrierschrank,</a:t>
          </a:r>
          <a:r>
            <a:rPr lang="en-US" sz="900" b="1" baseline="0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 -truhe</a:t>
          </a:r>
          <a:endParaRPr lang="en-US" sz="900" b="1">
            <a:solidFill>
              <a:schemeClr val="bg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0.4105</cdr:x>
      <cdr:y>0.46622</cdr:y>
    </cdr:from>
    <cdr:to>
      <cdr:x>0.59156</cdr:x>
      <cdr:y>0.50403</cdr:y>
    </cdr:to>
    <cdr:sp macro="" textlink="">
      <cdr:nvSpPr>
        <cdr:cNvPr id="3" name="Textfeld 16">
          <a:extLst xmlns:a="http://schemas.openxmlformats.org/drawingml/2006/main">
            <a:ext uri="{FF2B5EF4-FFF2-40B4-BE49-F238E27FC236}">
              <a16:creationId xmlns:a16="http://schemas.microsoft.com/office/drawing/2014/main" id="{8B208712-C66D-4F21-BC91-F5235E985726}"/>
            </a:ext>
          </a:extLst>
        </cdr:cNvPr>
        <cdr:cNvSpPr txBox="1"/>
      </cdr:nvSpPr>
      <cdr:spPr>
        <a:xfrm xmlns:a="http://schemas.openxmlformats.org/drawingml/2006/main">
          <a:off x="2952262" y="2168280"/>
          <a:ext cx="1302216" cy="175847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PC stationär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estatis.de/DE/Publikationen/Thematisch/EinkommenKonsumLebensbedingungen/EinkommenVerbrauch/EVS_AusstattungprivaterHaushalte.html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AF80"/>
  <sheetViews>
    <sheetView topLeftCell="T1" zoomScale="60" zoomScaleNormal="60" workbookViewId="0">
      <selection activeCell="X86" sqref="X86"/>
    </sheetView>
  </sheetViews>
  <sheetFormatPr baseColWidth="10" defaultRowHeight="15"/>
  <cols>
    <col min="1" max="1" width="4.140625" style="11" customWidth="1"/>
    <col min="2" max="2" width="38" style="11" customWidth="1"/>
    <col min="3" max="3" width="12" style="11" customWidth="1"/>
    <col min="4" max="4" width="13.28515625" style="11" customWidth="1"/>
    <col min="5" max="5" width="12" style="11" customWidth="1"/>
    <col min="6" max="6" width="13.140625" style="11" customWidth="1"/>
    <col min="7" max="8" width="12" style="11" customWidth="1"/>
    <col min="9" max="15" width="13.42578125" style="11" customWidth="1"/>
    <col min="16" max="16" width="11.85546875" style="11" hidden="1" customWidth="1"/>
    <col min="17" max="17" width="13.42578125" style="11" hidden="1" customWidth="1"/>
    <col min="18" max="16384" width="11.42578125" style="11"/>
  </cols>
  <sheetData>
    <row r="1" spans="1:13">
      <c r="A1" s="10" t="s">
        <v>10</v>
      </c>
    </row>
    <row r="2" spans="1:13">
      <c r="A2" s="40" t="s">
        <v>11</v>
      </c>
    </row>
    <row r="4" spans="1:13">
      <c r="A4" s="106" t="s">
        <v>12</v>
      </c>
      <c r="B4" s="106" t="s">
        <v>13</v>
      </c>
      <c r="C4" s="28">
        <v>1993</v>
      </c>
      <c r="D4" s="28">
        <v>1998</v>
      </c>
      <c r="E4" s="28">
        <v>2003</v>
      </c>
      <c r="F4" s="38">
        <v>2008</v>
      </c>
      <c r="G4" s="38">
        <v>2013</v>
      </c>
      <c r="H4" s="38">
        <v>2018</v>
      </c>
      <c r="I4" s="43"/>
      <c r="J4" s="43" t="s">
        <v>45</v>
      </c>
      <c r="K4" s="43"/>
    </row>
    <row r="5" spans="1:13">
      <c r="A5" s="106"/>
      <c r="B5" s="106"/>
      <c r="C5" s="110" t="s">
        <v>14</v>
      </c>
      <c r="D5" s="111"/>
      <c r="E5" s="111"/>
      <c r="F5" s="111"/>
      <c r="G5" s="111"/>
      <c r="H5" s="111"/>
      <c r="I5" s="111"/>
      <c r="J5" s="111"/>
      <c r="K5" s="111"/>
    </row>
    <row r="6" spans="1:13">
      <c r="A6" s="12"/>
      <c r="B6" s="13"/>
      <c r="C6" s="112" t="s">
        <v>15</v>
      </c>
      <c r="D6" s="113"/>
      <c r="E6" s="113"/>
      <c r="F6" s="113"/>
      <c r="G6" s="113"/>
      <c r="H6" s="113"/>
      <c r="I6" s="113"/>
      <c r="J6" s="113"/>
      <c r="K6" s="113"/>
      <c r="L6" s="25"/>
      <c r="M6" s="25"/>
    </row>
    <row r="7" spans="1:13">
      <c r="A7" s="14"/>
      <c r="B7" s="15" t="s">
        <v>16</v>
      </c>
      <c r="C7" s="46"/>
      <c r="D7" s="46"/>
      <c r="E7" s="16">
        <v>27502</v>
      </c>
      <c r="F7" s="16">
        <v>33736</v>
      </c>
      <c r="G7" s="16">
        <v>37112</v>
      </c>
      <c r="H7" s="16">
        <v>39247</v>
      </c>
      <c r="I7" s="16"/>
      <c r="J7" s="49" t="e">
        <f>((G7/C7)*100)-100</f>
        <v>#DIV/0!</v>
      </c>
      <c r="K7" s="18"/>
    </row>
    <row r="8" spans="1:13">
      <c r="A8" s="14"/>
      <c r="B8" s="17" t="s">
        <v>17</v>
      </c>
      <c r="C8" s="26">
        <v>7434.84</v>
      </c>
      <c r="D8" s="18">
        <v>15202</v>
      </c>
      <c r="E8" s="18">
        <v>23295</v>
      </c>
      <c r="F8" s="18">
        <v>29465</v>
      </c>
      <c r="G8" s="18">
        <v>34091</v>
      </c>
      <c r="H8" s="18">
        <v>36707</v>
      </c>
      <c r="I8" s="18"/>
      <c r="J8" s="50">
        <f>((G8/E8)*100)-100</f>
        <v>46.344709165056884</v>
      </c>
      <c r="K8" s="18"/>
    </row>
    <row r="9" spans="1:13">
      <c r="A9" s="14"/>
      <c r="B9" s="17" t="s">
        <v>18</v>
      </c>
      <c r="C9" s="26">
        <v>33526.92</v>
      </c>
      <c r="D9" s="18">
        <v>35161.473999999995</v>
      </c>
      <c r="E9" s="18">
        <v>35812</v>
      </c>
      <c r="F9" s="18">
        <v>36765</v>
      </c>
      <c r="G9" s="18">
        <v>38057</v>
      </c>
      <c r="H9" s="18">
        <v>38263</v>
      </c>
      <c r="I9" s="18"/>
      <c r="J9" s="50">
        <f>((G9/E9)*100)-100</f>
        <v>6.2688484306936232</v>
      </c>
      <c r="K9" s="18"/>
    </row>
    <row r="10" spans="1:13">
      <c r="B10" s="17"/>
      <c r="C10" s="46"/>
      <c r="D10" s="46"/>
      <c r="E10" s="46"/>
      <c r="F10" s="46"/>
      <c r="G10" s="18"/>
      <c r="H10" s="18"/>
      <c r="I10" s="18"/>
      <c r="J10" s="50"/>
      <c r="K10" s="18"/>
    </row>
    <row r="11" spans="1:13">
      <c r="A11" s="14"/>
      <c r="B11" s="17" t="s">
        <v>19</v>
      </c>
      <c r="C11" s="26">
        <v>12309.57</v>
      </c>
      <c r="D11" s="18">
        <v>18656</v>
      </c>
      <c r="E11" s="18">
        <v>23768</v>
      </c>
      <c r="F11" s="18">
        <v>27205</v>
      </c>
      <c r="G11" s="18">
        <v>28458</v>
      </c>
      <c r="H11" s="18">
        <v>28927</v>
      </c>
      <c r="I11" s="18"/>
      <c r="J11" s="50">
        <f>((G11/E11)*100)-100</f>
        <v>19.732413328845496</v>
      </c>
      <c r="K11" s="18"/>
    </row>
    <row r="12" spans="1:13">
      <c r="A12" s="14"/>
      <c r="B12" s="17" t="s">
        <v>20</v>
      </c>
      <c r="C12" s="27">
        <v>6733.44</v>
      </c>
      <c r="D12" s="18">
        <v>10801</v>
      </c>
      <c r="E12" s="18">
        <v>13840</v>
      </c>
      <c r="F12" s="18">
        <v>15042</v>
      </c>
      <c r="G12" s="18">
        <v>15672</v>
      </c>
      <c r="H12" s="18">
        <v>17168</v>
      </c>
      <c r="I12" s="18"/>
      <c r="J12" s="50">
        <f>((G12/E12)*100)-100</f>
        <v>13.236994219653184</v>
      </c>
      <c r="K12" s="18"/>
    </row>
    <row r="13" spans="1:13">
      <c r="A13" s="14"/>
      <c r="B13" s="17" t="s">
        <v>21</v>
      </c>
      <c r="C13" s="27">
        <v>10591.14</v>
      </c>
      <c r="D13" s="18">
        <v>16437</v>
      </c>
      <c r="E13" s="18">
        <v>21460</v>
      </c>
      <c r="F13" s="18">
        <v>24407</v>
      </c>
      <c r="G13" s="18">
        <v>26957</v>
      </c>
      <c r="H13" s="18">
        <v>29206</v>
      </c>
      <c r="I13" s="18"/>
      <c r="J13" s="50">
        <f>((G13/E13)*100)-100</f>
        <v>25.615097856477178</v>
      </c>
      <c r="K13" s="18"/>
    </row>
    <row r="14" spans="1:13">
      <c r="A14" s="14"/>
      <c r="B14" s="17" t="s">
        <v>22</v>
      </c>
      <c r="C14" s="27">
        <v>25741.38</v>
      </c>
      <c r="D14" s="18">
        <v>28419</v>
      </c>
      <c r="E14" s="18">
        <v>25028</v>
      </c>
      <c r="F14" s="18">
        <v>20484</v>
      </c>
      <c r="G14" s="18">
        <v>20199</v>
      </c>
      <c r="H14" s="18">
        <v>19557</v>
      </c>
      <c r="I14" s="18"/>
      <c r="J14" s="50">
        <f>((G14/E14)*100)-100</f>
        <v>-19.294390282883171</v>
      </c>
      <c r="K14" s="18"/>
    </row>
    <row r="15" spans="1:13">
      <c r="A15" s="14"/>
      <c r="B15" s="17" t="s">
        <v>23</v>
      </c>
      <c r="C15" s="27">
        <v>33421.71</v>
      </c>
      <c r="D15" s="18">
        <v>36349</v>
      </c>
      <c r="E15" s="18">
        <v>37468</v>
      </c>
      <c r="F15" s="18">
        <v>38528</v>
      </c>
      <c r="G15" s="18">
        <v>39903</v>
      </c>
      <c r="H15" s="18">
        <v>40474</v>
      </c>
      <c r="I15" s="18"/>
      <c r="J15" s="50">
        <f>((G15/E15)*100)-100</f>
        <v>6.4988790434504153</v>
      </c>
      <c r="K15" s="18"/>
    </row>
    <row r="16" spans="1:13">
      <c r="A16" s="19"/>
      <c r="B16" s="17"/>
      <c r="C16" s="46"/>
      <c r="D16" s="46"/>
      <c r="E16" s="46"/>
      <c r="F16" s="46"/>
      <c r="G16" s="18"/>
      <c r="H16" s="18"/>
      <c r="I16" s="18"/>
      <c r="J16" s="50"/>
      <c r="K16" s="18"/>
    </row>
    <row r="17" spans="1:15">
      <c r="A17" s="14"/>
      <c r="B17" s="17" t="s">
        <v>24</v>
      </c>
      <c r="C17" s="26">
        <v>25285.47</v>
      </c>
      <c r="D17" s="18">
        <v>27563.952999999994</v>
      </c>
      <c r="E17" s="18">
        <v>29161</v>
      </c>
      <c r="F17" s="18">
        <v>30113</v>
      </c>
      <c r="G17" s="18">
        <v>30845</v>
      </c>
      <c r="H17" s="18">
        <v>31427</v>
      </c>
      <c r="I17" s="18"/>
      <c r="J17" s="50">
        <f>((G17/E17)*100)-100</f>
        <v>5.7748362539007587</v>
      </c>
      <c r="K17" s="18"/>
    </row>
    <row r="18" spans="1:15">
      <c r="A18" s="19"/>
      <c r="B18" s="17"/>
      <c r="C18" s="46"/>
      <c r="D18" s="46"/>
      <c r="E18" s="46"/>
      <c r="F18" s="46"/>
      <c r="G18" s="18"/>
      <c r="H18" s="18"/>
      <c r="I18" s="18"/>
      <c r="J18" s="50"/>
      <c r="K18" s="18"/>
    </row>
    <row r="19" spans="1:15">
      <c r="A19" s="14"/>
      <c r="B19" s="15" t="s">
        <v>25</v>
      </c>
      <c r="C19" s="46"/>
      <c r="D19" s="16"/>
      <c r="E19" s="16"/>
      <c r="F19" s="16">
        <v>6137</v>
      </c>
      <c r="G19" s="16">
        <v>26881</v>
      </c>
      <c r="H19" s="16">
        <v>34560</v>
      </c>
      <c r="I19" s="16"/>
      <c r="J19" s="50" t="e">
        <f>((G19/E19)*100)-100</f>
        <v>#DIV/0!</v>
      </c>
      <c r="K19" s="18"/>
    </row>
    <row r="20" spans="1:15">
      <c r="A20" s="14"/>
      <c r="B20" s="15"/>
      <c r="C20" s="46"/>
      <c r="D20" s="16"/>
      <c r="E20" s="16"/>
      <c r="F20" s="16"/>
      <c r="G20" s="16"/>
      <c r="H20" s="16"/>
      <c r="I20" s="16"/>
      <c r="J20" s="18"/>
      <c r="K20" s="18"/>
    </row>
    <row r="21" spans="1:15">
      <c r="A21" s="14"/>
      <c r="B21" s="17" t="s">
        <v>26</v>
      </c>
      <c r="C21" s="46"/>
      <c r="D21" s="18"/>
      <c r="E21" s="18"/>
      <c r="F21" s="18"/>
      <c r="G21" s="18"/>
      <c r="H21" s="18"/>
      <c r="I21" s="18"/>
      <c r="J21" s="18"/>
      <c r="K21" s="18"/>
    </row>
    <row r="22" spans="1:15">
      <c r="A22" s="14"/>
      <c r="B22" s="17" t="s">
        <v>27</v>
      </c>
      <c r="C22" s="18">
        <v>56456</v>
      </c>
      <c r="D22" s="18">
        <v>68863</v>
      </c>
      <c r="E22" s="18">
        <v>59713</v>
      </c>
      <c r="F22" s="18">
        <v>58984</v>
      </c>
      <c r="G22" s="18">
        <v>59775</v>
      </c>
      <c r="H22" s="18">
        <v>59467</v>
      </c>
      <c r="I22" s="18"/>
      <c r="J22" s="18"/>
      <c r="K22" s="18"/>
    </row>
    <row r="23" spans="1:15">
      <c r="A23" s="20"/>
      <c r="B23" s="21" t="s">
        <v>28</v>
      </c>
      <c r="C23" s="22">
        <v>35070</v>
      </c>
      <c r="D23" s="22">
        <v>36703</v>
      </c>
      <c r="E23" s="22">
        <v>37931</v>
      </c>
      <c r="F23" s="22">
        <v>39077</v>
      </c>
      <c r="G23" s="22">
        <v>40032</v>
      </c>
      <c r="H23" s="22">
        <v>40596</v>
      </c>
      <c r="I23" s="22"/>
      <c r="J23" s="51">
        <f>((G23/E23)*100)-100</f>
        <v>5.5390050354591267</v>
      </c>
      <c r="K23" s="45"/>
    </row>
    <row r="26" spans="1:15">
      <c r="A26" s="107" t="s">
        <v>63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</row>
    <row r="27" spans="1:15">
      <c r="A27" s="23" t="s">
        <v>29</v>
      </c>
    </row>
    <row r="28" spans="1:15">
      <c r="A28" s="23"/>
    </row>
    <row r="29" spans="1:15" s="42" customFormat="1">
      <c r="A29" s="41"/>
    </row>
    <row r="30" spans="1:15">
      <c r="A30" s="24"/>
    </row>
    <row r="31" spans="1:15">
      <c r="A31" s="10" t="s">
        <v>31</v>
      </c>
      <c r="C31" s="10"/>
      <c r="D31" s="10"/>
      <c r="E31" s="10"/>
      <c r="F31" s="10"/>
      <c r="G31" s="10"/>
      <c r="H31" s="10"/>
      <c r="O31" s="39"/>
    </row>
    <row r="32" spans="1:15">
      <c r="A32" s="40" t="s">
        <v>32</v>
      </c>
      <c r="O32" s="39"/>
    </row>
    <row r="33" spans="2:19">
      <c r="O33" s="39"/>
    </row>
    <row r="34" spans="2:19" ht="34.5" customHeight="1">
      <c r="B34" s="108" t="s">
        <v>13</v>
      </c>
      <c r="C34" s="114" t="s">
        <v>33</v>
      </c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</row>
    <row r="35" spans="2:19" ht="15" customHeight="1">
      <c r="B35" s="109"/>
      <c r="C35" s="57">
        <v>2003</v>
      </c>
      <c r="D35" s="56">
        <v>2004</v>
      </c>
      <c r="E35" s="57" t="s">
        <v>41</v>
      </c>
      <c r="F35" s="57" t="s">
        <v>42</v>
      </c>
      <c r="G35" s="56">
        <v>2007</v>
      </c>
      <c r="H35" s="68"/>
      <c r="I35" s="57" t="s">
        <v>43</v>
      </c>
      <c r="J35" s="56">
        <v>2010</v>
      </c>
      <c r="K35" s="58">
        <v>2011</v>
      </c>
      <c r="L35" s="57" t="s">
        <v>36</v>
      </c>
      <c r="M35" s="57" t="s">
        <v>37</v>
      </c>
      <c r="N35" s="57" t="s">
        <v>38</v>
      </c>
      <c r="O35" s="57" t="s">
        <v>58</v>
      </c>
      <c r="P35" s="44"/>
      <c r="Q35" s="44"/>
      <c r="R35" s="57" t="s">
        <v>59</v>
      </c>
      <c r="S35" s="34" t="s">
        <v>61</v>
      </c>
    </row>
    <row r="36" spans="2:19">
      <c r="B36" s="19"/>
      <c r="C36" s="19"/>
      <c r="D36" s="19"/>
      <c r="G36" s="19"/>
      <c r="H36" s="19"/>
      <c r="J36" s="19"/>
      <c r="K36" s="19"/>
      <c r="O36" s="39"/>
    </row>
    <row r="37" spans="2:19">
      <c r="B37" s="19" t="s">
        <v>34</v>
      </c>
      <c r="C37" s="35">
        <v>0.73</v>
      </c>
      <c r="D37" s="35">
        <v>0.72099999999999997</v>
      </c>
      <c r="E37" s="33">
        <v>0.76400000000000001</v>
      </c>
      <c r="F37" s="33">
        <v>0.80600000000000005</v>
      </c>
      <c r="G37" s="35">
        <v>0.81799999999999995</v>
      </c>
      <c r="H37" s="35"/>
      <c r="I37" s="33">
        <v>0.86699999999999999</v>
      </c>
      <c r="J37" s="35">
        <v>0.88900000000000001</v>
      </c>
      <c r="K37" s="35">
        <v>0.9</v>
      </c>
      <c r="L37" s="33">
        <v>0.90300000000000002</v>
      </c>
      <c r="M37" s="33">
        <v>0.93600000000000005</v>
      </c>
      <c r="N37" s="33">
        <v>0.93500000000000005</v>
      </c>
      <c r="O37" s="47">
        <v>0.95099999999999996</v>
      </c>
      <c r="P37" s="33"/>
      <c r="Q37" s="33"/>
      <c r="R37" s="33">
        <v>0.95499999999999996</v>
      </c>
      <c r="S37" s="33">
        <v>0.97</v>
      </c>
    </row>
    <row r="38" spans="2:19">
      <c r="B38" s="19" t="s">
        <v>17</v>
      </c>
      <c r="C38" s="35">
        <v>0.61</v>
      </c>
      <c r="D38" s="35">
        <v>0.63600000000000001</v>
      </c>
      <c r="E38" s="33">
        <v>0.68600000000000005</v>
      </c>
      <c r="F38" s="33">
        <v>0.71599999999999997</v>
      </c>
      <c r="G38" s="35">
        <v>0.72799999999999998</v>
      </c>
      <c r="H38" s="35"/>
      <c r="I38" s="33">
        <v>0.78800000000000003</v>
      </c>
      <c r="J38" s="35">
        <v>0.80800000000000005</v>
      </c>
      <c r="K38" s="35">
        <v>0.82</v>
      </c>
      <c r="L38" s="33">
        <v>0.83499999999999996</v>
      </c>
      <c r="M38" s="33">
        <v>0.87</v>
      </c>
      <c r="N38" s="33">
        <v>0.88300000000000001</v>
      </c>
      <c r="O38" s="47">
        <v>0.88600000000000001</v>
      </c>
      <c r="P38" s="33"/>
      <c r="Q38" s="33"/>
      <c r="R38" s="33">
        <v>0.9</v>
      </c>
      <c r="S38" s="33">
        <v>0.91600000000000004</v>
      </c>
    </row>
    <row r="39" spans="2:19">
      <c r="B39" s="19" t="s">
        <v>18</v>
      </c>
      <c r="C39" s="35"/>
      <c r="D39" s="35">
        <v>0.95</v>
      </c>
      <c r="E39" s="33"/>
      <c r="F39" s="33">
        <v>0.95199999999999996</v>
      </c>
      <c r="G39" s="35">
        <v>0.95899999999999996</v>
      </c>
      <c r="H39" s="35"/>
      <c r="I39" s="33">
        <v>0.95899999999999996</v>
      </c>
      <c r="J39" s="35">
        <v>0.96199999999999997</v>
      </c>
      <c r="K39" s="35">
        <v>0.96199999999999997</v>
      </c>
      <c r="L39" s="33">
        <v>0.96399999999999997</v>
      </c>
      <c r="M39" s="33">
        <v>0.97499999999999998</v>
      </c>
      <c r="N39" s="33">
        <v>0.97899999999999998</v>
      </c>
      <c r="O39" s="47">
        <v>0.97899999999999998</v>
      </c>
      <c r="P39" s="33"/>
      <c r="Q39" s="33"/>
      <c r="R39" s="33">
        <v>0.97799999999999998</v>
      </c>
      <c r="S39" s="33">
        <v>0.96199999999999997</v>
      </c>
    </row>
    <row r="40" spans="2:19">
      <c r="B40" s="19" t="s">
        <v>19</v>
      </c>
      <c r="C40" s="35">
        <v>0.60499999999999998</v>
      </c>
      <c r="D40" s="35">
        <v>0.623</v>
      </c>
      <c r="E40" s="33">
        <v>0.67</v>
      </c>
      <c r="F40" s="33">
        <v>0.68</v>
      </c>
      <c r="G40" s="35">
        <v>0.68700000000000006</v>
      </c>
      <c r="H40" s="35"/>
      <c r="I40" s="33">
        <v>0.71899999999999997</v>
      </c>
      <c r="J40" s="35">
        <v>0.72899999999999998</v>
      </c>
      <c r="K40" s="35">
        <v>0.72</v>
      </c>
      <c r="L40" s="33">
        <v>0.72399999999999998</v>
      </c>
      <c r="M40" s="33">
        <v>0.72899999999999998</v>
      </c>
      <c r="N40" s="33">
        <v>0.73299999999999998</v>
      </c>
      <c r="O40" s="47">
        <v>0.73299999999999998</v>
      </c>
      <c r="P40" s="33"/>
      <c r="Q40" s="33"/>
      <c r="R40" s="33">
        <v>0.73899999999999999</v>
      </c>
      <c r="S40" s="33">
        <v>0.73199999999999998</v>
      </c>
    </row>
    <row r="41" spans="2:19">
      <c r="B41" s="19" t="s">
        <v>20</v>
      </c>
      <c r="C41" s="35">
        <v>0.35399999999999998</v>
      </c>
      <c r="D41" s="35">
        <v>0.36799999999999999</v>
      </c>
      <c r="E41" s="33">
        <v>0.39300000000000002</v>
      </c>
      <c r="F41" s="33">
        <v>0.34499999999999997</v>
      </c>
      <c r="G41" s="35">
        <v>0.4</v>
      </c>
      <c r="H41" s="35"/>
      <c r="I41" s="33">
        <v>0.38600000000000001</v>
      </c>
      <c r="J41" s="35">
        <v>0.39900000000000002</v>
      </c>
      <c r="K41" s="35">
        <v>0.39700000000000002</v>
      </c>
      <c r="L41" s="33">
        <v>0.4</v>
      </c>
      <c r="M41" s="33">
        <v>0.40300000000000002</v>
      </c>
      <c r="N41" s="33">
        <v>0.39500000000000002</v>
      </c>
      <c r="O41" s="47">
        <v>0.41099999999999998</v>
      </c>
      <c r="P41" s="33"/>
      <c r="Q41" s="33"/>
      <c r="R41" s="33">
        <v>0.42199999999999999</v>
      </c>
      <c r="S41" s="33">
        <v>0.42599999999999999</v>
      </c>
    </row>
    <row r="42" spans="2:19">
      <c r="B42" s="19" t="s">
        <v>21</v>
      </c>
      <c r="C42" s="35">
        <v>0.54900000000000004</v>
      </c>
      <c r="D42" s="35">
        <v>0.56699999999999995</v>
      </c>
      <c r="E42" s="33">
        <v>0.59099999999999997</v>
      </c>
      <c r="F42" s="33">
        <v>0.61599999999999999</v>
      </c>
      <c r="G42" s="35">
        <v>0.624</v>
      </c>
      <c r="H42" s="35"/>
      <c r="I42" s="33">
        <v>0.64800000000000002</v>
      </c>
      <c r="J42" s="35">
        <v>0.65700000000000003</v>
      </c>
      <c r="K42" s="35">
        <v>0.67</v>
      </c>
      <c r="L42" s="33">
        <v>0.68300000000000005</v>
      </c>
      <c r="M42" s="33">
        <v>0.68300000000000005</v>
      </c>
      <c r="N42" s="33">
        <v>0.69499999999999995</v>
      </c>
      <c r="O42" s="47">
        <v>0.69799999999999995</v>
      </c>
      <c r="P42" s="33"/>
      <c r="Q42" s="33"/>
      <c r="R42" s="33">
        <v>0.71499999999999997</v>
      </c>
      <c r="S42" s="33">
        <v>0.71699999999999997</v>
      </c>
    </row>
    <row r="43" spans="2:19">
      <c r="B43" s="19" t="s">
        <v>22</v>
      </c>
      <c r="C43" s="35">
        <v>0.8</v>
      </c>
      <c r="D43" s="35">
        <v>0.73899999999999999</v>
      </c>
      <c r="E43" s="33">
        <v>0.72499999999999998</v>
      </c>
      <c r="F43" s="33">
        <v>0.72299999999999998</v>
      </c>
      <c r="G43" s="35">
        <v>0.73599999999999999</v>
      </c>
      <c r="H43" s="35"/>
      <c r="I43" s="33">
        <v>0.54100000000000004</v>
      </c>
      <c r="J43" s="35">
        <v>0.54</v>
      </c>
      <c r="K43" s="35">
        <v>0.57199999999999995</v>
      </c>
      <c r="L43" s="33">
        <v>0.57199999999999995</v>
      </c>
      <c r="M43" s="33">
        <v>0.50800000000000001</v>
      </c>
      <c r="N43" s="33">
        <v>0.50800000000000001</v>
      </c>
      <c r="O43" s="47">
        <v>0.503</v>
      </c>
      <c r="P43" s="33"/>
      <c r="Q43" s="33"/>
      <c r="R43" s="33">
        <v>0.51600000000000001</v>
      </c>
      <c r="S43" s="33">
        <v>0.48</v>
      </c>
    </row>
    <row r="44" spans="2:19" ht="30">
      <c r="B44" s="29" t="s">
        <v>23</v>
      </c>
      <c r="C44" s="35" t="s">
        <v>44</v>
      </c>
      <c r="D44" s="35" t="s">
        <v>44</v>
      </c>
      <c r="E44" s="33">
        <v>0.99099999999999999</v>
      </c>
      <c r="F44" s="33">
        <v>0.98899999999999999</v>
      </c>
      <c r="G44" s="35">
        <v>0.99399999999999999</v>
      </c>
      <c r="H44" s="35"/>
      <c r="I44" s="33">
        <v>0.98699999999999999</v>
      </c>
      <c r="J44" s="35">
        <v>0.97799999999999998</v>
      </c>
      <c r="K44" s="35">
        <v>0.99099999999999999</v>
      </c>
      <c r="L44" s="33">
        <v>0.99399999999999999</v>
      </c>
      <c r="M44" s="33">
        <v>0.998</v>
      </c>
      <c r="N44" s="33">
        <v>0.999</v>
      </c>
      <c r="O44" s="47">
        <v>1</v>
      </c>
      <c r="P44" s="33"/>
      <c r="Q44" s="33"/>
      <c r="R44" s="33">
        <v>0.999</v>
      </c>
      <c r="S44" s="33">
        <v>0.999</v>
      </c>
    </row>
    <row r="45" spans="2:19">
      <c r="B45" s="19" t="s">
        <v>24</v>
      </c>
      <c r="C45" s="35">
        <v>0.75600000000000001</v>
      </c>
      <c r="D45" s="35">
        <v>0.755</v>
      </c>
      <c r="E45" s="33">
        <v>0.76800000000000002</v>
      </c>
      <c r="F45" s="33">
        <v>0.77</v>
      </c>
      <c r="G45" s="35">
        <v>0.76700000000000002</v>
      </c>
      <c r="H45" s="35"/>
      <c r="I45" s="33">
        <v>0.76700000000000002</v>
      </c>
      <c r="J45" s="35">
        <v>0.77600000000000002</v>
      </c>
      <c r="K45" s="35">
        <v>0.77900000000000003</v>
      </c>
      <c r="L45" s="33">
        <v>0.77400000000000002</v>
      </c>
      <c r="M45" s="33">
        <v>0.77100000000000002</v>
      </c>
      <c r="N45" s="33">
        <v>0.77400000000000002</v>
      </c>
      <c r="O45" s="47">
        <v>0.77300000000000002</v>
      </c>
      <c r="P45" s="33"/>
      <c r="Q45" s="33"/>
      <c r="R45" s="33">
        <v>0.78400000000000003</v>
      </c>
      <c r="S45" s="33">
        <v>0.77100000000000002</v>
      </c>
    </row>
    <row r="46" spans="2:19">
      <c r="B46" s="19" t="s">
        <v>25</v>
      </c>
      <c r="C46" s="35" t="s">
        <v>44</v>
      </c>
      <c r="D46" s="35" t="s">
        <v>44</v>
      </c>
      <c r="E46" s="33" t="s">
        <v>44</v>
      </c>
      <c r="F46" s="33">
        <v>0.05</v>
      </c>
      <c r="G46" s="35">
        <v>9.2999999999999999E-2</v>
      </c>
      <c r="H46" s="35"/>
      <c r="I46" s="33">
        <v>0.25800000000000001</v>
      </c>
      <c r="J46" s="35">
        <v>0.36699999999999999</v>
      </c>
      <c r="K46" s="35">
        <v>0.48699999999999999</v>
      </c>
      <c r="L46" s="33">
        <v>0.58899999999999997</v>
      </c>
      <c r="M46" s="33">
        <v>0.76400000000000001</v>
      </c>
      <c r="N46" s="33">
        <v>0.81299999999999994</v>
      </c>
      <c r="O46" s="47">
        <v>0.84399999999999997</v>
      </c>
      <c r="P46" s="33"/>
      <c r="Q46" s="33"/>
      <c r="R46" s="33">
        <v>0.86899999999999999</v>
      </c>
      <c r="S46" s="33">
        <v>0.89500000000000002</v>
      </c>
    </row>
    <row r="47" spans="2:19">
      <c r="E47" s="33"/>
      <c r="F47" s="33"/>
      <c r="G47" s="33"/>
      <c r="H47" s="33"/>
      <c r="I47" s="33"/>
      <c r="J47" s="33"/>
      <c r="L47" s="33"/>
      <c r="M47" s="33"/>
      <c r="N47" s="33"/>
      <c r="O47" s="39"/>
    </row>
    <row r="48" spans="2:19">
      <c r="B48" s="31" t="s">
        <v>26</v>
      </c>
      <c r="C48" s="19"/>
      <c r="D48" s="30"/>
      <c r="E48" s="33"/>
      <c r="F48" s="33"/>
      <c r="G48" s="36"/>
      <c r="H48" s="36"/>
      <c r="I48" s="33"/>
      <c r="J48" s="36"/>
      <c r="K48" s="19"/>
      <c r="L48" s="33"/>
      <c r="M48" s="33"/>
      <c r="N48" s="33"/>
      <c r="O48" s="39"/>
    </row>
    <row r="49" spans="1:32">
      <c r="B49" s="19" t="s">
        <v>27</v>
      </c>
      <c r="C49" s="32">
        <v>5860</v>
      </c>
      <c r="D49" s="32">
        <v>5919</v>
      </c>
      <c r="E49" s="37">
        <v>7858</v>
      </c>
      <c r="F49" s="37">
        <v>7771</v>
      </c>
      <c r="G49" s="32">
        <v>7828</v>
      </c>
      <c r="H49" s="32"/>
      <c r="I49" s="37">
        <v>7947</v>
      </c>
      <c r="J49" s="32">
        <v>7835</v>
      </c>
      <c r="K49" s="32">
        <v>7888</v>
      </c>
      <c r="L49" s="37">
        <v>7795</v>
      </c>
      <c r="M49" s="37">
        <v>7885</v>
      </c>
      <c r="N49" s="37">
        <v>7747</v>
      </c>
      <c r="O49" s="48">
        <v>7800</v>
      </c>
      <c r="P49" s="37"/>
      <c r="Q49" s="37"/>
      <c r="R49" s="37">
        <v>7874</v>
      </c>
      <c r="S49" s="37">
        <v>7799</v>
      </c>
    </row>
    <row r="50" spans="1:32">
      <c r="B50" s="19" t="s">
        <v>52</v>
      </c>
      <c r="C50" s="32">
        <v>35247</v>
      </c>
      <c r="D50" s="32">
        <v>35375</v>
      </c>
      <c r="E50" s="37">
        <v>35528</v>
      </c>
      <c r="F50" s="37">
        <v>35555</v>
      </c>
      <c r="G50" s="32">
        <v>35887</v>
      </c>
      <c r="H50" s="32"/>
      <c r="I50" s="37">
        <v>36426</v>
      </c>
      <c r="J50" s="32">
        <v>36521</v>
      </c>
      <c r="K50" s="32">
        <v>36640</v>
      </c>
      <c r="L50" s="37">
        <v>36701</v>
      </c>
      <c r="M50" s="37">
        <v>36343</v>
      </c>
      <c r="N50" s="37">
        <v>36650</v>
      </c>
      <c r="O50" s="48">
        <v>37207</v>
      </c>
      <c r="P50" s="37"/>
      <c r="Q50" s="37"/>
      <c r="R50" s="37">
        <v>37381</v>
      </c>
      <c r="S50" s="37">
        <v>37869</v>
      </c>
    </row>
    <row r="51" spans="1:32">
      <c r="O51" s="39"/>
    </row>
    <row r="52" spans="1:32">
      <c r="A52" s="11" t="s">
        <v>55</v>
      </c>
    </row>
    <row r="53" spans="1:32" ht="15" customHeight="1">
      <c r="A53" s="105" t="s">
        <v>35</v>
      </c>
      <c r="B53" s="105"/>
      <c r="C53" s="105"/>
      <c r="D53" s="105"/>
      <c r="E53" s="105"/>
      <c r="F53" s="105"/>
      <c r="N53" s="39"/>
    </row>
    <row r="54" spans="1:32" ht="15" customHeight="1">
      <c r="A54" s="11" t="s">
        <v>39</v>
      </c>
      <c r="N54" s="39"/>
    </row>
    <row r="55" spans="1:32">
      <c r="A55" s="11" t="s">
        <v>40</v>
      </c>
      <c r="N55" s="39"/>
    </row>
    <row r="56" spans="1:32">
      <c r="A56" s="11" t="s">
        <v>57</v>
      </c>
      <c r="N56" s="39"/>
    </row>
    <row r="57" spans="1:32">
      <c r="A57" s="11" t="s">
        <v>64</v>
      </c>
      <c r="N57" s="39"/>
    </row>
    <row r="58" spans="1:32">
      <c r="A58" s="11" t="s">
        <v>53</v>
      </c>
      <c r="B58" s="11" t="s">
        <v>54</v>
      </c>
      <c r="N58" s="39"/>
    </row>
    <row r="59" spans="1:32">
      <c r="N59" s="39"/>
    </row>
    <row r="60" spans="1:32">
      <c r="A60" s="67" t="s">
        <v>30</v>
      </c>
      <c r="N60" s="39"/>
    </row>
    <row r="61" spans="1:32">
      <c r="N61" s="39"/>
    </row>
    <row r="62" spans="1:32">
      <c r="B62" s="34" t="s">
        <v>47</v>
      </c>
      <c r="C62" s="34"/>
      <c r="D62" s="34"/>
      <c r="E62" s="34">
        <v>2005</v>
      </c>
      <c r="F62" s="34"/>
      <c r="G62" s="34">
        <v>2007</v>
      </c>
      <c r="H62" s="34"/>
      <c r="I62" s="34">
        <v>2009</v>
      </c>
      <c r="J62" s="34"/>
      <c r="K62" s="34"/>
      <c r="L62" s="34"/>
      <c r="M62" s="34"/>
      <c r="N62" s="54">
        <v>2015</v>
      </c>
      <c r="O62" s="54"/>
      <c r="P62" s="34"/>
      <c r="Q62" s="34"/>
      <c r="R62" s="34">
        <v>2017</v>
      </c>
      <c r="S62" s="11">
        <v>2019</v>
      </c>
      <c r="T62" s="34" t="s">
        <v>46</v>
      </c>
      <c r="U62" s="34"/>
      <c r="V62" s="55" t="s">
        <v>48</v>
      </c>
      <c r="W62" s="34"/>
      <c r="X62" s="34"/>
      <c r="Y62" s="34" t="s">
        <v>46</v>
      </c>
      <c r="Z62" s="34"/>
      <c r="AA62" s="55" t="s">
        <v>60</v>
      </c>
      <c r="AB62" s="34"/>
      <c r="AD62" s="34" t="s">
        <v>46</v>
      </c>
      <c r="AE62" s="34"/>
      <c r="AF62" s="55" t="s">
        <v>62</v>
      </c>
    </row>
    <row r="63" spans="1:32">
      <c r="A63" s="39"/>
      <c r="B63" s="19" t="s">
        <v>34</v>
      </c>
      <c r="C63" s="39"/>
      <c r="D63" s="39"/>
      <c r="E63" s="52">
        <f>E50*0.764</f>
        <v>27143.392</v>
      </c>
      <c r="F63" s="52"/>
      <c r="G63" s="52">
        <f>G50*0.818</f>
        <v>29355.565999999999</v>
      </c>
      <c r="H63" s="52"/>
      <c r="I63" s="52">
        <f>$I$50*I37</f>
        <v>31581.342000000001</v>
      </c>
      <c r="J63" s="52"/>
      <c r="K63" s="52"/>
      <c r="L63" s="52"/>
      <c r="M63" s="52"/>
      <c r="N63" s="52">
        <f>N50*0.935</f>
        <v>34267.75</v>
      </c>
      <c r="O63" s="52"/>
      <c r="R63" s="52">
        <f>R50*0.955</f>
        <v>35698.854999999996</v>
      </c>
      <c r="S63" s="37">
        <f>$S$50*S37</f>
        <v>36732.93</v>
      </c>
      <c r="T63" s="11">
        <f>100/E63*N63</f>
        <v>126.24711753048403</v>
      </c>
      <c r="U63" s="59">
        <f>N63/E63</f>
        <v>1.2624711753048403</v>
      </c>
      <c r="V63" s="53">
        <f t="shared" ref="V63:V74" si="0">T63-100</f>
        <v>26.247117530484033</v>
      </c>
      <c r="W63" s="33"/>
      <c r="Y63" s="11">
        <f t="shared" ref="Y63:Y74" si="1">100/G63*R63</f>
        <v>121.6084711158354</v>
      </c>
      <c r="Z63" s="59">
        <f t="shared" ref="Z63:Z74" si="2">R63/G63</f>
        <v>1.2160847111583539</v>
      </c>
      <c r="AA63" s="53">
        <f t="shared" ref="AA63:AA74" si="3">Y63-100</f>
        <v>21.6084711158354</v>
      </c>
      <c r="AB63" s="33"/>
      <c r="AD63" s="11">
        <f>100/I63*S63</f>
        <v>116.31212505155735</v>
      </c>
      <c r="AE63" s="59">
        <f>S63/I63</f>
        <v>1.1631212505155735</v>
      </c>
      <c r="AF63" s="53">
        <f>AD63-100</f>
        <v>16.312125051557345</v>
      </c>
    </row>
    <row r="64" spans="1:32">
      <c r="B64" s="19" t="s">
        <v>17</v>
      </c>
      <c r="E64" s="52">
        <f>E50*0.686</f>
        <v>24372.208000000002</v>
      </c>
      <c r="F64" s="46"/>
      <c r="G64" s="52">
        <f>G50*0.728</f>
        <v>26125.736000000001</v>
      </c>
      <c r="H64" s="52"/>
      <c r="I64" s="52">
        <f t="shared" ref="I64:I72" si="4">$I$50*I38</f>
        <v>28703.688000000002</v>
      </c>
      <c r="J64" s="46"/>
      <c r="K64" s="46"/>
      <c r="L64" s="46"/>
      <c r="M64" s="46"/>
      <c r="N64" s="46">
        <f>N50*0.883</f>
        <v>32361.95</v>
      </c>
      <c r="O64" s="46"/>
      <c r="R64" s="52">
        <f>R50*0.9</f>
        <v>33642.9</v>
      </c>
      <c r="S64" s="37">
        <f t="shared" ref="S64:S71" si="5">$S$50*S38</f>
        <v>34688.004000000001</v>
      </c>
      <c r="T64" s="11">
        <f>100/E64*N64</f>
        <v>132.78218370695015</v>
      </c>
      <c r="U64" s="59">
        <f>N64/E64</f>
        <v>1.3278218370695014</v>
      </c>
      <c r="V64" s="53">
        <f t="shared" si="0"/>
        <v>32.78218370695015</v>
      </c>
      <c r="Y64" s="11">
        <f t="shared" si="1"/>
        <v>128.77302289206321</v>
      </c>
      <c r="Z64" s="59">
        <f t="shared" si="2"/>
        <v>1.287730228920632</v>
      </c>
      <c r="AA64" s="53">
        <f t="shared" si="3"/>
        <v>28.77302289206321</v>
      </c>
      <c r="AD64" s="11">
        <f t="shared" ref="AD64:AD70" si="6">100/I64*S64</f>
        <v>120.84859618039326</v>
      </c>
      <c r="AE64" s="59">
        <f t="shared" ref="AE64:AE74" si="7">S64/I64</f>
        <v>1.2084859618039325</v>
      </c>
      <c r="AF64" s="53">
        <f t="shared" ref="AF64:AF66" si="8">AD64-100</f>
        <v>20.848596180393258</v>
      </c>
    </row>
    <row r="65" spans="1:32">
      <c r="B65" s="19" t="s">
        <v>56</v>
      </c>
      <c r="E65" s="52"/>
      <c r="F65" s="46">
        <f>F39*F50</f>
        <v>33848.36</v>
      </c>
      <c r="G65" s="52">
        <f>G50*0.959</f>
        <v>34415.633000000002</v>
      </c>
      <c r="H65" s="52"/>
      <c r="I65" s="52">
        <f t="shared" si="4"/>
        <v>34932.534</v>
      </c>
      <c r="J65" s="46"/>
      <c r="K65" s="46"/>
      <c r="L65" s="46"/>
      <c r="M65" s="46"/>
      <c r="N65" s="46">
        <f>N50*N39</f>
        <v>35880.35</v>
      </c>
      <c r="O65" s="46"/>
      <c r="R65" s="52">
        <f>R50*0.978</f>
        <v>36558.618000000002</v>
      </c>
      <c r="S65" s="37">
        <f t="shared" si="5"/>
        <v>36429.977999999996</v>
      </c>
      <c r="T65" s="11">
        <f>100/F65*N65</f>
        <v>106.00321551767942</v>
      </c>
      <c r="U65" s="59">
        <f>N65/F65</f>
        <v>1.0600321551767944</v>
      </c>
      <c r="V65" s="53">
        <f t="shared" si="0"/>
        <v>6.003215517679422</v>
      </c>
      <c r="Y65" s="11">
        <f t="shared" si="1"/>
        <v>106.22677781344309</v>
      </c>
      <c r="Z65" s="59">
        <f t="shared" si="2"/>
        <v>1.062267778134431</v>
      </c>
      <c r="AA65" s="53">
        <f t="shared" si="3"/>
        <v>6.2267778134430927</v>
      </c>
      <c r="AD65" s="11">
        <f t="shared" si="6"/>
        <v>104.28667442218762</v>
      </c>
      <c r="AE65" s="59">
        <f t="shared" si="7"/>
        <v>1.0428667442218762</v>
      </c>
      <c r="AF65" s="53">
        <f t="shared" si="8"/>
        <v>4.2866744221876161</v>
      </c>
    </row>
    <row r="66" spans="1:32">
      <c r="B66" s="19" t="s">
        <v>19</v>
      </c>
      <c r="E66" s="46">
        <f>E50*0.67</f>
        <v>23803.760000000002</v>
      </c>
      <c r="F66" s="46"/>
      <c r="G66" s="46">
        <f>G50*0.687</f>
        <v>24654.369000000002</v>
      </c>
      <c r="H66" s="46"/>
      <c r="I66" s="52">
        <f t="shared" si="4"/>
        <v>26190.293999999998</v>
      </c>
      <c r="J66" s="46"/>
      <c r="K66" s="46"/>
      <c r="L66" s="46"/>
      <c r="M66" s="46"/>
      <c r="N66" s="46">
        <f>N50*0.733</f>
        <v>26864.45</v>
      </c>
      <c r="O66" s="46"/>
      <c r="R66" s="46">
        <f>R50*0.739</f>
        <v>27624.559000000001</v>
      </c>
      <c r="S66" s="37">
        <f t="shared" si="5"/>
        <v>27720.108</v>
      </c>
      <c r="T66" s="11">
        <f t="shared" ref="T66:T71" si="9">100/E66*N66</f>
        <v>112.8580106672223</v>
      </c>
      <c r="U66" s="59">
        <f t="shared" ref="U66:U71" si="10">N66/E66</f>
        <v>1.1285801066722232</v>
      </c>
      <c r="V66" s="53">
        <f t="shared" si="0"/>
        <v>12.858010667222302</v>
      </c>
      <c r="Y66" s="11">
        <f t="shared" si="1"/>
        <v>112.04731704956633</v>
      </c>
      <c r="Z66" s="59">
        <f t="shared" si="2"/>
        <v>1.1204731704956634</v>
      </c>
      <c r="AA66" s="53">
        <f t="shared" si="3"/>
        <v>12.047317049566331</v>
      </c>
      <c r="AD66" s="11">
        <f t="shared" si="6"/>
        <v>105.84114863315395</v>
      </c>
      <c r="AE66" s="59">
        <f t="shared" si="7"/>
        <v>1.0584114863315395</v>
      </c>
      <c r="AF66" s="53">
        <f t="shared" si="8"/>
        <v>5.8411486331539493</v>
      </c>
    </row>
    <row r="67" spans="1:32">
      <c r="B67" s="19" t="s">
        <v>20</v>
      </c>
      <c r="E67" s="46">
        <f>E50*0.393</f>
        <v>13962.504000000001</v>
      </c>
      <c r="F67" s="46"/>
      <c r="G67" s="46">
        <f>G50*0.4</f>
        <v>14354.800000000001</v>
      </c>
      <c r="H67" s="46"/>
      <c r="I67" s="52">
        <f t="shared" si="4"/>
        <v>14060.436</v>
      </c>
      <c r="J67" s="46"/>
      <c r="K67" s="46"/>
      <c r="L67" s="46"/>
      <c r="M67" s="46"/>
      <c r="N67" s="46">
        <f>N50*0.395</f>
        <v>14476.75</v>
      </c>
      <c r="O67" s="46"/>
      <c r="R67" s="46">
        <f>R50*0.429</f>
        <v>16036.449000000001</v>
      </c>
      <c r="S67" s="37">
        <f t="shared" si="5"/>
        <v>16132.194</v>
      </c>
      <c r="T67" s="11">
        <f t="shared" si="9"/>
        <v>103.6830499744172</v>
      </c>
      <c r="U67" s="59">
        <f t="shared" si="10"/>
        <v>1.036830499744172</v>
      </c>
      <c r="V67" s="53">
        <f>T67-100</f>
        <v>3.6830499744172016</v>
      </c>
      <c r="Y67" s="11">
        <f t="shared" si="1"/>
        <v>111.71488979296123</v>
      </c>
      <c r="Z67" s="59">
        <f t="shared" si="2"/>
        <v>1.1171488979296123</v>
      </c>
      <c r="AA67" s="53">
        <f t="shared" si="3"/>
        <v>11.71488979296123</v>
      </c>
      <c r="AD67" s="11">
        <f t="shared" si="6"/>
        <v>114.73466398908256</v>
      </c>
      <c r="AE67" s="59">
        <f t="shared" si="7"/>
        <v>1.1473466398908256</v>
      </c>
      <c r="AF67" s="53">
        <f>AD67-100</f>
        <v>14.734663989082563</v>
      </c>
    </row>
    <row r="68" spans="1:32">
      <c r="B68" s="19" t="s">
        <v>21</v>
      </c>
      <c r="E68" s="46">
        <f>E50*0.591</f>
        <v>20997.047999999999</v>
      </c>
      <c r="F68" s="46"/>
      <c r="G68" s="46">
        <f>G50*0.624</f>
        <v>22393.488000000001</v>
      </c>
      <c r="H68" s="46"/>
      <c r="I68" s="52">
        <f t="shared" si="4"/>
        <v>23604.048000000003</v>
      </c>
      <c r="J68" s="46"/>
      <c r="K68" s="46"/>
      <c r="L68" s="46"/>
      <c r="M68" s="46"/>
      <c r="N68" s="46">
        <f>N50*0.695</f>
        <v>25471.75</v>
      </c>
      <c r="O68" s="46"/>
      <c r="R68" s="46">
        <f>R50*0.715</f>
        <v>26727.414999999997</v>
      </c>
      <c r="S68" s="37">
        <f t="shared" si="5"/>
        <v>27152.073</v>
      </c>
      <c r="T68" s="11">
        <f t="shared" si="9"/>
        <v>121.31110049374561</v>
      </c>
      <c r="U68" s="59">
        <f t="shared" si="10"/>
        <v>1.2131110049374561</v>
      </c>
      <c r="V68" s="53">
        <f t="shared" si="0"/>
        <v>21.311100493745613</v>
      </c>
      <c r="Y68" s="11">
        <f t="shared" si="1"/>
        <v>119.35351473606968</v>
      </c>
      <c r="Z68" s="59">
        <f t="shared" si="2"/>
        <v>1.1935351473606968</v>
      </c>
      <c r="AA68" s="53">
        <f t="shared" si="3"/>
        <v>19.353514736069684</v>
      </c>
      <c r="AD68" s="11">
        <f t="shared" si="6"/>
        <v>115.03142596558013</v>
      </c>
      <c r="AE68" s="59">
        <f t="shared" si="7"/>
        <v>1.1503142596558014</v>
      </c>
      <c r="AF68" s="53">
        <f t="shared" ref="AF68:AF74" si="11">AD68-100</f>
        <v>15.031425965580127</v>
      </c>
    </row>
    <row r="69" spans="1:32">
      <c r="B69" s="19" t="s">
        <v>22</v>
      </c>
      <c r="E69" s="46">
        <f>E50*0.725</f>
        <v>25757.8</v>
      </c>
      <c r="F69" s="46"/>
      <c r="G69" s="46">
        <f>G50*0.736</f>
        <v>26412.831999999999</v>
      </c>
      <c r="H69" s="46"/>
      <c r="I69" s="52">
        <f t="shared" si="4"/>
        <v>19706.466</v>
      </c>
      <c r="J69" s="46"/>
      <c r="K69" s="46"/>
      <c r="L69" s="46"/>
      <c r="M69" s="46"/>
      <c r="N69" s="46">
        <f>N50*0.508</f>
        <v>18618.2</v>
      </c>
      <c r="O69" s="46"/>
      <c r="R69" s="46">
        <f>R50*0.516</f>
        <v>19288.596000000001</v>
      </c>
      <c r="S69" s="37">
        <f t="shared" si="5"/>
        <v>18177.12</v>
      </c>
      <c r="T69" s="11">
        <f t="shared" si="9"/>
        <v>72.281794252614745</v>
      </c>
      <c r="U69" s="59">
        <f t="shared" si="10"/>
        <v>0.72281794252614751</v>
      </c>
      <c r="V69" s="53">
        <f t="shared" si="0"/>
        <v>-27.718205747385255</v>
      </c>
      <c r="Y69" s="11">
        <f t="shared" si="1"/>
        <v>73.027367909658466</v>
      </c>
      <c r="Z69" s="59">
        <f t="shared" si="2"/>
        <v>0.73027367909658469</v>
      </c>
      <c r="AA69" s="53">
        <f t="shared" si="3"/>
        <v>-26.972632090341534</v>
      </c>
      <c r="AD69" s="11">
        <f t="shared" si="6"/>
        <v>92.239369555150063</v>
      </c>
      <c r="AE69" s="59">
        <f t="shared" si="7"/>
        <v>0.92239369555150064</v>
      </c>
      <c r="AF69" s="53">
        <f t="shared" si="11"/>
        <v>-7.7606304448499372</v>
      </c>
    </row>
    <row r="70" spans="1:32" ht="16.5" customHeight="1">
      <c r="B70" s="29" t="s">
        <v>23</v>
      </c>
      <c r="E70" s="46">
        <f>E50*0.991</f>
        <v>35208.248</v>
      </c>
      <c r="F70" s="46"/>
      <c r="G70" s="46">
        <f>G50*0.994</f>
        <v>35671.678</v>
      </c>
      <c r="H70" s="46"/>
      <c r="I70" s="52">
        <f t="shared" si="4"/>
        <v>35952.462</v>
      </c>
      <c r="J70" s="46"/>
      <c r="K70" s="46"/>
      <c r="L70" s="46"/>
      <c r="M70" s="46"/>
      <c r="N70" s="46">
        <f>N50*0.999</f>
        <v>36613.35</v>
      </c>
      <c r="O70" s="46"/>
      <c r="R70" s="46">
        <f>R50*0.999</f>
        <v>37343.618999999999</v>
      </c>
      <c r="S70" s="37">
        <f t="shared" si="5"/>
        <v>37831.131000000001</v>
      </c>
      <c r="T70" s="11">
        <f t="shared" si="9"/>
        <v>103.99083192097488</v>
      </c>
      <c r="U70" s="59">
        <f t="shared" si="10"/>
        <v>1.0399083192097487</v>
      </c>
      <c r="V70" s="53">
        <f t="shared" si="0"/>
        <v>3.9908319209748839</v>
      </c>
      <c r="Y70" s="11">
        <f t="shared" si="1"/>
        <v>104.68702649760405</v>
      </c>
      <c r="Z70" s="59">
        <f t="shared" si="2"/>
        <v>1.0468702649760406</v>
      </c>
      <c r="AA70" s="53">
        <f t="shared" si="3"/>
        <v>4.6870264976040517</v>
      </c>
      <c r="AD70" s="11">
        <f t="shared" si="6"/>
        <v>105.2254251739422</v>
      </c>
      <c r="AE70" s="59">
        <f t="shared" si="7"/>
        <v>1.052254251739422</v>
      </c>
      <c r="AF70" s="53">
        <f t="shared" si="11"/>
        <v>5.2254251739421989</v>
      </c>
    </row>
    <row r="71" spans="1:32">
      <c r="B71" s="19" t="s">
        <v>24</v>
      </c>
      <c r="E71" s="46">
        <f>E50*0.768</f>
        <v>27285.504000000001</v>
      </c>
      <c r="F71" s="46"/>
      <c r="G71" s="46">
        <f>G50*0.767</f>
        <v>27525.329000000002</v>
      </c>
      <c r="H71" s="46"/>
      <c r="I71" s="52">
        <f t="shared" si="4"/>
        <v>27938.742000000002</v>
      </c>
      <c r="J71" s="46"/>
      <c r="K71" s="46"/>
      <c r="L71" s="46"/>
      <c r="M71" s="46"/>
      <c r="N71" s="46">
        <f>N50*0.774</f>
        <v>28367.100000000002</v>
      </c>
      <c r="O71" s="46"/>
      <c r="R71" s="46">
        <f>R50*0.784</f>
        <v>29306.704000000002</v>
      </c>
      <c r="S71" s="37">
        <f t="shared" si="5"/>
        <v>29196.999</v>
      </c>
      <c r="T71" s="11">
        <f t="shared" si="9"/>
        <v>103.96399494764694</v>
      </c>
      <c r="U71" s="59">
        <f t="shared" si="10"/>
        <v>1.0396399494764692</v>
      </c>
      <c r="V71" s="53">
        <f t="shared" si="0"/>
        <v>3.9639949476469383</v>
      </c>
      <c r="Y71" s="11">
        <f t="shared" si="1"/>
        <v>106.47176642284639</v>
      </c>
      <c r="Z71" s="59">
        <f t="shared" si="2"/>
        <v>1.0647176642284639</v>
      </c>
      <c r="AA71" s="53">
        <f t="shared" si="3"/>
        <v>6.471766422846386</v>
      </c>
      <c r="AD71" s="11">
        <f>100/I71*S71</f>
        <v>104.50362797294166</v>
      </c>
      <c r="AE71" s="59">
        <f t="shared" si="7"/>
        <v>1.0450362797294166</v>
      </c>
      <c r="AF71" s="53">
        <f t="shared" si="11"/>
        <v>4.5036279729416577</v>
      </c>
    </row>
    <row r="72" spans="1:32">
      <c r="B72" s="11" t="s">
        <v>49</v>
      </c>
      <c r="F72" s="46">
        <f>F50*0.05</f>
        <v>1777.75</v>
      </c>
      <c r="G72" s="11">
        <f>G50*0.767</f>
        <v>27525.329000000002</v>
      </c>
      <c r="I72" s="52">
        <f t="shared" si="4"/>
        <v>9397.9079999999994</v>
      </c>
      <c r="J72" s="46"/>
      <c r="K72" s="46"/>
      <c r="L72" s="46"/>
      <c r="M72" s="46"/>
      <c r="N72" s="46">
        <f>N50*0.813</f>
        <v>29796.449999999997</v>
      </c>
      <c r="O72" s="46"/>
      <c r="R72" s="11">
        <f>R50*0.869</f>
        <v>32484.089</v>
      </c>
      <c r="S72" s="37">
        <v>32484.089</v>
      </c>
      <c r="T72" s="11">
        <f>100/F72*N72</f>
        <v>1676.0765011953308</v>
      </c>
      <c r="U72" s="59">
        <f>N72/F72</f>
        <v>16.76076501195331</v>
      </c>
      <c r="V72" s="53">
        <f t="shared" si="0"/>
        <v>1576.0765011953308</v>
      </c>
      <c r="Y72" s="11">
        <f t="shared" si="1"/>
        <v>118.01526150695601</v>
      </c>
      <c r="Z72" s="59">
        <f t="shared" si="2"/>
        <v>1.18015261506956</v>
      </c>
      <c r="AA72" s="53">
        <f t="shared" si="3"/>
        <v>18.015261506956008</v>
      </c>
      <c r="AD72" s="11">
        <f t="shared" ref="AD72:AD74" si="12">100/I72*S72</f>
        <v>345.65234092523571</v>
      </c>
      <c r="AE72" s="59">
        <f t="shared" si="7"/>
        <v>3.4565234092523571</v>
      </c>
      <c r="AF72" s="53">
        <f t="shared" si="11"/>
        <v>245.65234092523571</v>
      </c>
    </row>
    <row r="73" spans="1:32">
      <c r="B73" s="11" t="s">
        <v>51</v>
      </c>
      <c r="I73" s="11">
        <v>9397.9079999999994</v>
      </c>
      <c r="L73" s="46">
        <f>L50*0.589</f>
        <v>21616.888999999999</v>
      </c>
      <c r="N73" s="46">
        <f>N50*0.813</f>
        <v>29796.449999999997</v>
      </c>
      <c r="O73" s="46"/>
      <c r="S73" s="11">
        <f>R50*R46</f>
        <v>32484.089</v>
      </c>
      <c r="T73" s="11">
        <f>100/L73*N73</f>
        <v>137.83875191291401</v>
      </c>
      <c r="U73" s="59">
        <f>N73/L73</f>
        <v>1.3783875191291401</v>
      </c>
      <c r="V73" s="53">
        <f t="shared" si="0"/>
        <v>37.838751912914006</v>
      </c>
      <c r="Y73" s="11" t="e">
        <f t="shared" si="1"/>
        <v>#DIV/0!</v>
      </c>
      <c r="Z73" s="59" t="e">
        <f t="shared" si="2"/>
        <v>#DIV/0!</v>
      </c>
      <c r="AA73" s="53" t="e">
        <f t="shared" si="3"/>
        <v>#DIV/0!</v>
      </c>
      <c r="AD73" s="11">
        <f t="shared" si="12"/>
        <v>345.65234092523571</v>
      </c>
      <c r="AE73" s="59">
        <f t="shared" si="7"/>
        <v>3.4565234092523571</v>
      </c>
      <c r="AF73" s="53">
        <f t="shared" si="11"/>
        <v>245.65234092523571</v>
      </c>
    </row>
    <row r="74" spans="1:32">
      <c r="B74" s="11" t="s">
        <v>50</v>
      </c>
      <c r="E74" s="37">
        <v>35528</v>
      </c>
      <c r="G74" s="37">
        <v>35887</v>
      </c>
      <c r="H74" s="37"/>
      <c r="I74" s="37">
        <f>I50</f>
        <v>36426</v>
      </c>
      <c r="N74" s="37">
        <v>36650</v>
      </c>
      <c r="O74" s="37"/>
      <c r="R74" s="37">
        <v>37381</v>
      </c>
      <c r="S74" s="37">
        <f>S50</f>
        <v>37869</v>
      </c>
      <c r="T74" s="11">
        <f>100/E74*N74</f>
        <v>103.1580725061923</v>
      </c>
      <c r="U74" s="59">
        <f>N74/E74</f>
        <v>1.0315807250619229</v>
      </c>
      <c r="V74" s="53">
        <f t="shared" si="0"/>
        <v>3.1580725061922976</v>
      </c>
      <c r="Y74" s="11">
        <f t="shared" si="1"/>
        <v>104.16306740602447</v>
      </c>
      <c r="Z74" s="59">
        <f t="shared" si="2"/>
        <v>1.0416306740602446</v>
      </c>
      <c r="AA74" s="53">
        <f t="shared" si="3"/>
        <v>4.1630674060244672</v>
      </c>
      <c r="AD74" s="11">
        <f t="shared" si="12"/>
        <v>103.96145610278373</v>
      </c>
      <c r="AE74" s="59">
        <f t="shared" si="7"/>
        <v>1.0396145610278373</v>
      </c>
      <c r="AF74" s="53">
        <f t="shared" si="11"/>
        <v>3.9614561027837283</v>
      </c>
    </row>
    <row r="77" spans="1:32">
      <c r="A77" s="66"/>
      <c r="N77" s="39"/>
    </row>
    <row r="78" spans="1:32">
      <c r="N78" s="39"/>
    </row>
    <row r="79" spans="1:32">
      <c r="B79" s="34"/>
    </row>
    <row r="80" spans="1:32">
      <c r="A80" s="39"/>
    </row>
  </sheetData>
  <customSheetViews>
    <customSheetView guid="{9554D190-AD5B-48A4-A0BA-FB9A55E3BEB3}" scale="60" hiddenColumns="1" topLeftCell="A9">
      <selection activeCell="AF63" sqref="AF63"/>
      <pageMargins left="0.78740157480314965" right="0.78740157480314965" top="0.98425196850393704" bottom="0.98425196850393704" header="0.51181102362204722" footer="0.51181102362204722"/>
      <pageSetup paperSize="9" scale="75" orientation="landscape" r:id="rId1"/>
      <headerFooter alignWithMargins="0"/>
    </customSheetView>
    <customSheetView guid="{8182BBB0-D27E-4892-BAC1-519DD0A5BBAD}" hiddenColumns="1" topLeftCell="A22">
      <selection activeCell="R73" sqref="R73"/>
      <pageMargins left="0.78740157480314965" right="0.78740157480314965" top="0.98425196850393704" bottom="0.98425196850393704" header="0.51181102362204722" footer="0.51181102362204722"/>
      <pageSetup paperSize="9" scale="75" orientation="landscape" r:id="rId2"/>
      <headerFooter alignWithMargins="0"/>
    </customSheetView>
  </customSheetViews>
  <mergeCells count="8">
    <mergeCell ref="A53:F53"/>
    <mergeCell ref="A4:A5"/>
    <mergeCell ref="B4:B5"/>
    <mergeCell ref="A26:O26"/>
    <mergeCell ref="B34:B35"/>
    <mergeCell ref="C5:K5"/>
    <mergeCell ref="C6:K6"/>
    <mergeCell ref="C34:S34"/>
  </mergeCells>
  <hyperlinks>
    <hyperlink ref="A27" r:id="rId3" xr:uid="{00000000-0004-0000-0000-000000000000}"/>
  </hyperlinks>
  <pageMargins left="0.78740157480314965" right="0.78740157480314965" top="0.98425196850393704" bottom="0.98425196850393704" header="0.51181102362204722" footer="0.51181102362204722"/>
  <pageSetup paperSize="9" scale="75" orientation="landscape" r:id="rId4"/>
  <headerFooter alignWithMargins="0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R27"/>
  <sheetViews>
    <sheetView showGridLines="0" workbookViewId="0">
      <selection activeCell="A14" sqref="A14"/>
    </sheetView>
  </sheetViews>
  <sheetFormatPr baseColWidth="10" defaultRowHeight="12.75"/>
  <cols>
    <col min="1" max="1" width="18" style="6" bestFit="1" customWidth="1"/>
    <col min="2" max="2" width="42.85546875" style="6" customWidth="1"/>
    <col min="3" max="3" width="36.7109375" style="6" customWidth="1"/>
    <col min="4" max="4" width="11.42578125" style="2"/>
    <col min="5" max="5" width="33.28515625" style="2" customWidth="1"/>
    <col min="6" max="7" width="11.42578125" style="2"/>
    <col min="8" max="16384" width="11.42578125" style="6"/>
  </cols>
  <sheetData>
    <row r="1" spans="1:18" ht="13.5" customHeight="1">
      <c r="A1" s="60" t="s">
        <v>1</v>
      </c>
      <c r="B1" s="115" t="s">
        <v>66</v>
      </c>
      <c r="C1" s="116"/>
    </row>
    <row r="2" spans="1:18" ht="15.95" customHeight="1">
      <c r="A2" s="60" t="s">
        <v>2</v>
      </c>
      <c r="B2" s="115" t="s">
        <v>75</v>
      </c>
      <c r="C2" s="116"/>
    </row>
    <row r="3" spans="1:18" ht="39.75" customHeight="1">
      <c r="A3" s="60" t="s">
        <v>0</v>
      </c>
      <c r="B3" s="119" t="s">
        <v>76</v>
      </c>
      <c r="C3" s="120"/>
      <c r="R3" s="7" t="str">
        <f>"Quelle: "&amp;Daten!B3</f>
        <v>Quelle: Statistisches Bundesamt,  Einkommens- und Verbrauchsstichprobe. Ausstattung privater Haushalte mit ausgewählten Gebrauchsgütern</v>
      </c>
    </row>
    <row r="4" spans="1:18">
      <c r="A4" s="60" t="s">
        <v>3</v>
      </c>
      <c r="B4" s="115"/>
      <c r="C4" s="116"/>
    </row>
    <row r="5" spans="1:18">
      <c r="A5" s="60" t="s">
        <v>8</v>
      </c>
      <c r="B5" s="115"/>
      <c r="C5" s="116"/>
    </row>
    <row r="6" spans="1:18">
      <c r="A6" s="61" t="s">
        <v>9</v>
      </c>
      <c r="B6" s="117"/>
      <c r="C6" s="118"/>
    </row>
    <row r="8" spans="1:18" ht="13.5">
      <c r="A8" s="3"/>
      <c r="B8" s="3"/>
      <c r="C8" s="3"/>
      <c r="F8" s="6"/>
      <c r="G8" s="6"/>
    </row>
    <row r="9" spans="1:18" ht="18" customHeight="1">
      <c r="A9" s="2"/>
      <c r="B9" s="8"/>
      <c r="C9" s="9" t="s">
        <v>14</v>
      </c>
      <c r="D9" s="5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8" ht="18" customHeight="1">
      <c r="A10" s="2"/>
      <c r="B10" s="62" t="s">
        <v>77</v>
      </c>
      <c r="C10" s="64">
        <v>4.8</v>
      </c>
      <c r="F10" s="6"/>
      <c r="G10" s="6"/>
    </row>
    <row r="11" spans="1:18" ht="18" customHeight="1">
      <c r="A11" s="2"/>
      <c r="B11" s="63" t="s">
        <v>67</v>
      </c>
      <c r="C11" s="65">
        <v>733.6</v>
      </c>
      <c r="F11" s="6"/>
      <c r="G11" s="6"/>
    </row>
    <row r="12" spans="1:18" ht="18" customHeight="1">
      <c r="A12" s="2"/>
      <c r="B12" s="62" t="s">
        <v>68</v>
      </c>
      <c r="C12" s="64">
        <v>140.30000000000001</v>
      </c>
      <c r="F12" s="6"/>
      <c r="G12" s="6"/>
    </row>
    <row r="13" spans="1:18" ht="18" customHeight="1">
      <c r="A13" s="2"/>
      <c r="B13" s="63" t="s">
        <v>69</v>
      </c>
      <c r="C13" s="65">
        <v>36.6</v>
      </c>
      <c r="F13" s="6"/>
      <c r="G13" s="6"/>
    </row>
    <row r="14" spans="1:18" ht="18" customHeight="1">
      <c r="A14" s="4"/>
      <c r="B14" s="62"/>
      <c r="C14" s="64"/>
      <c r="F14" s="6"/>
      <c r="G14" s="6"/>
    </row>
    <row r="15" spans="1:18" ht="18" customHeight="1">
      <c r="A15" s="4"/>
      <c r="B15" s="63"/>
      <c r="C15" s="65">
        <v>-28.8</v>
      </c>
      <c r="F15" s="6"/>
      <c r="G15" s="6"/>
    </row>
    <row r="16" spans="1:18" ht="18" customHeight="1">
      <c r="A16" s="4"/>
      <c r="B16" s="62"/>
      <c r="C16" s="64"/>
      <c r="F16" s="6"/>
      <c r="G16" s="6"/>
    </row>
    <row r="17" spans="1:7" ht="18" customHeight="1">
      <c r="A17" s="4"/>
      <c r="B17" s="63" t="s">
        <v>70</v>
      </c>
      <c r="C17" s="65">
        <v>37.799999999999997</v>
      </c>
      <c r="F17" s="6"/>
      <c r="G17" s="6"/>
    </row>
    <row r="18" spans="1:7" ht="18" customHeight="1">
      <c r="A18" s="4"/>
      <c r="B18" s="62" t="s">
        <v>71</v>
      </c>
      <c r="C18" s="64">
        <v>29.6</v>
      </c>
      <c r="F18" s="6"/>
      <c r="G18" s="6"/>
    </row>
    <row r="19" spans="1:7" ht="18" customHeight="1">
      <c r="A19" s="4"/>
      <c r="B19" s="63" t="s">
        <v>72</v>
      </c>
      <c r="C19" s="65">
        <v>15.2</v>
      </c>
      <c r="F19" s="6"/>
      <c r="G19" s="6"/>
    </row>
    <row r="20" spans="1:7" ht="18" customHeight="1">
      <c r="A20" s="4"/>
      <c r="B20" s="62" t="s">
        <v>74</v>
      </c>
      <c r="C20" s="64">
        <v>1.1000000000000001</v>
      </c>
      <c r="F20" s="6"/>
      <c r="G20" s="6"/>
    </row>
    <row r="21" spans="1:7" ht="18" customHeight="1">
      <c r="A21" s="4"/>
      <c r="B21" s="63"/>
      <c r="C21" s="65">
        <v>-29.7</v>
      </c>
      <c r="F21" s="6"/>
      <c r="G21" s="6"/>
    </row>
    <row r="22" spans="1:7" ht="18" customHeight="1">
      <c r="A22" s="4"/>
      <c r="B22" s="62"/>
      <c r="C22" s="64"/>
      <c r="F22" s="6"/>
      <c r="G22" s="6"/>
    </row>
    <row r="23" spans="1:7" ht="18" customHeight="1">
      <c r="A23" s="4"/>
      <c r="B23" s="63" t="s">
        <v>73</v>
      </c>
      <c r="C23" s="65">
        <v>4</v>
      </c>
      <c r="F23" s="6"/>
      <c r="G23" s="6"/>
    </row>
    <row r="24" spans="1:7" ht="18" customHeight="1">
      <c r="A24" s="4"/>
      <c r="B24" s="62"/>
      <c r="C24" s="64"/>
      <c r="F24" s="6"/>
      <c r="G24" s="6"/>
    </row>
    <row r="25" spans="1:7" ht="18" customHeight="1">
      <c r="A25" s="4"/>
      <c r="B25" s="63" t="s">
        <v>65</v>
      </c>
      <c r="C25" s="65">
        <v>7.7</v>
      </c>
      <c r="F25" s="6"/>
      <c r="G25" s="6"/>
    </row>
    <row r="26" spans="1:7">
      <c r="B26" s="69"/>
      <c r="C26" s="69"/>
      <c r="F26" s="6"/>
      <c r="G26" s="6"/>
    </row>
    <row r="27" spans="1:7">
      <c r="B27" s="69"/>
      <c r="C27" s="69"/>
      <c r="F27" s="6"/>
      <c r="G27" s="6"/>
    </row>
  </sheetData>
  <sheetProtection selectLockedCells="1"/>
  <customSheetViews>
    <customSheetView guid="{9554D190-AD5B-48A4-A0BA-FB9A55E3BEB3}" showGridLines="0">
      <selection activeCell="C33" sqref="C33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  <customSheetView guid="{8182BBB0-D27E-4892-BAC1-519DD0A5BBAD}" showGridLines="0">
      <selection activeCell="C22" sqref="C22"/>
      <pageMargins left="0.78740157499999996" right="0.78740157499999996" top="0.984251969" bottom="0.984251969" header="0.4921259845" footer="0.4921259845"/>
      <pageSetup paperSize="9" orientation="portrait" r:id="rId2"/>
      <headerFooter alignWithMargins="0"/>
    </customSheetView>
  </customSheetViews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 F9:P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3"/>
  <sheetViews>
    <sheetView showGridLines="0" tabSelected="1" zoomScale="115" zoomScaleNormal="115" workbookViewId="0">
      <selection activeCell="M29" sqref="M29"/>
    </sheetView>
  </sheetViews>
  <sheetFormatPr baseColWidth="10" defaultRowHeight="12.75"/>
  <cols>
    <col min="1" max="1" width="3.140625" style="97" customWidth="1"/>
    <col min="2" max="2" width="5.7109375" style="73" customWidth="1"/>
    <col min="3" max="3" width="4.28515625" style="73" customWidth="1"/>
    <col min="4" max="4" width="1.7109375" style="73" customWidth="1"/>
    <col min="5" max="5" width="14" style="73" customWidth="1"/>
    <col min="6" max="6" width="1.7109375" style="73" customWidth="1"/>
    <col min="7" max="7" width="14" style="73" customWidth="1"/>
    <col min="8" max="8" width="1.7109375" style="73" customWidth="1"/>
    <col min="9" max="9" width="17.140625" style="73" customWidth="1"/>
    <col min="10" max="10" width="1.7109375" style="73" customWidth="1"/>
    <col min="11" max="11" width="27.42578125" style="73" customWidth="1"/>
    <col min="12" max="12" width="1.7109375" style="73" customWidth="1"/>
    <col min="13" max="13" width="14" style="73" customWidth="1"/>
    <col min="14" max="14" width="2.7109375" style="73" customWidth="1"/>
    <col min="15" max="15" width="1.42578125" style="73" customWidth="1"/>
    <col min="16" max="16" width="15.140625" style="73" customWidth="1"/>
    <col min="17" max="17" width="2.5703125" style="74" customWidth="1"/>
    <col min="18" max="20" width="11.7109375" style="74" customWidth="1"/>
    <col min="21" max="21" width="4" style="74" customWidth="1"/>
    <col min="22" max="23" width="11.7109375" style="74" customWidth="1"/>
    <col min="24" max="24" width="19.140625" style="74" customWidth="1"/>
    <col min="25" max="25" width="2.5703125" style="74" customWidth="1"/>
    <col min="26" max="16384" width="11.42578125" style="74"/>
  </cols>
  <sheetData>
    <row r="1" spans="1:25" ht="20.25" customHeight="1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</row>
    <row r="2" spans="1:25" ht="20.25" customHeight="1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  <c r="Q2" s="121" t="s">
        <v>7</v>
      </c>
      <c r="R2" s="122"/>
      <c r="S2" s="122"/>
      <c r="T2" s="122"/>
      <c r="U2" s="122"/>
      <c r="V2" s="122"/>
      <c r="W2" s="122"/>
      <c r="X2" s="122"/>
      <c r="Y2" s="123"/>
    </row>
    <row r="3" spans="1:25" ht="18.75" customHeight="1">
      <c r="A3" s="75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7"/>
      <c r="Q3" s="79"/>
      <c r="R3" s="80"/>
      <c r="S3" s="81"/>
      <c r="T3" s="80"/>
      <c r="U3" s="80"/>
      <c r="V3" s="81"/>
      <c r="W3" s="80"/>
      <c r="X3" s="80"/>
      <c r="Y3" s="82"/>
    </row>
    <row r="4" spans="1:25" ht="15.95" customHeight="1">
      <c r="A4" s="75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N4" s="77"/>
      <c r="Q4" s="79"/>
      <c r="R4" s="80"/>
      <c r="S4" s="80"/>
      <c r="T4" s="80"/>
      <c r="U4" s="80"/>
      <c r="V4" s="80"/>
      <c r="W4" s="80"/>
      <c r="X4" s="80"/>
      <c r="Y4" s="82"/>
    </row>
    <row r="5" spans="1:25" ht="7.5" customHeight="1">
      <c r="A5" s="75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77"/>
      <c r="Q5" s="79"/>
      <c r="R5" s="80"/>
      <c r="S5" s="80"/>
      <c r="T5" s="80"/>
      <c r="U5" s="80"/>
      <c r="V5" s="80"/>
      <c r="W5" s="80"/>
      <c r="X5" s="80"/>
      <c r="Y5" s="82"/>
    </row>
    <row r="6" spans="1:25" ht="16.5" customHeight="1">
      <c r="A6" s="75"/>
      <c r="C6" s="84"/>
      <c r="N6" s="77"/>
      <c r="Q6" s="79"/>
      <c r="R6" s="80"/>
      <c r="S6" s="80"/>
      <c r="T6" s="80"/>
      <c r="U6" s="80"/>
      <c r="V6" s="80"/>
      <c r="W6" s="80"/>
      <c r="X6" s="80"/>
      <c r="Y6" s="82"/>
    </row>
    <row r="7" spans="1:25" ht="16.5" customHeight="1">
      <c r="A7" s="75"/>
      <c r="C7" s="84"/>
      <c r="N7" s="77"/>
      <c r="Q7" s="79"/>
      <c r="R7" s="80"/>
      <c r="S7" s="80"/>
      <c r="T7" s="80"/>
      <c r="U7" s="80"/>
      <c r="V7" s="80"/>
      <c r="W7" s="80"/>
      <c r="X7" s="80"/>
      <c r="Y7" s="82"/>
    </row>
    <row r="8" spans="1:25" ht="16.5" customHeight="1">
      <c r="A8" s="75"/>
      <c r="C8" s="84"/>
      <c r="N8" s="77"/>
      <c r="Q8" s="79"/>
      <c r="R8" s="80"/>
      <c r="S8" s="80"/>
      <c r="T8" s="80"/>
      <c r="U8" s="80"/>
      <c r="V8" s="80"/>
      <c r="W8" s="80"/>
      <c r="X8" s="80"/>
      <c r="Y8" s="82"/>
    </row>
    <row r="9" spans="1:25" ht="16.5" customHeight="1">
      <c r="A9" s="75"/>
      <c r="C9" s="84"/>
      <c r="N9" s="77"/>
      <c r="Q9" s="79"/>
      <c r="R9" s="80"/>
      <c r="S9" s="80"/>
      <c r="T9" s="80"/>
      <c r="U9" s="80"/>
      <c r="V9" s="80"/>
      <c r="W9" s="80"/>
      <c r="X9" s="80"/>
      <c r="Y9" s="82"/>
    </row>
    <row r="10" spans="1:25" ht="16.5" customHeight="1">
      <c r="A10" s="75"/>
      <c r="C10" s="84"/>
      <c r="N10" s="77"/>
      <c r="Q10" s="79"/>
      <c r="R10" s="80"/>
      <c r="S10" s="80"/>
      <c r="T10" s="80"/>
      <c r="U10" s="80"/>
      <c r="V10" s="80"/>
      <c r="W10" s="80"/>
      <c r="X10" s="80"/>
      <c r="Y10" s="82"/>
    </row>
    <row r="11" spans="1:25" ht="16.5" customHeight="1">
      <c r="A11" s="75"/>
      <c r="C11" s="84"/>
      <c r="N11" s="77"/>
      <c r="Q11" s="79"/>
      <c r="R11" s="81" t="s">
        <v>4</v>
      </c>
      <c r="S11" s="80"/>
      <c r="T11" s="80"/>
      <c r="U11" s="80"/>
      <c r="V11" s="80"/>
      <c r="W11" s="80"/>
      <c r="X11" s="80"/>
      <c r="Y11" s="82"/>
    </row>
    <row r="12" spans="1:25" ht="16.5" customHeight="1">
      <c r="A12" s="75"/>
      <c r="C12" s="84"/>
      <c r="N12" s="77"/>
      <c r="Q12" s="79"/>
      <c r="R12" s="80"/>
      <c r="S12" s="80"/>
      <c r="T12" s="80"/>
      <c r="U12" s="80"/>
      <c r="V12" s="80"/>
      <c r="W12" s="80"/>
      <c r="X12" s="80"/>
      <c r="Y12" s="82"/>
    </row>
    <row r="13" spans="1:25" ht="17.25" customHeight="1">
      <c r="A13" s="75"/>
      <c r="C13" s="84"/>
      <c r="N13" s="77"/>
      <c r="Q13" s="79"/>
      <c r="R13" s="81" t="s">
        <v>5</v>
      </c>
      <c r="S13" s="80"/>
      <c r="T13" s="80"/>
      <c r="U13" s="80"/>
      <c r="V13" s="80"/>
      <c r="W13" s="80"/>
      <c r="X13" s="80"/>
      <c r="Y13" s="82"/>
    </row>
    <row r="14" spans="1:25" ht="16.5" customHeight="1">
      <c r="A14" s="75"/>
      <c r="C14" s="84"/>
      <c r="N14" s="77"/>
      <c r="Q14" s="79"/>
      <c r="R14" s="80"/>
      <c r="S14" s="80"/>
      <c r="T14" s="80"/>
      <c r="U14" s="80"/>
      <c r="V14" s="80"/>
      <c r="W14" s="80"/>
      <c r="X14" s="80"/>
      <c r="Y14" s="82"/>
    </row>
    <row r="15" spans="1:25" ht="16.5" customHeight="1">
      <c r="A15" s="75"/>
      <c r="C15" s="84"/>
      <c r="N15" s="77"/>
      <c r="Q15" s="79"/>
      <c r="R15" s="80"/>
      <c r="S15" s="81" t="s">
        <v>6</v>
      </c>
      <c r="T15" s="80"/>
      <c r="U15" s="80"/>
      <c r="V15" s="81" t="s">
        <v>6</v>
      </c>
      <c r="W15" s="80"/>
      <c r="X15" s="80"/>
      <c r="Y15" s="82"/>
    </row>
    <row r="16" spans="1:25" ht="16.5" customHeight="1">
      <c r="A16" s="75"/>
      <c r="C16" s="84"/>
      <c r="N16" s="77"/>
      <c r="Q16" s="79"/>
      <c r="R16" s="80"/>
      <c r="S16" s="80"/>
      <c r="T16" s="80"/>
      <c r="U16" s="80"/>
      <c r="V16" s="80"/>
      <c r="W16" s="80"/>
      <c r="X16" s="80"/>
      <c r="Y16" s="82"/>
    </row>
    <row r="17" spans="1:25" ht="16.5" customHeight="1">
      <c r="A17" s="75"/>
      <c r="C17" s="84"/>
      <c r="N17" s="77"/>
      <c r="Q17" s="79"/>
      <c r="R17" s="80"/>
      <c r="S17" s="80"/>
      <c r="T17" s="80"/>
      <c r="U17" s="80"/>
      <c r="V17" s="80"/>
      <c r="W17" s="80"/>
      <c r="X17" s="80"/>
      <c r="Y17" s="82"/>
    </row>
    <row r="18" spans="1:25" ht="22.5" customHeight="1">
      <c r="A18" s="75"/>
      <c r="C18" s="84"/>
      <c r="N18" s="77"/>
      <c r="Q18" s="79"/>
      <c r="R18" s="80"/>
      <c r="S18" s="80"/>
      <c r="T18" s="80"/>
      <c r="U18" s="80"/>
      <c r="V18" s="80"/>
      <c r="W18" s="80"/>
      <c r="X18" s="80"/>
      <c r="Y18" s="82"/>
    </row>
    <row r="19" spans="1:25" ht="87" customHeight="1">
      <c r="A19" s="75"/>
      <c r="C19" s="85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77"/>
      <c r="Q19" s="87"/>
      <c r="R19" s="88"/>
      <c r="S19" s="88"/>
      <c r="T19" s="88"/>
      <c r="U19" s="88"/>
      <c r="V19" s="88"/>
      <c r="W19" s="88"/>
      <c r="X19" s="88"/>
      <c r="Y19" s="89"/>
    </row>
    <row r="20" spans="1:25" ht="9" customHeight="1">
      <c r="A20" s="75"/>
      <c r="C20" s="85"/>
      <c r="D20" s="86"/>
      <c r="E20" s="90"/>
      <c r="F20" s="86"/>
      <c r="G20" s="90"/>
      <c r="H20" s="86"/>
      <c r="I20" s="90"/>
      <c r="J20" s="86"/>
      <c r="K20" s="90"/>
      <c r="L20" s="86"/>
      <c r="M20" s="90"/>
      <c r="N20" s="77"/>
    </row>
    <row r="21" spans="1:25" ht="7.5" customHeight="1">
      <c r="A21" s="91"/>
      <c r="B21" s="92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2"/>
      <c r="N21" s="95"/>
    </row>
    <row r="22" spans="1:25" ht="21.75" customHeight="1">
      <c r="A22" s="96"/>
    </row>
    <row r="23" spans="1:25" ht="6.75" customHeight="1"/>
    <row r="24" spans="1:25" ht="6" customHeight="1">
      <c r="B24" s="98"/>
      <c r="C24" s="98"/>
      <c r="D24" s="98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</row>
    <row r="25" spans="1:25" ht="4.5" customHeight="1">
      <c r="B25" s="98"/>
      <c r="C25" s="98"/>
      <c r="D25" s="98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</row>
    <row r="26" spans="1:25" ht="6" customHeight="1">
      <c r="B26" s="98"/>
      <c r="C26" s="98"/>
      <c r="D26" s="98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</row>
    <row r="27" spans="1:25" ht="6.75" customHeight="1"/>
    <row r="28" spans="1:25" ht="4.5" customHeight="1">
      <c r="G28" s="100"/>
      <c r="H28" s="101"/>
      <c r="I28" s="101"/>
      <c r="J28" s="101"/>
      <c r="K28" s="101"/>
      <c r="L28" s="101"/>
    </row>
    <row r="29" spans="1:25" ht="18" customHeight="1">
      <c r="B29" s="102"/>
      <c r="C29" s="102"/>
      <c r="D29" s="102"/>
      <c r="E29" s="102"/>
      <c r="F29" s="102"/>
      <c r="G29" s="101"/>
      <c r="H29" s="101"/>
      <c r="I29" s="101"/>
      <c r="J29" s="101"/>
      <c r="K29" s="101"/>
      <c r="L29" s="101"/>
    </row>
    <row r="30" spans="1:25">
      <c r="B30" s="102"/>
      <c r="C30" s="102"/>
      <c r="D30" s="102"/>
      <c r="E30" s="102"/>
      <c r="F30" s="102"/>
      <c r="G30" s="101"/>
      <c r="H30" s="101"/>
      <c r="I30" s="104"/>
      <c r="J30" s="101"/>
      <c r="K30" s="101"/>
      <c r="L30" s="101"/>
    </row>
    <row r="31" spans="1:25">
      <c r="B31" s="102"/>
      <c r="C31" s="102"/>
      <c r="D31" s="102"/>
      <c r="E31" s="102"/>
      <c r="F31" s="102"/>
      <c r="G31" s="101"/>
      <c r="H31" s="101"/>
      <c r="I31" s="101"/>
      <c r="J31" s="101"/>
      <c r="K31" s="101"/>
      <c r="L31" s="101"/>
    </row>
    <row r="33" spans="11:11">
      <c r="K33" s="103"/>
    </row>
  </sheetData>
  <sheetProtection selectLockedCells="1"/>
  <customSheetViews>
    <customSheetView guid="{9554D190-AD5B-48A4-A0BA-FB9A55E3BEB3}" scale="115" showGridLines="0" fitToPage="1">
      <selection activeCell="I33" sqref="I33"/>
      <pageMargins left="0" right="0" top="0.78740157480314965" bottom="0.78740157480314965" header="0.31496062992125984" footer="0.31496062992125984"/>
      <printOptions horizontalCentered="1"/>
      <pageSetup paperSize="9" scale="48" orientation="portrait" r:id="rId1"/>
    </customSheetView>
    <customSheetView guid="{8182BBB0-D27E-4892-BAC1-519DD0A5BBAD}" scale="115" showGridLines="0" fitToPage="1">
      <selection activeCell="K31" sqref="K31"/>
      <pageMargins left="0" right="0" top="0.78740157480314965" bottom="0.78740157480314965" header="0.31496062992125984" footer="0.31496062992125984"/>
      <printOptions horizontalCentered="1"/>
      <pageSetup paperSize="9" scale="48" orientation="portrait" r:id="rId2"/>
    </customSheetView>
  </customSheetViews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48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2016-08-30T08:03:25Z</cp:lastPrinted>
  <dcterms:created xsi:type="dcterms:W3CDTF">2010-08-25T11:28:54Z</dcterms:created>
  <dcterms:modified xsi:type="dcterms:W3CDTF">2026-05-21T11:58:01Z</dcterms:modified>
</cp:coreProperties>
</file>