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de\I1.6\Int\DATEN-ZUR-UMWELT\_DzU-ARTIKEL\08_RESSOURCEN-ABFALL\8-5_Verwertungsquoten\"/>
    </mc:Choice>
  </mc:AlternateContent>
  <xr:revisionPtr revIDLastSave="0" documentId="13_ncr:1_{18FC0A9E-9EE3-4CF9-A03E-C34068246B81}" xr6:coauthVersionLast="47" xr6:coauthVersionMax="47" xr10:uidLastSave="{00000000-0000-0000-0000-000000000000}"/>
  <bookViews>
    <workbookView xWindow="-120" yWindow="-120" windowWidth="29040" windowHeight="15240" tabRatio="234" activeTab="1" xr2:uid="{00000000-000D-0000-FFFF-FFFF00000000}"/>
  </bookViews>
  <sheets>
    <sheet name="Daten" sheetId="1" r:id="rId1"/>
    <sheet name="Diagramm" sheetId="21" r:id="rId2"/>
  </sheets>
  <definedNames>
    <definedName name="Beschriftung">OFFSET(Daten!$B$10,0,0,COUNTA(Daten!$B$10:$B$20),-1)</definedName>
    <definedName name="Daten01">OFFSET(Daten!$C$10,0,0,COUNTA(Daten!$C$10:$C$20),-1)</definedName>
    <definedName name="Daten02">OFFSET(Daten!$D$10,0,0,COUNTA(Daten!$D$10:$D$20),-1)</definedName>
    <definedName name="Daten03">OFFSET(Daten!$E$10,0,0,COUNTA(Daten!$E$10:$E$20),-1)</definedName>
    <definedName name="Daten04">OFFSET(Daten!$F$10,0,0,COUNTA(Daten!$F$10:$F$20),-1)</definedName>
    <definedName name="Daten05">OFFSET(Daten!$G$10,0,0,COUNTA(Daten!$G$10:$G$20),-1)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_xlnm.Print_Area" localSheetId="1">Diagramm!$A$1:$N$27</definedName>
    <definedName name="Print_Area" localSheetId="1">Diagramm!$B$1:$O$24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3" i="1" l="1"/>
  <c r="F33" i="1"/>
  <c r="E33" i="1"/>
  <c r="D33" i="1"/>
  <c r="C33" i="1"/>
  <c r="G32" i="1"/>
  <c r="F32" i="1"/>
  <c r="E32" i="1"/>
  <c r="D32" i="1"/>
  <c r="C32" i="1"/>
  <c r="G29" i="1" l="1"/>
  <c r="F29" i="1"/>
  <c r="E29" i="1"/>
  <c r="D29" i="1"/>
  <c r="C29" i="1"/>
  <c r="G28" i="1"/>
  <c r="F28" i="1"/>
  <c r="E28" i="1"/>
  <c r="D28" i="1"/>
  <c r="C28" i="1"/>
  <c r="G27" i="1" l="1"/>
  <c r="F27" i="1"/>
  <c r="E27" i="1"/>
  <c r="D27" i="1"/>
  <c r="C27" i="1"/>
  <c r="G23" i="1" l="1"/>
  <c r="F23" i="1"/>
  <c r="E23" i="1"/>
  <c r="D23" i="1"/>
  <c r="C23" i="1"/>
  <c r="G22" i="1"/>
  <c r="F22" i="1"/>
  <c r="E22" i="1"/>
  <c r="D22" i="1"/>
  <c r="C22" i="1"/>
  <c r="G21" i="1" l="1"/>
  <c r="F21" i="1"/>
  <c r="E21" i="1"/>
  <c r="D21" i="1"/>
  <c r="C21" i="1"/>
  <c r="V3" i="1" l="1"/>
</calcChain>
</file>

<file path=xl/sharedStrings.xml><?xml version="1.0" encoding="utf-8"?>
<sst xmlns="http://schemas.openxmlformats.org/spreadsheetml/2006/main" count="20" uniqueCount="19">
  <si>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</si>
  <si>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</si>
  <si>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</si>
  <si>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</si>
  <si>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</si>
  <si>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</si>
  <si>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</si>
  <si>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</si>
  <si>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</si>
  <si>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</si>
  <si>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Abfälle insgesamt</t>
  </si>
  <si>
    <t>Siedlungsabfälle</t>
  </si>
  <si>
    <t>Übrige Abfälle (insbesondere aus Produktion und Gewerbe)</t>
  </si>
  <si>
    <t>Bau- und Abbruchabfälle</t>
  </si>
  <si>
    <t>Gefährliche Abfälle</t>
  </si>
  <si>
    <t xml:space="preserve">Verwertungsquoten der wichtigsten Abfallarten
</t>
  </si>
  <si>
    <t>Prozent</t>
  </si>
  <si>
    <t>Statistisches Bundesamt, Abfallbilanz, Wiesbaden, verschiedene Jahrgänge; Umweltbundesamt, eigene Berechnungen</t>
  </si>
  <si>
    <t>2000: Hamburg mit Daten von 1999
2002: Einführung des Europäischen Abfallverzeichnisses mit Verschiebungen zwischen nicht besonders überwachungsbedürftigen und besonders überwachungsbedürftigen Abfällen sowie innerhalb der Siedlungsabfälle. 
2006: Umstellung der Berechnung der Abfallbilanz vom Nettoprinzip zum Bruttoprinzip.
Gefährliche Abfälle: Ab 2004 einschließlich Behandlung zur Verwertung.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</si>
</sst>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Quelle:&quot;\ @"/>
    <numFmt numFmtId="165" formatCode="#,##0.0"/>
    <numFmt numFmtId="166" formatCode="0.0"/>
  </numFmts>
  <fonts count="3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10"/>
      <name val="Meta Offc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0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10"/>
      <color theme="0"/>
      <name val="Arial"/>
      <family val="2"/>
    </font>
    <font>
      <sz val="7"/>
      <name val="Meta Offc"/>
      <family val="2"/>
    </font>
    <font>
      <b/>
      <sz val="10"/>
      <color theme="0"/>
      <name val="Meta Offc"/>
      <family val="2"/>
    </font>
    <font>
      <b/>
      <sz val="10"/>
      <color theme="0"/>
      <name val="Meta SC Offc"/>
      <family val="2"/>
    </font>
    <font>
      <b/>
      <sz val="9"/>
      <color rgb="FFFFFFFF"/>
      <name val="Cambria"/>
      <family val="1"/>
    </font>
    <font>
      <b/>
      <sz val="9"/>
      <color rgb="FF080808"/>
      <name val="Cambria"/>
      <family val="1"/>
    </font>
    <font>
      <sz val="9"/>
      <color rgb="FF080808"/>
      <name val="Cambria"/>
      <family val="1"/>
    </font>
    <font>
      <sz val="10"/>
      <color rgb="FF080808"/>
      <name val="Cambria"/>
      <family val="1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/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</cellStyleXfs>
  <cellXfs count="73">
    <xf numFmtId="0" fontId="0" fillId="0" borderId="0" xfId="0"/>
    <xf numFmtId="0" fontId="0" fillId="0" borderId="0" xfId="0" applyBorder="1"/>
    <xf numFmtId="0" fontId="21" fillId="0" borderId="0" xfId="0" applyFont="1" applyBorder="1" applyAlignment="1"/>
    <xf numFmtId="164" fontId="26" fillId="0" borderId="0" xfId="0" applyNumberFormat="1" applyFont="1" applyBorder="1" applyAlignment="1">
      <alignment vertical="top" wrapText="1"/>
    </xf>
    <xf numFmtId="0" fontId="21" fillId="0" borderId="0" xfId="0" applyFont="1" applyBorder="1" applyAlignment="1">
      <alignment horizontal="right" indent="1"/>
    </xf>
    <xf numFmtId="0" fontId="22" fillId="0" borderId="0" xfId="0" applyFont="1" applyBorder="1" applyAlignment="1"/>
    <xf numFmtId="0" fontId="21" fillId="0" borderId="0" xfId="0" applyFont="1" applyBorder="1"/>
    <xf numFmtId="0" fontId="23" fillId="24" borderId="0" xfId="0" applyFont="1" applyFill="1" applyBorder="1" applyProtection="1">
      <protection locked="0"/>
    </xf>
    <xf numFmtId="0" fontId="0" fillId="0" borderId="0" xfId="0" applyBorder="1" applyAlignment="1">
      <alignment vertical="center"/>
    </xf>
    <xf numFmtId="0" fontId="28" fillId="0" borderId="0" xfId="0" applyFont="1" applyBorder="1" applyAlignment="1">
      <alignment vertical="center"/>
    </xf>
    <xf numFmtId="0" fontId="24" fillId="0" borderId="0" xfId="0" applyFont="1" applyBorder="1" applyAlignment="1"/>
    <xf numFmtId="0" fontId="0" fillId="0" borderId="0" xfId="0" applyBorder="1" applyProtection="1"/>
    <xf numFmtId="0" fontId="21" fillId="24" borderId="0" xfId="0" applyFont="1" applyFill="1" applyBorder="1" applyAlignment="1" applyProtection="1">
      <alignment horizontal="right" indent="1"/>
    </xf>
    <xf numFmtId="0" fontId="0" fillId="24" borderId="0" xfId="0" applyFill="1" applyBorder="1" applyProtection="1"/>
    <xf numFmtId="0" fontId="0" fillId="24" borderId="0" xfId="0" applyFill="1" applyProtection="1"/>
    <xf numFmtId="0" fontId="20" fillId="24" borderId="0" xfId="0" applyFont="1" applyFill="1" applyBorder="1" applyProtection="1"/>
    <xf numFmtId="0" fontId="23" fillId="24" borderId="0" xfId="0" applyFont="1" applyFill="1" applyBorder="1" applyAlignment="1" applyProtection="1"/>
    <xf numFmtId="0" fontId="23" fillId="24" borderId="0" xfId="0" applyFont="1" applyFill="1" applyBorder="1" applyAlignment="1" applyProtection="1">
      <alignment vertical="center"/>
    </xf>
    <xf numFmtId="0" fontId="23" fillId="24" borderId="0" xfId="0" applyFont="1" applyFill="1" applyBorder="1" applyProtection="1"/>
    <xf numFmtId="0" fontId="25" fillId="0" borderId="0" xfId="0" applyFont="1" applyBorder="1" applyAlignment="1">
      <alignment vertical="top"/>
    </xf>
    <xf numFmtId="0" fontId="0" fillId="25" borderId="11" xfId="0" applyFill="1" applyBorder="1"/>
    <xf numFmtId="0" fontId="0" fillId="25" borderId="0" xfId="0" applyFill="1" applyBorder="1"/>
    <xf numFmtId="0" fontId="0" fillId="25" borderId="16" xfId="0" applyFill="1" applyBorder="1"/>
    <xf numFmtId="0" fontId="0" fillId="25" borderId="12" xfId="0" applyFill="1" applyBorder="1"/>
    <xf numFmtId="0" fontId="0" fillId="25" borderId="17" xfId="0" applyFill="1" applyBorder="1"/>
    <xf numFmtId="0" fontId="0" fillId="25" borderId="18" xfId="0" applyFill="1" applyBorder="1"/>
    <xf numFmtId="0" fontId="21" fillId="25" borderId="0" xfId="0" applyFont="1" applyFill="1" applyBorder="1"/>
    <xf numFmtId="0" fontId="0" fillId="24" borderId="0" xfId="0" applyFill="1"/>
    <xf numFmtId="0" fontId="27" fillId="24" borderId="0" xfId="0" applyFont="1" applyFill="1"/>
    <xf numFmtId="0" fontId="0" fillId="0" borderId="22" xfId="0" applyBorder="1"/>
    <xf numFmtId="0" fontId="0" fillId="0" borderId="23" xfId="0" applyBorder="1"/>
    <xf numFmtId="0" fontId="0" fillId="0" borderId="16" xfId="0" applyBorder="1"/>
    <xf numFmtId="0" fontId="0" fillId="0" borderId="17" xfId="0" applyBorder="1" applyAlignment="1">
      <alignment vertical="center"/>
    </xf>
    <xf numFmtId="0" fontId="28" fillId="0" borderId="17" xfId="0" applyFont="1" applyBorder="1" applyAlignment="1">
      <alignment vertical="center"/>
    </xf>
    <xf numFmtId="0" fontId="28" fillId="0" borderId="18" xfId="0" applyFont="1" applyBorder="1" applyAlignment="1">
      <alignment vertical="center"/>
    </xf>
    <xf numFmtId="0" fontId="28" fillId="24" borderId="0" xfId="0" applyFont="1" applyFill="1" applyBorder="1" applyAlignment="1" applyProtection="1">
      <alignment horizontal="left" vertical="top" wrapText="1"/>
    </xf>
    <xf numFmtId="0" fontId="31" fillId="27" borderId="24" xfId="0" applyFont="1" applyFill="1" applyBorder="1" applyAlignment="1">
      <alignment horizontal="left" vertical="center" wrapText="1"/>
    </xf>
    <xf numFmtId="0" fontId="31" fillId="27" borderId="24" xfId="0" applyFont="1" applyFill="1" applyBorder="1" applyAlignment="1">
      <alignment horizontal="center" vertical="center" wrapText="1"/>
    </xf>
    <xf numFmtId="0" fontId="32" fillId="28" borderId="25" xfId="0" applyFont="1" applyFill="1" applyBorder="1" applyAlignment="1">
      <alignment horizontal="left" vertical="center" wrapText="1"/>
    </xf>
    <xf numFmtId="165" fontId="33" fillId="28" borderId="25" xfId="0" applyNumberFormat="1" applyFont="1" applyFill="1" applyBorder="1" applyAlignment="1">
      <alignment horizontal="right" vertical="center" wrapText="1" indent="4"/>
    </xf>
    <xf numFmtId="0" fontId="32" fillId="29" borderId="25" xfId="0" applyFont="1" applyFill="1" applyBorder="1" applyAlignment="1">
      <alignment horizontal="left" vertical="center" wrapText="1"/>
    </xf>
    <xf numFmtId="165" fontId="33" fillId="29" borderId="25" xfId="0" applyNumberFormat="1" applyFont="1" applyFill="1" applyBorder="1" applyAlignment="1">
      <alignment horizontal="right" vertical="center" wrapText="1" indent="4"/>
    </xf>
    <xf numFmtId="165" fontId="33" fillId="28" borderId="26" xfId="0" applyNumberFormat="1" applyFont="1" applyFill="1" applyBorder="1" applyAlignment="1">
      <alignment horizontal="right" vertical="center" wrapText="1" indent="4"/>
    </xf>
    <xf numFmtId="165" fontId="33" fillId="29" borderId="26" xfId="0" applyNumberFormat="1" applyFont="1" applyFill="1" applyBorder="1" applyAlignment="1">
      <alignment horizontal="right" vertical="center" wrapText="1" indent="4"/>
    </xf>
    <xf numFmtId="0" fontId="0" fillId="0" borderId="0" xfId="0" applyFill="1"/>
    <xf numFmtId="0" fontId="0" fillId="0" borderId="21" xfId="0" applyFill="1" applyBorder="1"/>
    <xf numFmtId="0" fontId="0" fillId="0" borderId="11" xfId="0" applyFill="1" applyBorder="1"/>
    <xf numFmtId="0" fontId="0" fillId="0" borderId="16" xfId="0" applyBorder="1" applyProtection="1"/>
    <xf numFmtId="0" fontId="0" fillId="0" borderId="12" xfId="0" applyFill="1" applyBorder="1"/>
    <xf numFmtId="0" fontId="31" fillId="27" borderId="14" xfId="0" applyFont="1" applyFill="1" applyBorder="1" applyAlignment="1">
      <alignment horizontal="right" vertical="center"/>
    </xf>
    <xf numFmtId="0" fontId="31" fillId="27" borderId="15" xfId="0" applyFont="1" applyFill="1" applyBorder="1" applyAlignment="1">
      <alignment horizontal="right" vertical="center"/>
    </xf>
    <xf numFmtId="166" fontId="0" fillId="24" borderId="0" xfId="0" applyNumberFormat="1" applyFill="1"/>
    <xf numFmtId="166" fontId="0" fillId="24" borderId="0" xfId="0" applyNumberFormat="1" applyFill="1" applyProtection="1"/>
    <xf numFmtId="0" fontId="32" fillId="0" borderId="25" xfId="0" applyFont="1" applyFill="1" applyBorder="1" applyAlignment="1">
      <alignment horizontal="left" vertical="center" wrapText="1"/>
    </xf>
    <xf numFmtId="165" fontId="33" fillId="0" borderId="25" xfId="0" applyNumberFormat="1" applyFont="1" applyFill="1" applyBorder="1" applyAlignment="1">
      <alignment horizontal="right" vertical="center" wrapText="1" indent="4"/>
    </xf>
    <xf numFmtId="165" fontId="33" fillId="0" borderId="26" xfId="0" applyNumberFormat="1" applyFont="1" applyFill="1" applyBorder="1" applyAlignment="1">
      <alignment horizontal="right" vertical="center" wrapText="1" indent="4"/>
    </xf>
    <xf numFmtId="166" fontId="33" fillId="28" borderId="25" xfId="0" applyNumberFormat="1" applyFont="1" applyFill="1" applyBorder="1" applyAlignment="1" applyProtection="1">
      <alignment horizontal="right" vertical="center" wrapText="1" indent="4"/>
      <protection locked="0"/>
    </xf>
    <xf numFmtId="166" fontId="33" fillId="28" borderId="25" xfId="0" applyNumberFormat="1" applyFont="1" applyFill="1" applyBorder="1" applyAlignment="1">
      <alignment horizontal="right" vertical="center" wrapText="1" indent="4"/>
    </xf>
    <xf numFmtId="166" fontId="33" fillId="28" borderId="26" xfId="0" applyNumberFormat="1" applyFont="1" applyFill="1" applyBorder="1" applyAlignment="1">
      <alignment horizontal="right" vertical="center" wrapText="1" indent="4"/>
    </xf>
    <xf numFmtId="166" fontId="0" fillId="0" borderId="0" xfId="0" applyNumberFormat="1" applyFill="1"/>
    <xf numFmtId="166" fontId="33" fillId="0" borderId="25" xfId="0" applyNumberFormat="1" applyFont="1" applyFill="1" applyBorder="1" applyAlignment="1" applyProtection="1">
      <alignment horizontal="right" vertical="center" wrapText="1" indent="4"/>
      <protection locked="0"/>
    </xf>
    <xf numFmtId="166" fontId="33" fillId="0" borderId="25" xfId="0" applyNumberFormat="1" applyFont="1" applyFill="1" applyBorder="1" applyAlignment="1">
      <alignment horizontal="right" vertical="center" wrapText="1" indent="4"/>
    </xf>
    <xf numFmtId="166" fontId="33" fillId="0" borderId="26" xfId="0" applyNumberFormat="1" applyFont="1" applyFill="1" applyBorder="1" applyAlignment="1">
      <alignment horizontal="right" vertical="center" wrapText="1" indent="4"/>
    </xf>
    <xf numFmtId="166" fontId="0" fillId="0" borderId="0" xfId="0" applyNumberFormat="1" applyFill="1" applyProtection="1"/>
    <xf numFmtId="0" fontId="34" fillId="29" borderId="13" xfId="0" applyFont="1" applyFill="1" applyBorder="1" applyAlignment="1" applyProtection="1">
      <alignment horizontal="left" vertical="center"/>
      <protection locked="0"/>
    </xf>
    <xf numFmtId="0" fontId="34" fillId="29" borderId="10" xfId="0" applyFont="1" applyFill="1" applyBorder="1" applyAlignment="1" applyProtection="1">
      <alignment horizontal="left" vertical="center"/>
      <protection locked="0"/>
    </xf>
    <xf numFmtId="0" fontId="34" fillId="29" borderId="13" xfId="0" applyFont="1" applyFill="1" applyBorder="1" applyAlignment="1" applyProtection="1">
      <alignment horizontal="left"/>
      <protection locked="0"/>
    </xf>
    <xf numFmtId="0" fontId="34" fillId="29" borderId="10" xfId="0" applyFont="1" applyFill="1" applyBorder="1" applyAlignment="1" applyProtection="1">
      <alignment horizontal="left"/>
      <protection locked="0"/>
    </xf>
    <xf numFmtId="0" fontId="34" fillId="29" borderId="13" xfId="0" applyFont="1" applyFill="1" applyBorder="1" applyAlignment="1" applyProtection="1">
      <alignment horizontal="left" vertical="center" wrapText="1"/>
      <protection locked="0"/>
    </xf>
    <xf numFmtId="0" fontId="29" fillId="26" borderId="19" xfId="0" applyFont="1" applyFill="1" applyBorder="1" applyAlignment="1">
      <alignment horizontal="center" vertical="center"/>
    </xf>
    <xf numFmtId="0" fontId="30" fillId="26" borderId="20" xfId="0" applyFont="1" applyFill="1" applyBorder="1" applyAlignment="1">
      <alignment horizontal="center" vertical="center"/>
    </xf>
    <xf numFmtId="0" fontId="30" fillId="26" borderId="13" xfId="0" applyFont="1" applyFill="1" applyBorder="1" applyAlignment="1">
      <alignment horizontal="center" vertical="center"/>
    </xf>
    <xf numFmtId="0" fontId="28" fillId="24" borderId="0" xfId="0" applyFont="1" applyFill="1" applyBorder="1" applyAlignment="1" applyProtection="1">
      <alignment horizontal="left" vertical="top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2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E6E6E6"/>
      <color rgb="FF125D86"/>
      <color rgb="FF5EAD35"/>
      <color rgb="FFFFFFFF"/>
      <color rgb="FF005F85"/>
      <color rgb="FF61B931"/>
      <color rgb="FF0B90D5"/>
      <color rgb="FF612F62"/>
      <color rgb="FF934B94"/>
      <color rgb="FFD784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609720558727971E-2"/>
          <c:y val="6.0276139795771608E-2"/>
          <c:w val="0.88616210467876833"/>
          <c:h val="0.688793152290923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Daten!$C$9</c:f>
              <c:strCache>
                <c:ptCount val="1"/>
                <c:pt idx="0">
                  <c:v>Abfälle insgesamt</c:v>
                </c:pt>
              </c:strCache>
            </c:strRef>
          </c:tx>
          <c:spPr>
            <a:solidFill>
              <a:srgbClr val="5EAD35"/>
            </a:solidFill>
            <a:ln>
              <a:noFill/>
            </a:ln>
          </c:spPr>
          <c:invertIfNegative val="0"/>
          <c:dLbls>
            <c:numFmt formatCode="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50" b="1">
                    <a:solidFill>
                      <a:schemeClr val="bg1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Daten!$B$10:$B$34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Daten!$C$10:$C$34</c:f>
              <c:numCache>
                <c:formatCode>#,##0.0</c:formatCode>
                <c:ptCount val="25"/>
                <c:pt idx="0">
                  <c:v>66.5</c:v>
                </c:pt>
                <c:pt idx="1">
                  <c:v>66.3</c:v>
                </c:pt>
                <c:pt idx="2">
                  <c:v>66.099999999999994</c:v>
                </c:pt>
                <c:pt idx="3">
                  <c:v>66</c:v>
                </c:pt>
                <c:pt idx="4">
                  <c:v>65</c:v>
                </c:pt>
                <c:pt idx="5">
                  <c:v>66</c:v>
                </c:pt>
                <c:pt idx="6">
                  <c:v>74</c:v>
                </c:pt>
                <c:pt idx="7">
                  <c:v>74</c:v>
                </c:pt>
                <c:pt idx="8">
                  <c:v>75</c:v>
                </c:pt>
                <c:pt idx="9">
                  <c:v>79</c:v>
                </c:pt>
                <c:pt idx="10">
                  <c:v>76.900000000000006</c:v>
                </c:pt>
                <c:pt idx="11">
                  <c:v>77.646435128914632</c:v>
                </c:pt>
                <c:pt idx="12">
                  <c:v>78.871500042041546</c:v>
                </c:pt>
                <c:pt idx="13">
                  <c:v>78.792883086311889</c:v>
                </c:pt>
                <c:pt idx="14">
                  <c:v>78.7</c:v>
                </c:pt>
                <c:pt idx="15">
                  <c:v>78.992812552053678</c:v>
                </c:pt>
                <c:pt idx="16" formatCode="0.0">
                  <c:v>80.69513362720464</c:v>
                </c:pt>
                <c:pt idx="17" formatCode="0.0">
                  <c:v>80.657047627826643</c:v>
                </c:pt>
                <c:pt idx="18">
                  <c:v>81.131216188035864</c:v>
                </c:pt>
                <c:pt idx="19" formatCode="0.0">
                  <c:v>81.586705590873294</c:v>
                </c:pt>
                <c:pt idx="20">
                  <c:v>81.713503094247741</c:v>
                </c:pt>
                <c:pt idx="21" formatCode="0.0">
                  <c:v>81.900000000000006</c:v>
                </c:pt>
                <c:pt idx="22">
                  <c:v>81.823967766346101</c:v>
                </c:pt>
                <c:pt idx="23" formatCode="0.0">
                  <c:v>82.429062248436026</c:v>
                </c:pt>
                <c:pt idx="24">
                  <c:v>81.667902701540314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B9-4BCB-9BA6-999E0087A7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1"/>
        <c:axId val="412841560"/>
        <c:axId val="412841168"/>
      </c:barChart>
      <c:lineChart>
        <c:grouping val="standard"/>
        <c:varyColors val="0"/>
        <c:ser>
          <c:idx val="1"/>
          <c:order val="1"/>
          <c:tx>
            <c:strRef>
              <c:f>Daten!$D$9</c:f>
              <c:strCache>
                <c:ptCount val="1"/>
                <c:pt idx="0">
                  <c:v>Siedlungsabfälle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8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</c:spPr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0B9-4BCB-9BA6-999E0087A72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0B9-4BCB-9BA6-999E0087A72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0B9-4BCB-9BA6-999E0087A72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0B9-4BCB-9BA6-999E0087A72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0B9-4BCB-9BA6-999E0087A72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0B9-4BCB-9BA6-999E0087A72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0B9-4BCB-9BA6-999E0087A72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0B9-4BCB-9BA6-999E0087A72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0B9-4BCB-9BA6-999E0087A72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0B9-4BCB-9BA6-999E0087A72A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0B9-4BCB-9BA6-999E0087A72A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0B9-4BCB-9BA6-999E0087A72A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0B9-4BCB-9BA6-999E0087A72A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0B9-4BCB-9BA6-999E0087A72A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0B9-4BCB-9BA6-999E0087A72A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577-439B-80C4-F34A95C8AAC1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F0B9-4BCB-9BA6-999E0087A72A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1F7-4F40-9A72-99E77BFD8A3E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863-44B2-AFF9-62AAC681C3CA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577-439B-80C4-F34A95C8AAC1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0AD-4720-BF8B-EF152F96094C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825-47DE-8198-6642051473D6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F44-411C-B207-24D0B61AA1F7}"/>
                </c:ext>
              </c:extLst>
            </c:dLbl>
            <c:numFmt formatCode="0.0" sourceLinked="0"/>
            <c:spPr>
              <a:solidFill>
                <a:schemeClr val="tx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chemeClr val="bg1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Daten!$B$10:$B$34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Daten!$D$10:$D$34</c:f>
              <c:numCache>
                <c:formatCode>#,##0.0</c:formatCode>
                <c:ptCount val="25"/>
                <c:pt idx="0">
                  <c:v>51.1</c:v>
                </c:pt>
                <c:pt idx="1">
                  <c:v>50.9</c:v>
                </c:pt>
                <c:pt idx="2">
                  <c:v>56.4</c:v>
                </c:pt>
                <c:pt idx="3">
                  <c:v>58</c:v>
                </c:pt>
                <c:pt idx="4">
                  <c:v>57</c:v>
                </c:pt>
                <c:pt idx="5">
                  <c:v>62</c:v>
                </c:pt>
                <c:pt idx="6">
                  <c:v>70</c:v>
                </c:pt>
                <c:pt idx="7">
                  <c:v>75</c:v>
                </c:pt>
                <c:pt idx="8">
                  <c:v>77</c:v>
                </c:pt>
                <c:pt idx="9">
                  <c:v>77</c:v>
                </c:pt>
                <c:pt idx="10">
                  <c:v>78.2</c:v>
                </c:pt>
                <c:pt idx="11">
                  <c:v>79.0393534645779</c:v>
                </c:pt>
                <c:pt idx="12">
                  <c:v>83.046283084467134</c:v>
                </c:pt>
                <c:pt idx="13">
                  <c:v>86.947750655638487</c:v>
                </c:pt>
                <c:pt idx="14">
                  <c:v>88.2</c:v>
                </c:pt>
                <c:pt idx="15">
                  <c:v>90.113317191283286</c:v>
                </c:pt>
                <c:pt idx="16" formatCode="0.0">
                  <c:v>94.408532023862051</c:v>
                </c:pt>
                <c:pt idx="17" formatCode="0.0">
                  <c:v>97.951341957906934</c:v>
                </c:pt>
                <c:pt idx="18">
                  <c:v>98.227218463987271</c:v>
                </c:pt>
                <c:pt idx="19" formatCode="0.0">
                  <c:v>98.42426396540489</c:v>
                </c:pt>
                <c:pt idx="20">
                  <c:v>97.850685388190541</c:v>
                </c:pt>
                <c:pt idx="21" formatCode="0.0">
                  <c:v>97.4</c:v>
                </c:pt>
                <c:pt idx="22">
                  <c:v>97.891225107601059</c:v>
                </c:pt>
                <c:pt idx="23" formatCode="0.0">
                  <c:v>97.748669668440442</c:v>
                </c:pt>
                <c:pt idx="24">
                  <c:v>98.622452441810495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F0B9-4BCB-9BA6-999E0087A72A}"/>
            </c:ext>
          </c:extLst>
        </c:ser>
        <c:ser>
          <c:idx val="2"/>
          <c:order val="2"/>
          <c:tx>
            <c:strRef>
              <c:f>Daten!$E$9</c:f>
              <c:strCache>
                <c:ptCount val="1"/>
                <c:pt idx="0">
                  <c:v>Übrige Abfälle (insbesondere aus Produktion und Gewerbe)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8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</c:spPr>
          </c:marker>
          <c:dLbls>
            <c:dLbl>
              <c:idx val="0"/>
              <c:layout>
                <c:manualLayout>
                  <c:x val="-3.1628942322815233E-2"/>
                  <c:y val="3.66951456073503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F0B9-4BCB-9BA6-999E0087A72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F0B9-4BCB-9BA6-999E0087A72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F0B9-4BCB-9BA6-999E0087A72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F0B9-4BCB-9BA6-999E0087A72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F0B9-4BCB-9BA6-999E0087A72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F0B9-4BCB-9BA6-999E0087A72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F0B9-4BCB-9BA6-999E0087A72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F0B9-4BCB-9BA6-999E0087A72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F0B9-4BCB-9BA6-999E0087A72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F0B9-4BCB-9BA6-999E0087A72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F0B9-4BCB-9BA6-999E0087A72A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F0B9-4BCB-9BA6-999E0087A72A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F0B9-4BCB-9BA6-999E0087A72A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F0B9-4BCB-9BA6-999E0087A72A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F0B9-4BCB-9BA6-999E0087A72A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F0B9-4BCB-9BA6-999E0087A72A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F0B9-4BCB-9BA6-999E0087A72A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F0B9-4BCB-9BA6-999E0087A72A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1F7-4F40-9A72-99E77BFD8A3E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863-44B2-AFF9-62AAC681C3CA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577-439B-80C4-F34A95C8AAC1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577-439B-80C4-F34A95C8AAC1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825-47DE-8198-6642051473D6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F44-411C-B207-24D0B61AA1F7}"/>
                </c:ext>
              </c:extLst>
            </c:dLbl>
            <c:numFmt formatCode="0.0" sourceLinked="0"/>
            <c:spPr>
              <a:solidFill>
                <a:schemeClr val="tx1"/>
              </a:solidFill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Daten!$B$10:$B$34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Daten!$E$10:$E$34</c:f>
              <c:numCache>
                <c:formatCode>#,##0.0</c:formatCode>
                <c:ptCount val="25"/>
                <c:pt idx="0">
                  <c:v>49.4</c:v>
                </c:pt>
                <c:pt idx="1">
                  <c:v>48.6</c:v>
                </c:pt>
                <c:pt idx="2">
                  <c:v>38.5</c:v>
                </c:pt>
                <c:pt idx="3">
                  <c:v>42</c:v>
                </c:pt>
                <c:pt idx="4">
                  <c:v>57</c:v>
                </c:pt>
                <c:pt idx="5">
                  <c:v>64</c:v>
                </c:pt>
                <c:pt idx="6">
                  <c:v>83</c:v>
                </c:pt>
                <c:pt idx="7">
                  <c:v>77</c:v>
                </c:pt>
                <c:pt idx="8">
                  <c:v>82</c:v>
                </c:pt>
                <c:pt idx="9">
                  <c:v>84</c:v>
                </c:pt>
                <c:pt idx="10">
                  <c:v>76.900000000000006</c:v>
                </c:pt>
                <c:pt idx="11">
                  <c:v>76.60558314779928</c:v>
                </c:pt>
                <c:pt idx="12">
                  <c:v>73.435021579549229</c:v>
                </c:pt>
                <c:pt idx="13">
                  <c:v>69.086007387567179</c:v>
                </c:pt>
                <c:pt idx="14">
                  <c:v>70.5</c:v>
                </c:pt>
                <c:pt idx="15">
                  <c:v>69.97534533418893</c:v>
                </c:pt>
                <c:pt idx="16" formatCode="0.0">
                  <c:v>69.157774117310026</c:v>
                </c:pt>
                <c:pt idx="17" formatCode="0.0">
                  <c:v>69.89461232390579</c:v>
                </c:pt>
                <c:pt idx="18">
                  <c:v>69.612968812402414</c:v>
                </c:pt>
                <c:pt idx="19" formatCode="0.0">
                  <c:v>71.94169395242416</c:v>
                </c:pt>
                <c:pt idx="20">
                  <c:v>73.016711385291444</c:v>
                </c:pt>
                <c:pt idx="21" formatCode="0.0">
                  <c:v>72.3</c:v>
                </c:pt>
                <c:pt idx="22">
                  <c:v>72.054225294166059</c:v>
                </c:pt>
                <c:pt idx="23" formatCode="0.0">
                  <c:v>74.236105200442594</c:v>
                </c:pt>
                <c:pt idx="24">
                  <c:v>75.147508983629834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F0B9-4BCB-9BA6-999E0087A72A}"/>
            </c:ext>
          </c:extLst>
        </c:ser>
        <c:ser>
          <c:idx val="3"/>
          <c:order val="3"/>
          <c:tx>
            <c:strRef>
              <c:f>Daten!$F$9</c:f>
              <c:strCache>
                <c:ptCount val="1"/>
                <c:pt idx="0">
                  <c:v>Bau- und Abbruchabfälle</c:v>
                </c:pt>
              </c:strCache>
            </c:strRef>
          </c:tx>
          <c:marker>
            <c:symbol val="square"/>
            <c:size val="7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87.7</a:t>
                    </a:r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7-F0B9-4BCB-9BA6-999E0087A72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F0B9-4BCB-9BA6-999E0087A72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F0B9-4BCB-9BA6-999E0087A72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F0B9-4BCB-9BA6-999E0087A72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F0B9-4BCB-9BA6-999E0087A72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F0B9-4BCB-9BA6-999E0087A72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F0B9-4BCB-9BA6-999E0087A72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F0B9-4BCB-9BA6-999E0087A72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F0B9-4BCB-9BA6-999E0087A72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F0B9-4BCB-9BA6-999E0087A72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F0B9-4BCB-9BA6-999E0087A72A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2-F0B9-4BCB-9BA6-999E0087A72A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F0B9-4BCB-9BA6-999E0087A72A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F0B9-4BCB-9BA6-999E0087A72A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F0B9-4BCB-9BA6-999E0087A72A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F0B9-4BCB-9BA6-999E0087A72A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F0B9-4BCB-9BA6-999E0087A72A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F0B9-4BCB-9BA6-999E0087A72A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1F7-4F40-9A72-99E77BFD8A3E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863-44B2-AFF9-62AAC681C3CA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577-439B-80C4-F34A95C8AAC1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577-439B-80C4-F34A95C8AAC1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0AD-4720-BF8B-EF152F96094C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825-47DE-8198-6642051473D6}"/>
                </c:ext>
              </c:extLst>
            </c:dLbl>
            <c:dLbl>
              <c:idx val="24"/>
              <c:layout>
                <c:manualLayout>
                  <c:x val="-5.8502078078987302E-3"/>
                  <c:y val="-1.66358458948774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F44-411C-B207-24D0B61AA1F7}"/>
                </c:ext>
              </c:extLst>
            </c:dLbl>
            <c:numFmt formatCode="0.0" sourceLinked="0"/>
            <c:spPr>
              <a:solidFill>
                <a:schemeClr val="tx1"/>
              </a:solidFill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Daten!$B$10:$B$34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Daten!$F$10:$F$34</c:f>
              <c:numCache>
                <c:formatCode>#,##0.0</c:formatCode>
                <c:ptCount val="25"/>
                <c:pt idx="0">
                  <c:v>87.7</c:v>
                </c:pt>
                <c:pt idx="1">
                  <c:v>88.3</c:v>
                </c:pt>
                <c:pt idx="2">
                  <c:v>85.6</c:v>
                </c:pt>
                <c:pt idx="3">
                  <c:v>86</c:v>
                </c:pt>
                <c:pt idx="4">
                  <c:v>86</c:v>
                </c:pt>
                <c:pt idx="5">
                  <c:v>87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89</c:v>
                </c:pt>
                <c:pt idx="10">
                  <c:v>90.1</c:v>
                </c:pt>
                <c:pt idx="11">
                  <c:v>90.013485128760422</c:v>
                </c:pt>
                <c:pt idx="12">
                  <c:v>89.811994801884566</c:v>
                </c:pt>
                <c:pt idx="13">
                  <c:v>89.117320640244657</c:v>
                </c:pt>
                <c:pt idx="14">
                  <c:v>88.2</c:v>
                </c:pt>
                <c:pt idx="15">
                  <c:v>88.595051603611523</c:v>
                </c:pt>
                <c:pt idx="16" formatCode="0.0">
                  <c:v>88.487090171293133</c:v>
                </c:pt>
                <c:pt idx="17" formatCode="0.0">
                  <c:v>88.328710156310294</c:v>
                </c:pt>
                <c:pt idx="18">
                  <c:v>88.16719270559355</c:v>
                </c:pt>
                <c:pt idx="19" formatCode="0.0">
                  <c:v>87.671701660378346</c:v>
                </c:pt>
                <c:pt idx="20">
                  <c:v>88.172610301331162</c:v>
                </c:pt>
                <c:pt idx="21" formatCode="0.0">
                  <c:v>89</c:v>
                </c:pt>
                <c:pt idx="22">
                  <c:v>89.199739150945575</c:v>
                </c:pt>
                <c:pt idx="23" formatCode="0.0">
                  <c:v>90.262637644561366</c:v>
                </c:pt>
                <c:pt idx="24">
                  <c:v>89.492747676028216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9-F0B9-4BCB-9BA6-999E0087A72A}"/>
            </c:ext>
          </c:extLst>
        </c:ser>
        <c:ser>
          <c:idx val="4"/>
          <c:order val="4"/>
          <c:tx>
            <c:strRef>
              <c:f>Daten!$G$9</c:f>
              <c:strCache>
                <c:ptCount val="1"/>
                <c:pt idx="0">
                  <c:v>Gefährliche Abfälle</c:v>
                </c:pt>
              </c:strCache>
            </c:strRef>
          </c:tx>
          <c:spPr>
            <a:ln>
              <a:solidFill>
                <a:srgbClr val="125D86"/>
              </a:solidFill>
            </a:ln>
          </c:spPr>
          <c:marker>
            <c:symbol val="star"/>
            <c:size val="8"/>
            <c:spPr>
              <a:solidFill>
                <a:srgbClr val="125D86"/>
              </a:solidFill>
              <a:ln>
                <a:solidFill>
                  <a:schemeClr val="bg1"/>
                </a:solidFill>
              </a:ln>
            </c:spPr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F0B9-4BCB-9BA6-999E0087A72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F0B9-4BCB-9BA6-999E0087A72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F0B9-4BCB-9BA6-999E0087A72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F0B9-4BCB-9BA6-999E0087A72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F0B9-4BCB-9BA6-999E0087A72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F0B9-4BCB-9BA6-999E0087A72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F0B9-4BCB-9BA6-999E0087A72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F0B9-4BCB-9BA6-999E0087A72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F0B9-4BCB-9BA6-999E0087A72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3-F0B9-4BCB-9BA6-999E0087A72A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4-F0B9-4BCB-9BA6-999E0087A72A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5-F0B9-4BCB-9BA6-999E0087A72A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6-F0B9-4BCB-9BA6-999E0087A72A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7-F0B9-4BCB-9BA6-999E0087A72A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8-F0B9-4BCB-9BA6-999E0087A72A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577-439B-80C4-F34A95C8AAC1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1F7-4F40-9A72-99E77BFD8A3E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1F7-4F40-9A72-99E77BFD8A3E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863-44B2-AFF9-62AAC681C3CA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577-439B-80C4-F34A95C8AAC1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0AD-4720-BF8B-EF152F96094C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825-47DE-8198-6642051473D6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F44-411C-B207-24D0B61AA1F7}"/>
                </c:ext>
              </c:extLst>
            </c:dLbl>
            <c:numFmt formatCode="0.0" sourceLinked="0"/>
            <c:spPr>
              <a:solidFill>
                <a:schemeClr val="tx1"/>
              </a:solidFill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Daten!$B$10:$B$34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Daten!$G$10:$G$34</c:f>
              <c:numCache>
                <c:formatCode>#,##0.0</c:formatCode>
                <c:ptCount val="25"/>
                <c:pt idx="0">
                  <c:v>20</c:v>
                </c:pt>
                <c:pt idx="1">
                  <c:v>22.3</c:v>
                </c:pt>
                <c:pt idx="2">
                  <c:v>25.7</c:v>
                </c:pt>
                <c:pt idx="3">
                  <c:v>28</c:v>
                </c:pt>
                <c:pt idx="4">
                  <c:v>68</c:v>
                </c:pt>
                <c:pt idx="5">
                  <c:v>62</c:v>
                </c:pt>
                <c:pt idx="6">
                  <c:v>66</c:v>
                </c:pt>
                <c:pt idx="7">
                  <c:v>66</c:v>
                </c:pt>
                <c:pt idx="8">
                  <c:v>67</c:v>
                </c:pt>
                <c:pt idx="9">
                  <c:v>69</c:v>
                </c:pt>
                <c:pt idx="10">
                  <c:v>66.900000000000006</c:v>
                </c:pt>
                <c:pt idx="11">
                  <c:v>66.334239951647021</c:v>
                </c:pt>
                <c:pt idx="12">
                  <c:v>66.148779869965381</c:v>
                </c:pt>
                <c:pt idx="13">
                  <c:v>66.675165731769511</c:v>
                </c:pt>
                <c:pt idx="14">
                  <c:v>65.599999999999994</c:v>
                </c:pt>
                <c:pt idx="15">
                  <c:v>67.254918517267583</c:v>
                </c:pt>
                <c:pt idx="16" formatCode="0.0">
                  <c:v>66.404809619238478</c:v>
                </c:pt>
                <c:pt idx="17" formatCode="0.0">
                  <c:v>66.580055903310893</c:v>
                </c:pt>
                <c:pt idx="18">
                  <c:v>65.674587816394464</c:v>
                </c:pt>
                <c:pt idx="19" formatCode="0.0">
                  <c:v>65.353239956903181</c:v>
                </c:pt>
                <c:pt idx="20">
                  <c:v>65.034852330875538</c:v>
                </c:pt>
                <c:pt idx="21" formatCode="0.0">
                  <c:v>65.7</c:v>
                </c:pt>
                <c:pt idx="22">
                  <c:v>66.984113952629201</c:v>
                </c:pt>
                <c:pt idx="23" formatCode="0.0">
                  <c:v>67.079593814519868</c:v>
                </c:pt>
                <c:pt idx="24">
                  <c:v>66.215477741813444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A-F0B9-4BCB-9BA6-999E0087A7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2841560"/>
        <c:axId val="412841168"/>
      </c:lineChart>
      <c:catAx>
        <c:axId val="412841560"/>
        <c:scaling>
          <c:orientation val="minMax"/>
        </c:scaling>
        <c:delete val="0"/>
        <c:axPos val="b"/>
        <c:majorGridlines>
          <c:spPr>
            <a:ln w="6350">
              <a:solidFill>
                <a:schemeClr val="bg1">
                  <a:lumMod val="75000"/>
                </a:schemeClr>
              </a:solidFill>
            </a:ln>
          </c:spPr>
        </c:majorGridlines>
        <c:title>
          <c:tx>
            <c:strRef>
              <c:f>Daten!$B$6</c:f>
              <c:strCache>
                <c:ptCount val="1"/>
              </c:strCache>
            </c:strRef>
          </c:tx>
          <c:overlay val="0"/>
          <c:txPr>
            <a:bodyPr/>
            <a:lstStyle/>
            <a:p>
              <a:pPr>
                <a:defRPr sz="900"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850" baseline="0">
                <a:latin typeface="Meta Offc" pitchFamily="34" charset="0"/>
              </a:defRPr>
            </a:pPr>
            <a:endParaRPr lang="de-DE"/>
          </a:p>
        </c:txPr>
        <c:crossAx val="412841168"/>
        <c:crosses val="autoZero"/>
        <c:auto val="1"/>
        <c:lblAlgn val="ctr"/>
        <c:lblOffset val="100"/>
        <c:noMultiLvlLbl val="0"/>
      </c:catAx>
      <c:valAx>
        <c:axId val="412841168"/>
        <c:scaling>
          <c:orientation val="minMax"/>
        </c:scaling>
        <c:delete val="0"/>
        <c:axPos val="l"/>
        <c:majorGridlines>
          <c:spPr>
            <a:ln w="6350">
              <a:solidFill>
                <a:schemeClr val="tx1"/>
              </a:solidFill>
            </a:ln>
          </c:spPr>
        </c:majorGridlines>
        <c:title>
          <c:tx>
            <c:strRef>
              <c:f>Daten!$B$5</c:f>
              <c:strCache>
                <c:ptCount val="1"/>
                <c:pt idx="0">
                  <c:v>Prozent</c:v>
                </c:pt>
              </c:strCache>
            </c:strRef>
          </c:tx>
          <c:layout>
            <c:manualLayout>
              <c:xMode val="edge"/>
              <c:yMode val="edge"/>
              <c:x val="6.6542724973233811E-2"/>
              <c:y val="2.6103528476952745E-3"/>
            </c:manualLayout>
          </c:layout>
          <c:overlay val="0"/>
          <c:txPr>
            <a:bodyPr rot="0" vert="horz"/>
            <a:lstStyle/>
            <a:p>
              <a:pPr>
                <a:defRPr sz="900"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412841560"/>
        <c:crosses val="autoZero"/>
        <c:crossBetween val="between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/>
      </c:spPr>
    </c:plotArea>
    <c:legend>
      <c:legendPos val="b"/>
      <c:legendEntry>
        <c:idx val="0"/>
        <c:txPr>
          <a:bodyPr/>
          <a:lstStyle/>
          <a:p>
            <a:pPr>
              <a:defRPr sz="7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egendEntry>
        <c:idx val="1"/>
        <c:txPr>
          <a:bodyPr/>
          <a:lstStyle/>
          <a:p>
            <a:pPr>
              <a:defRPr sz="7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egendEntry>
        <c:idx val="2"/>
        <c:txPr>
          <a:bodyPr/>
          <a:lstStyle/>
          <a:p>
            <a:pPr>
              <a:defRPr sz="7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egendEntry>
        <c:idx val="3"/>
        <c:txPr>
          <a:bodyPr/>
          <a:lstStyle/>
          <a:p>
            <a:pPr>
              <a:defRPr sz="7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egendEntry>
        <c:idx val="4"/>
        <c:txPr>
          <a:bodyPr/>
          <a:lstStyle/>
          <a:p>
            <a:pPr>
              <a:defRPr sz="7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ayout>
        <c:manualLayout>
          <c:xMode val="edge"/>
          <c:yMode val="edge"/>
          <c:x val="0.12212693272997345"/>
          <c:y val="0.83770495873925033"/>
          <c:w val="0.79186375880520277"/>
          <c:h val="0.10258255711050902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700">
              <a:latin typeface="Meta Offc" pitchFamily="34" charset="0"/>
              <a:cs typeface="Meta Offc" pitchFamily="34" charset="0"/>
            </a:defRPr>
          </a:pPr>
          <a:endParaRPr lang="de-DE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161" footer="0.31496062992126161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8283</xdr:colOff>
      <xdr:row>2</xdr:row>
      <xdr:rowOff>65845</xdr:rowOff>
    </xdr:from>
    <xdr:to>
      <xdr:col>13</xdr:col>
      <xdr:colOff>1135672</xdr:colOff>
      <xdr:row>22</xdr:row>
      <xdr:rowOff>99391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10</xdr:col>
      <xdr:colOff>818783</xdr:colOff>
      <xdr:row>20</xdr:row>
      <xdr:rowOff>85744</xdr:rowOff>
    </xdr:from>
    <xdr:to>
      <xdr:col>13</xdr:col>
      <xdr:colOff>937845</xdr:colOff>
      <xdr:row>22</xdr:row>
      <xdr:rowOff>190490</xdr:rowOff>
    </xdr:to>
    <xdr:sp macro="" textlink="Daten!V3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965821" y="5199936"/>
          <a:ext cx="2478332" cy="3025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36000" bIns="0" rtlCol="0" anchor="t"/>
        <a:lstStyle/>
        <a:p>
          <a:pPr algn="r"/>
          <a:fld id="{A611A934-8066-49D0-8BAF-DB5E3AB1A9CF}" type="TxLink">
            <a:rPr lang="de-DE" sz="600" b="0" i="0" u="none" strike="noStrike">
              <a:solidFill>
                <a:sysClr val="windowText" lastClr="000000"/>
              </a:solidFill>
              <a:latin typeface="Meta Serif Offc" pitchFamily="2" charset="0"/>
              <a:cs typeface="Meta Serif Offc" pitchFamily="2" charset="0"/>
            </a:rPr>
            <a:pPr algn="r"/>
            <a:t>Quelle: Statistisches Bundesamt, Abfallbilanz, Wiesbaden, verschiedene Jahrgänge; Umweltbundesamt, eigene Berechnungen</a:t>
          </a:fld>
          <a:endParaRPr lang="de-DE" sz="600">
            <a:solidFill>
              <a:sysClr val="windowText" lastClr="000000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 editAs="absolute">
    <xdr:from>
      <xdr:col>1</xdr:col>
      <xdr:colOff>19050</xdr:colOff>
      <xdr:row>20</xdr:row>
      <xdr:rowOff>85745</xdr:rowOff>
    </xdr:from>
    <xdr:to>
      <xdr:col>9</xdr:col>
      <xdr:colOff>95250</xdr:colOff>
      <xdr:row>25</xdr:row>
      <xdr:rowOff>66596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41300" y="5118120"/>
          <a:ext cx="3886200" cy="6634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r>
            <a:rPr lang="de-DE" sz="600" b="0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t>2000: Hamburg mit Daten von 1999</a:t>
          </a:r>
        </a:p>
        <a:p>
          <a:pPr algn="l"/>
          <a:r>
            <a:rPr lang="de-DE" sz="600" b="0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t>2002: Einführung des Europäischen Abfallverzeichnisses mit Verschiebungen zwischen nicht besonders überwachungsbedürftigen und besonders überwachungsbedürftigen Abfällen sowie innerhalb der Siedlungsabfälle. </a:t>
          </a:r>
        </a:p>
        <a:p>
          <a:pPr algn="l"/>
          <a:r>
            <a:rPr lang="de-DE" sz="600" b="0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t>2006: Umstellung der Berechnung der Abfallbilanz vom Nettoprinzip zum Bruttoprinzip.</a:t>
          </a:r>
        </a:p>
        <a:p>
          <a:pPr algn="l"/>
          <a:r>
            <a:rPr lang="de-DE" sz="600" b="0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t>Gefährliche Abfälle: Ab 2004 einschließlich Behandlung zur Verwertung.</a:t>
          </a:r>
        </a:p>
      </xdr:txBody>
    </xdr:sp>
    <xdr:clientData/>
  </xdr:twoCellAnchor>
  <xdr:twoCellAnchor>
    <xdr:from>
      <xdr:col>0</xdr:col>
      <xdr:colOff>165649</xdr:colOff>
      <xdr:row>0</xdr:row>
      <xdr:rowOff>249720</xdr:rowOff>
    </xdr:from>
    <xdr:to>
      <xdr:col>12</xdr:col>
      <xdr:colOff>877953</xdr:colOff>
      <xdr:row>2</xdr:row>
      <xdr:rowOff>21534</xdr:rowOff>
    </xdr:to>
    <xdr:sp macro="" textlink="Daten!B1">
      <xdr:nvSpPr>
        <xdr:cNvPr id="5" name="Textfel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65649" y="249720"/>
          <a:ext cx="5922065" cy="285336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200" b="1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/>
            <a:t>Verwertungsquoten der wichtigsten Abfallarten
</a:t>
          </a:fld>
          <a:endParaRPr lang="de-DE" sz="1200" b="1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</xdr:col>
      <xdr:colOff>38865</xdr:colOff>
      <xdr:row>1</xdr:row>
      <xdr:rowOff>108482</xdr:rowOff>
    </xdr:from>
    <xdr:to>
      <xdr:col>4</xdr:col>
      <xdr:colOff>22300</xdr:colOff>
      <xdr:row>2</xdr:row>
      <xdr:rowOff>122402</xdr:rowOff>
    </xdr:to>
    <xdr:sp macro="" textlink="Daten!B2">
      <xdr:nvSpPr>
        <xdr:cNvPr id="6" name="Textfeld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258673" y="364924"/>
          <a:ext cx="767415" cy="270363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EA184F1-CF13-4C89-A982-576BA9FF0EC5}" type="TxLink">
            <a:rPr lang="de-DE" sz="900" b="1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/>
            <a:t> </a:t>
          </a:fld>
          <a:endParaRPr lang="de-DE" sz="900" b="1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16565</xdr:colOff>
      <xdr:row>1</xdr:row>
      <xdr:rowOff>3483</xdr:rowOff>
    </xdr:from>
    <xdr:to>
      <xdr:col>13</xdr:col>
      <xdr:colOff>930065</xdr:colOff>
      <xdr:row>1</xdr:row>
      <xdr:rowOff>3483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36373" y="259925"/>
          <a:ext cx="7200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16565</xdr:colOff>
      <xdr:row>20</xdr:row>
      <xdr:rowOff>76601</xdr:rowOff>
    </xdr:from>
    <xdr:to>
      <xdr:col>13</xdr:col>
      <xdr:colOff>930065</xdr:colOff>
      <xdr:row>20</xdr:row>
      <xdr:rowOff>76601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36373" y="5190793"/>
          <a:ext cx="7200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</xdr:col>
      <xdr:colOff>16563</xdr:colOff>
      <xdr:row>18</xdr:row>
      <xdr:rowOff>646048</xdr:rowOff>
    </xdr:from>
    <xdr:to>
      <xdr:col>13</xdr:col>
      <xdr:colOff>930063</xdr:colOff>
      <xdr:row>18</xdr:row>
      <xdr:rowOff>646048</xdr:rowOff>
    </xdr:to>
    <xdr:cxnSp macro="">
      <xdr:nvCxnSpPr>
        <xdr:cNvPr id="15" name="Gerade Verbindung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236371" y="4536644"/>
          <a:ext cx="7200000" cy="0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ysClr val="windowText" lastClr="000000"/>
      </a:dk1>
      <a:lt1>
        <a:sysClr val="window" lastClr="FFFFFF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V34"/>
  <sheetViews>
    <sheetView showGridLines="0" zoomScale="90" zoomScaleNormal="90" workbookViewId="0">
      <selection activeCell="G27" sqref="G27"/>
    </sheetView>
  </sheetViews>
  <sheetFormatPr baseColWidth="10" defaultColWidth="11.42578125" defaultRowHeight="12.75" x14ac:dyDescent="0.2"/>
  <cols>
    <col min="1" max="1" width="18" style="27" bestFit="1" customWidth="1"/>
    <col min="2" max="2" width="16.7109375" style="27" customWidth="1"/>
    <col min="3" max="3" width="20.140625" style="27" customWidth="1"/>
    <col min="4" max="4" width="18.7109375" style="27" customWidth="1"/>
    <col min="5" max="5" width="23" style="27" customWidth="1"/>
    <col min="6" max="6" width="22" style="27" customWidth="1"/>
    <col min="7" max="7" width="21.7109375" style="27" customWidth="1"/>
    <col min="8" max="11" width="11.42578125" style="14"/>
    <col min="12" max="16384" width="11.42578125" style="27"/>
  </cols>
  <sheetData>
    <row r="1" spans="1:22" ht="15.95" customHeight="1" x14ac:dyDescent="0.2">
      <c r="A1" s="49" t="s">
        <v>1</v>
      </c>
      <c r="B1" s="64" t="s">
        <v>15</v>
      </c>
      <c r="C1" s="65"/>
      <c r="D1" s="65"/>
      <c r="E1" s="65"/>
      <c r="F1" s="65"/>
      <c r="G1" s="65"/>
    </row>
    <row r="2" spans="1:22" ht="15.95" customHeight="1" x14ac:dyDescent="0.2">
      <c r="A2" s="49" t="s">
        <v>2</v>
      </c>
      <c r="B2" s="64"/>
      <c r="C2" s="65"/>
      <c r="D2" s="65"/>
      <c r="E2" s="65"/>
      <c r="F2" s="65"/>
      <c r="G2" s="65"/>
    </row>
    <row r="3" spans="1:22" ht="24" customHeight="1" x14ac:dyDescent="0.2">
      <c r="A3" s="49" t="s">
        <v>0</v>
      </c>
      <c r="B3" s="68" t="s">
        <v>17</v>
      </c>
      <c r="C3" s="65"/>
      <c r="D3" s="65"/>
      <c r="E3" s="65"/>
      <c r="F3" s="65"/>
      <c r="G3" s="65"/>
      <c r="V3" s="28" t="str">
        <f>"Quelle: "&amp;Daten!B3</f>
        <v>Quelle: Statistisches Bundesamt, Abfallbilanz, Wiesbaden, verschiedene Jahrgänge; Umweltbundesamt, eigene Berechnungen</v>
      </c>
    </row>
    <row r="4" spans="1:22" ht="71.25" customHeight="1" x14ac:dyDescent="0.2">
      <c r="A4" s="49" t="s">
        <v>3</v>
      </c>
      <c r="B4" s="68" t="s">
        <v>18</v>
      </c>
      <c r="C4" s="65"/>
      <c r="D4" s="65"/>
      <c r="E4" s="65"/>
      <c r="F4" s="65"/>
      <c r="G4" s="65"/>
    </row>
    <row r="5" spans="1:22" x14ac:dyDescent="0.2">
      <c r="A5" s="49" t="s">
        <v>8</v>
      </c>
      <c r="B5" s="64" t="s">
        <v>16</v>
      </c>
      <c r="C5" s="65"/>
      <c r="D5" s="65"/>
      <c r="E5" s="65"/>
      <c r="F5" s="65"/>
      <c r="G5" s="65"/>
    </row>
    <row r="6" spans="1:22" x14ac:dyDescent="0.2">
      <c r="A6" s="50" t="s">
        <v>9</v>
      </c>
      <c r="B6" s="66"/>
      <c r="C6" s="67"/>
      <c r="D6" s="67"/>
      <c r="E6" s="67"/>
      <c r="F6" s="67"/>
      <c r="G6" s="67"/>
    </row>
    <row r="8" spans="1:22" ht="13.5" x14ac:dyDescent="0.25">
      <c r="A8" s="15"/>
      <c r="B8" s="15"/>
      <c r="C8" s="14"/>
      <c r="D8" s="16"/>
      <c r="E8" s="16"/>
      <c r="F8" s="16"/>
      <c r="G8" s="16"/>
    </row>
    <row r="9" spans="1:22" ht="55.5" customHeight="1" x14ac:dyDescent="0.25">
      <c r="A9" s="14"/>
      <c r="B9" s="36"/>
      <c r="C9" s="37" t="s">
        <v>10</v>
      </c>
      <c r="D9" s="37" t="s">
        <v>11</v>
      </c>
      <c r="E9" s="37" t="s">
        <v>12</v>
      </c>
      <c r="F9" s="37" t="s">
        <v>13</v>
      </c>
      <c r="G9" s="37" t="s">
        <v>14</v>
      </c>
      <c r="H9" s="18"/>
      <c r="I9" s="18"/>
      <c r="J9" s="18"/>
      <c r="K9" s="18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18.75" customHeight="1" x14ac:dyDescent="0.2">
      <c r="A10" s="14"/>
      <c r="B10" s="38">
        <v>2000</v>
      </c>
      <c r="C10" s="39">
        <v>66.5</v>
      </c>
      <c r="D10" s="39">
        <v>51.1</v>
      </c>
      <c r="E10" s="39">
        <v>49.4</v>
      </c>
      <c r="F10" s="39">
        <v>87.7</v>
      </c>
      <c r="G10" s="42">
        <v>20</v>
      </c>
    </row>
    <row r="11" spans="1:22" ht="18.75" customHeight="1" x14ac:dyDescent="0.2">
      <c r="A11" s="17"/>
      <c r="B11" s="40">
        <v>2001</v>
      </c>
      <c r="C11" s="41">
        <v>66.3</v>
      </c>
      <c r="D11" s="41">
        <v>50.9</v>
      </c>
      <c r="E11" s="41">
        <v>48.6</v>
      </c>
      <c r="F11" s="41">
        <v>88.3</v>
      </c>
      <c r="G11" s="43">
        <v>22.3</v>
      </c>
    </row>
    <row r="12" spans="1:22" ht="18.75" customHeight="1" x14ac:dyDescent="0.2">
      <c r="A12" s="17"/>
      <c r="B12" s="38">
        <v>2002</v>
      </c>
      <c r="C12" s="39">
        <v>66.099999999999994</v>
      </c>
      <c r="D12" s="39">
        <v>56.4</v>
      </c>
      <c r="E12" s="39">
        <v>38.5</v>
      </c>
      <c r="F12" s="39">
        <v>85.6</v>
      </c>
      <c r="G12" s="42">
        <v>25.7</v>
      </c>
    </row>
    <row r="13" spans="1:22" ht="18.75" customHeight="1" x14ac:dyDescent="0.2">
      <c r="A13" s="17"/>
      <c r="B13" s="40">
        <v>2003</v>
      </c>
      <c r="C13" s="41">
        <v>66</v>
      </c>
      <c r="D13" s="41">
        <v>58</v>
      </c>
      <c r="E13" s="41">
        <v>42</v>
      </c>
      <c r="F13" s="41">
        <v>86</v>
      </c>
      <c r="G13" s="43">
        <v>28</v>
      </c>
    </row>
    <row r="14" spans="1:22" ht="18.75" customHeight="1" x14ac:dyDescent="0.2">
      <c r="A14" s="17"/>
      <c r="B14" s="38">
        <v>2004</v>
      </c>
      <c r="C14" s="39">
        <v>65</v>
      </c>
      <c r="D14" s="39">
        <v>57</v>
      </c>
      <c r="E14" s="39">
        <v>57</v>
      </c>
      <c r="F14" s="39">
        <v>86</v>
      </c>
      <c r="G14" s="42">
        <v>68</v>
      </c>
    </row>
    <row r="15" spans="1:22" ht="18.75" customHeight="1" x14ac:dyDescent="0.2">
      <c r="A15" s="17"/>
      <c r="B15" s="40">
        <v>2005</v>
      </c>
      <c r="C15" s="41">
        <v>66</v>
      </c>
      <c r="D15" s="41">
        <v>62</v>
      </c>
      <c r="E15" s="41">
        <v>64</v>
      </c>
      <c r="F15" s="41">
        <v>87</v>
      </c>
      <c r="G15" s="43">
        <v>62</v>
      </c>
    </row>
    <row r="16" spans="1:22" ht="18.75" customHeight="1" x14ac:dyDescent="0.2">
      <c r="A16" s="17"/>
      <c r="B16" s="38">
        <v>2006</v>
      </c>
      <c r="C16" s="39">
        <v>74</v>
      </c>
      <c r="D16" s="39">
        <v>70</v>
      </c>
      <c r="E16" s="39">
        <v>83</v>
      </c>
      <c r="F16" s="39">
        <v>88</v>
      </c>
      <c r="G16" s="42">
        <v>66</v>
      </c>
    </row>
    <row r="17" spans="1:22" ht="18.75" customHeight="1" x14ac:dyDescent="0.2">
      <c r="A17" s="17"/>
      <c r="B17" s="40">
        <v>2007</v>
      </c>
      <c r="C17" s="41">
        <v>74</v>
      </c>
      <c r="D17" s="41">
        <v>75</v>
      </c>
      <c r="E17" s="41">
        <v>77</v>
      </c>
      <c r="F17" s="41">
        <v>88</v>
      </c>
      <c r="G17" s="43">
        <v>66</v>
      </c>
    </row>
    <row r="18" spans="1:22" ht="18.75" customHeight="1" x14ac:dyDescent="0.2">
      <c r="A18" s="17"/>
      <c r="B18" s="38">
        <v>2008</v>
      </c>
      <c r="C18" s="39">
        <v>75</v>
      </c>
      <c r="D18" s="39">
        <v>77</v>
      </c>
      <c r="E18" s="39">
        <v>82</v>
      </c>
      <c r="F18" s="39">
        <v>88</v>
      </c>
      <c r="G18" s="42">
        <v>67</v>
      </c>
    </row>
    <row r="19" spans="1:22" ht="18.75" customHeight="1" x14ac:dyDescent="0.2">
      <c r="A19" s="17"/>
      <c r="B19" s="40">
        <v>2009</v>
      </c>
      <c r="C19" s="41">
        <v>79</v>
      </c>
      <c r="D19" s="41">
        <v>77</v>
      </c>
      <c r="E19" s="41">
        <v>84</v>
      </c>
      <c r="F19" s="41">
        <v>89</v>
      </c>
      <c r="G19" s="43">
        <v>69</v>
      </c>
    </row>
    <row r="20" spans="1:22" ht="18.75" customHeight="1" x14ac:dyDescent="0.2">
      <c r="A20" s="17"/>
      <c r="B20" s="38">
        <v>2010</v>
      </c>
      <c r="C20" s="39">
        <v>76.900000000000006</v>
      </c>
      <c r="D20" s="39">
        <v>78.2</v>
      </c>
      <c r="E20" s="39">
        <v>76.900000000000006</v>
      </c>
      <c r="F20" s="39">
        <v>90.1</v>
      </c>
      <c r="G20" s="42">
        <v>66.900000000000006</v>
      </c>
    </row>
    <row r="21" spans="1:22" ht="18.75" customHeight="1" x14ac:dyDescent="0.2">
      <c r="B21" s="40">
        <v>2011</v>
      </c>
      <c r="C21" s="41">
        <f>100*(300251/386690)</f>
        <v>77.646435128914632</v>
      </c>
      <c r="D21" s="41">
        <f>100*(39707/50237)</f>
        <v>79.0393534645779</v>
      </c>
      <c r="E21" s="41">
        <f>100*(44730/58390)</f>
        <v>76.60558314779928</v>
      </c>
      <c r="F21" s="41">
        <f>100*(179558/199479)</f>
        <v>90.013485128760422</v>
      </c>
      <c r="G21" s="43">
        <f>100*(15365/23163)</f>
        <v>66.334239951647021</v>
      </c>
    </row>
    <row r="22" spans="1:22" ht="18.75" customHeight="1" x14ac:dyDescent="0.2">
      <c r="B22" s="38">
        <v>2012</v>
      </c>
      <c r="C22" s="39">
        <f>100*(300166/380576)</f>
        <v>78.871500042041546</v>
      </c>
      <c r="D22" s="39">
        <f>100*(41323/49759)</f>
        <v>83.046283084467134</v>
      </c>
      <c r="E22" s="39">
        <f>100*(39815/54218)</f>
        <v>73.435021579549229</v>
      </c>
      <c r="F22" s="39">
        <f>100*(178998/199303)</f>
        <v>89.811994801884566</v>
      </c>
      <c r="G22" s="42">
        <f>100*(15668/23686)</f>
        <v>66.148779869965381</v>
      </c>
    </row>
    <row r="23" spans="1:22" ht="18.75" customHeight="1" x14ac:dyDescent="0.2">
      <c r="B23" s="40">
        <v>2013</v>
      </c>
      <c r="C23" s="41">
        <f>100*(303927/385729)</f>
        <v>78.792883086311889</v>
      </c>
      <c r="D23" s="41">
        <f>100*(43100/49570)</f>
        <v>86.947750655638487</v>
      </c>
      <c r="E23" s="41">
        <f>100*(39464/57123)</f>
        <v>69.086007387567179</v>
      </c>
      <c r="F23" s="41">
        <f>100*(180672/202735)</f>
        <v>89.117320640244657</v>
      </c>
      <c r="G23" s="43">
        <f>100*(15690/23532)</f>
        <v>66.675165731769511</v>
      </c>
    </row>
    <row r="24" spans="1:22" ht="18.75" customHeight="1" x14ac:dyDescent="0.2">
      <c r="B24" s="38">
        <v>2014</v>
      </c>
      <c r="C24" s="39">
        <v>78.7</v>
      </c>
      <c r="D24" s="39">
        <v>88.2</v>
      </c>
      <c r="E24" s="39">
        <v>70.5</v>
      </c>
      <c r="F24" s="39">
        <v>88.2</v>
      </c>
      <c r="G24" s="42">
        <v>65.599999999999994</v>
      </c>
    </row>
    <row r="25" spans="1:22" ht="18.75" customHeight="1" x14ac:dyDescent="0.2">
      <c r="B25" s="53">
        <v>2015</v>
      </c>
      <c r="C25" s="54">
        <v>78.992812552053678</v>
      </c>
      <c r="D25" s="54">
        <v>90.113317191283286</v>
      </c>
      <c r="E25" s="54">
        <v>69.97534533418893</v>
      </c>
      <c r="F25" s="54">
        <v>88.595051603611523</v>
      </c>
      <c r="G25" s="55">
        <v>67.254918517267583</v>
      </c>
    </row>
    <row r="26" spans="1:22" s="51" customFormat="1" ht="18.75" customHeight="1" x14ac:dyDescent="0.2">
      <c r="B26" s="38">
        <v>2016</v>
      </c>
      <c r="C26" s="56">
        <v>80.69513362720464</v>
      </c>
      <c r="D26" s="57">
        <v>94.408532023862051</v>
      </c>
      <c r="E26" s="57">
        <v>69.157774117310026</v>
      </c>
      <c r="F26" s="57">
        <v>88.487090171293133</v>
      </c>
      <c r="G26" s="58">
        <v>66.404809619238478</v>
      </c>
      <c r="H26" s="52"/>
      <c r="I26" s="52"/>
      <c r="J26" s="52"/>
      <c r="K26" s="52"/>
      <c r="N26" s="27"/>
      <c r="O26" s="27"/>
      <c r="P26" s="27"/>
      <c r="Q26" s="27"/>
      <c r="R26" s="27"/>
      <c r="S26" s="27"/>
      <c r="T26" s="27"/>
      <c r="U26" s="27"/>
      <c r="V26" s="27"/>
    </row>
    <row r="27" spans="1:22" s="59" customFormat="1" ht="18.75" customHeight="1" x14ac:dyDescent="0.2">
      <c r="B27" s="53">
        <v>2017</v>
      </c>
      <c r="C27" s="60">
        <f>100*(332499/412238)</f>
        <v>80.657047627826643</v>
      </c>
      <c r="D27" s="61">
        <f>100*(50729/51790)</f>
        <v>97.951341957906934</v>
      </c>
      <c r="E27" s="61">
        <f>100*(38997/55794)</f>
        <v>69.89461232390579</v>
      </c>
      <c r="F27" s="61">
        <f>100*(194559/220267)</f>
        <v>88.328710156310294</v>
      </c>
      <c r="G27" s="62">
        <f>100*(16912/25401)</f>
        <v>66.580055903310893</v>
      </c>
      <c r="H27" s="63"/>
      <c r="I27" s="63"/>
      <c r="J27" s="63"/>
      <c r="K27" s="63"/>
      <c r="N27" s="27"/>
      <c r="O27" s="27"/>
      <c r="P27" s="27"/>
      <c r="Q27" s="27"/>
      <c r="R27" s="27"/>
      <c r="S27" s="27"/>
      <c r="T27" s="27"/>
      <c r="U27" s="27"/>
      <c r="V27" s="27"/>
    </row>
    <row r="28" spans="1:22" s="59" customFormat="1" ht="18.75" customHeight="1" x14ac:dyDescent="0.2">
      <c r="B28" s="38">
        <v>2018</v>
      </c>
      <c r="C28" s="39">
        <f>100*(338477/417197)</f>
        <v>81.131216188035864</v>
      </c>
      <c r="D28" s="39">
        <f>100*(49369/50260)</f>
        <v>98.227218463987271</v>
      </c>
      <c r="E28" s="39">
        <f>100*(38347/55086)</f>
        <v>69.612968812402414</v>
      </c>
      <c r="F28" s="39">
        <f>100*(201127/228120)</f>
        <v>88.16719270559355</v>
      </c>
      <c r="G28" s="42">
        <f>100*(16969/25838)</f>
        <v>65.674587816394464</v>
      </c>
      <c r="H28" s="63"/>
      <c r="I28" s="63"/>
      <c r="J28" s="63"/>
      <c r="K28" s="63"/>
      <c r="N28" s="27"/>
      <c r="O28" s="27"/>
      <c r="P28" s="27"/>
      <c r="Q28" s="27"/>
      <c r="R28" s="27"/>
      <c r="S28" s="27"/>
      <c r="T28" s="27"/>
      <c r="U28" s="27"/>
      <c r="V28" s="27"/>
    </row>
    <row r="29" spans="1:22" ht="18.75" customHeight="1" x14ac:dyDescent="0.2">
      <c r="B29" s="53">
        <v>2019</v>
      </c>
      <c r="C29" s="60">
        <f>100*(339838/416536)</f>
        <v>81.586705590873294</v>
      </c>
      <c r="D29" s="61">
        <f>100*(49845/50643)</f>
        <v>98.42426396540489</v>
      </c>
      <c r="E29" s="61">
        <f>100*(36473/50698)</f>
        <v>71.94169395242416</v>
      </c>
      <c r="F29" s="61">
        <f>100*(202391/230851)</f>
        <v>87.671701660378346</v>
      </c>
      <c r="G29" s="62">
        <f>100*(16984/25988)</f>
        <v>65.353239956903181</v>
      </c>
    </row>
    <row r="30" spans="1:22" ht="18.75" customHeight="1" x14ac:dyDescent="0.2">
      <c r="B30" s="38">
        <v>2020</v>
      </c>
      <c r="C30" s="39">
        <v>81.713503094247741</v>
      </c>
      <c r="D30" s="39">
        <v>97.850685388190541</v>
      </c>
      <c r="E30" s="39">
        <v>73.016711385291444</v>
      </c>
      <c r="F30" s="39">
        <v>88.172610301331162</v>
      </c>
      <c r="G30" s="42">
        <v>65.034852330875538</v>
      </c>
    </row>
    <row r="31" spans="1:22" ht="18.75" customHeight="1" x14ac:dyDescent="0.2">
      <c r="B31" s="53">
        <v>2021</v>
      </c>
      <c r="C31" s="60">
        <v>81.900000000000006</v>
      </c>
      <c r="D31" s="61">
        <v>97.4</v>
      </c>
      <c r="E31" s="61">
        <v>72.3</v>
      </c>
      <c r="F31" s="61">
        <v>89</v>
      </c>
      <c r="G31" s="62">
        <v>65.7</v>
      </c>
    </row>
    <row r="32" spans="1:22" ht="18.75" customHeight="1" x14ac:dyDescent="0.2">
      <c r="B32" s="38">
        <v>2022</v>
      </c>
      <c r="C32" s="39">
        <f>100*(326548/399086)</f>
        <v>81.823967766346101</v>
      </c>
      <c r="D32" s="39">
        <f>100*(47535/48559)</f>
        <v>97.891225107601059</v>
      </c>
      <c r="E32" s="39">
        <f>100*(35027/48612)</f>
        <v>72.054225294166059</v>
      </c>
      <c r="F32" s="39">
        <f>100*(192865/216217)</f>
        <v>89.199739150945575</v>
      </c>
      <c r="G32" s="42">
        <f>100*(16318/24361)</f>
        <v>66.984113952629201</v>
      </c>
    </row>
    <row r="33" spans="2:7" ht="18.75" customHeight="1" x14ac:dyDescent="0.2">
      <c r="B33" s="53">
        <v>2023</v>
      </c>
      <c r="C33" s="60">
        <f>100*(313331/380122)</f>
        <v>82.429062248436026</v>
      </c>
      <c r="D33" s="61">
        <f>100*(47760/48860)</f>
        <v>97.748669668440442</v>
      </c>
      <c r="E33" s="61">
        <f>100*(34888/46996)</f>
        <v>74.236105200442594</v>
      </c>
      <c r="F33" s="61">
        <f>100*(179434/198791)</f>
        <v>90.262637644561366</v>
      </c>
      <c r="G33" s="62">
        <f>100*(15920/23733)</f>
        <v>67.079593814519868</v>
      </c>
    </row>
    <row r="34" spans="2:7" ht="18.75" customHeight="1" x14ac:dyDescent="0.2">
      <c r="B34" s="38">
        <v>2024</v>
      </c>
      <c r="C34" s="39">
        <v>81.667902701540314</v>
      </c>
      <c r="D34" s="39">
        <v>98.622452441810495</v>
      </c>
      <c r="E34" s="39">
        <v>75.147508983629834</v>
      </c>
      <c r="F34" s="39">
        <v>89.492747676028216</v>
      </c>
      <c r="G34" s="42">
        <v>66.215477741813444</v>
      </c>
    </row>
  </sheetData>
  <sheetProtection selectLockedCells="1"/>
  <mergeCells count="6">
    <mergeCell ref="B1:G1"/>
    <mergeCell ref="B5:G5"/>
    <mergeCell ref="B6:G6"/>
    <mergeCell ref="B4:G4"/>
    <mergeCell ref="B3:G3"/>
    <mergeCell ref="B2:G2"/>
  </mergeCells>
  <phoneticPr fontId="19" type="noConversion"/>
  <conditionalFormatting sqref="H9:V9">
    <cfRule type="cellIs" dxfId="0" priority="2" operator="greaterThan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85" orientation="landscape" r:id="rId1"/>
  <headerFooter alignWithMargins="0"/>
  <ignoredErrors>
    <ignoredError sqref="D21" formula="1"/>
    <ignoredError sqref="C27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Y31"/>
  <sheetViews>
    <sheetView showGridLines="0" tabSelected="1" zoomScale="120" zoomScaleNormal="120" workbookViewId="0">
      <selection activeCell="P5" sqref="P5"/>
    </sheetView>
  </sheetViews>
  <sheetFormatPr baseColWidth="10" defaultRowHeight="12.75" x14ac:dyDescent="0.2"/>
  <cols>
    <col min="1" max="1" width="3.28515625" style="44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14" style="1" customWidth="1"/>
    <col min="12" max="12" width="1.7109375" style="1" customWidth="1"/>
    <col min="13" max="13" width="19.7109375" style="1" customWidth="1"/>
    <col min="14" max="14" width="17.28515625" style="1" customWidth="1"/>
    <col min="15" max="15" width="1.42578125" style="1" customWidth="1"/>
    <col min="16" max="16" width="15.140625" style="1" customWidth="1"/>
    <col min="17" max="17" width="2.5703125" customWidth="1"/>
    <col min="18" max="20" width="11.7109375" customWidth="1"/>
    <col min="21" max="21" width="4" customWidth="1"/>
    <col min="22" max="23" width="11.7109375" customWidth="1"/>
    <col min="24" max="24" width="19.140625" customWidth="1"/>
    <col min="25" max="25" width="2.5703125" customWidth="1"/>
  </cols>
  <sheetData>
    <row r="1" spans="1:25" ht="20.25" customHeight="1" x14ac:dyDescent="0.2">
      <c r="A1" s="45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</row>
    <row r="2" spans="1:25" ht="20.25" customHeight="1" x14ac:dyDescent="0.2">
      <c r="A2" s="4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1"/>
      <c r="Q2" s="69" t="s">
        <v>7</v>
      </c>
      <c r="R2" s="70"/>
      <c r="S2" s="70"/>
      <c r="T2" s="70"/>
      <c r="U2" s="70"/>
      <c r="V2" s="70"/>
      <c r="W2" s="70"/>
      <c r="X2" s="70"/>
      <c r="Y2" s="71"/>
    </row>
    <row r="3" spans="1:25" ht="18.75" customHeight="1" x14ac:dyDescent="0.3">
      <c r="A3" s="46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31"/>
      <c r="Q3" s="20"/>
      <c r="R3" s="21"/>
      <c r="S3" s="26"/>
      <c r="T3" s="21"/>
      <c r="U3" s="21"/>
      <c r="V3" s="26"/>
      <c r="W3" s="21"/>
      <c r="X3" s="21"/>
      <c r="Y3" s="22"/>
    </row>
    <row r="4" spans="1:25" ht="15.95" customHeight="1" x14ac:dyDescent="0.2">
      <c r="A4" s="4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N4" s="31"/>
      <c r="Q4" s="20"/>
      <c r="R4" s="21"/>
      <c r="S4" s="21"/>
      <c r="T4" s="21"/>
      <c r="U4" s="21"/>
      <c r="V4" s="21"/>
      <c r="W4" s="21"/>
      <c r="X4" s="21"/>
      <c r="Y4" s="22"/>
    </row>
    <row r="5" spans="1:25" ht="7.5" customHeight="1" x14ac:dyDescent="0.2">
      <c r="A5" s="46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31"/>
      <c r="Q5" s="20"/>
      <c r="R5" s="21"/>
      <c r="S5" s="21"/>
      <c r="T5" s="21"/>
      <c r="U5" s="21"/>
      <c r="V5" s="21"/>
      <c r="W5" s="21"/>
      <c r="X5" s="21"/>
      <c r="Y5" s="22"/>
    </row>
    <row r="6" spans="1:25" ht="16.5" customHeight="1" x14ac:dyDescent="0.2">
      <c r="A6" s="46"/>
      <c r="C6" s="4"/>
      <c r="N6" s="31"/>
      <c r="Q6" s="20"/>
      <c r="R6" s="21"/>
      <c r="S6" s="21"/>
      <c r="T6" s="21"/>
      <c r="U6" s="21"/>
      <c r="V6" s="21"/>
      <c r="W6" s="21"/>
      <c r="X6" s="21"/>
      <c r="Y6" s="22"/>
    </row>
    <row r="7" spans="1:25" ht="16.5" customHeight="1" x14ac:dyDescent="0.2">
      <c r="A7" s="46"/>
      <c r="C7" s="4"/>
      <c r="N7" s="31"/>
      <c r="Q7" s="20"/>
      <c r="R7" s="21"/>
      <c r="S7" s="21"/>
      <c r="T7" s="21"/>
      <c r="U7" s="21"/>
      <c r="V7" s="21"/>
      <c r="W7" s="21"/>
      <c r="X7" s="21"/>
      <c r="Y7" s="22"/>
    </row>
    <row r="8" spans="1:25" ht="16.5" customHeight="1" x14ac:dyDescent="0.2">
      <c r="A8" s="46"/>
      <c r="C8" s="4"/>
      <c r="N8" s="31"/>
      <c r="Q8" s="20"/>
      <c r="R8" s="21"/>
      <c r="S8" s="21"/>
      <c r="T8" s="21"/>
      <c r="U8" s="21"/>
      <c r="V8" s="21"/>
      <c r="W8" s="21"/>
      <c r="X8" s="21"/>
      <c r="Y8" s="22"/>
    </row>
    <row r="9" spans="1:25" ht="16.5" customHeight="1" x14ac:dyDescent="0.2">
      <c r="A9" s="46"/>
      <c r="C9" s="4"/>
      <c r="N9" s="31"/>
      <c r="Q9" s="20"/>
      <c r="R9" s="21"/>
      <c r="S9" s="21"/>
      <c r="T9" s="21"/>
      <c r="U9" s="21"/>
      <c r="V9" s="21"/>
      <c r="W9" s="21"/>
      <c r="X9" s="21"/>
      <c r="Y9" s="22"/>
    </row>
    <row r="10" spans="1:25" ht="16.5" customHeight="1" x14ac:dyDescent="0.2">
      <c r="A10" s="46"/>
      <c r="C10" s="4"/>
      <c r="N10" s="31"/>
      <c r="Q10" s="20"/>
      <c r="R10" s="21"/>
      <c r="S10" s="21"/>
      <c r="T10" s="21"/>
      <c r="U10" s="21"/>
      <c r="V10" s="21"/>
      <c r="W10" s="21"/>
      <c r="X10" s="21"/>
      <c r="Y10" s="22"/>
    </row>
    <row r="11" spans="1:25" ht="16.5" customHeight="1" x14ac:dyDescent="0.2">
      <c r="A11" s="46"/>
      <c r="C11" s="4"/>
      <c r="N11" s="31"/>
      <c r="Q11" s="20"/>
      <c r="R11" s="26" t="s">
        <v>4</v>
      </c>
      <c r="S11" s="21"/>
      <c r="T11" s="21"/>
      <c r="U11" s="21"/>
      <c r="V11" s="21"/>
      <c r="W11" s="21"/>
      <c r="X11" s="21"/>
      <c r="Y11" s="22"/>
    </row>
    <row r="12" spans="1:25" ht="16.5" customHeight="1" x14ac:dyDescent="0.2">
      <c r="A12" s="46"/>
      <c r="C12" s="4"/>
      <c r="N12" s="31"/>
      <c r="Q12" s="20"/>
      <c r="R12" s="21"/>
      <c r="S12" s="21"/>
      <c r="T12" s="21"/>
      <c r="U12" s="21"/>
      <c r="V12" s="21"/>
      <c r="W12" s="21"/>
      <c r="X12" s="21"/>
      <c r="Y12" s="22"/>
    </row>
    <row r="13" spans="1:25" ht="17.25" customHeight="1" x14ac:dyDescent="0.2">
      <c r="A13" s="46"/>
      <c r="C13" s="4"/>
      <c r="N13" s="31"/>
      <c r="Q13" s="20"/>
      <c r="R13" s="26" t="s">
        <v>5</v>
      </c>
      <c r="S13" s="21"/>
      <c r="T13" s="21"/>
      <c r="U13" s="21"/>
      <c r="V13" s="21"/>
      <c r="W13" s="21"/>
      <c r="X13" s="21"/>
      <c r="Y13" s="22"/>
    </row>
    <row r="14" spans="1:25" ht="16.5" customHeight="1" x14ac:dyDescent="0.2">
      <c r="A14" s="46"/>
      <c r="C14" s="4"/>
      <c r="N14" s="31"/>
      <c r="Q14" s="20"/>
      <c r="R14" s="21"/>
      <c r="S14" s="21"/>
      <c r="T14" s="21"/>
      <c r="U14" s="21"/>
      <c r="V14" s="21"/>
      <c r="W14" s="21"/>
      <c r="X14" s="21"/>
      <c r="Y14" s="22"/>
    </row>
    <row r="15" spans="1:25" ht="16.5" customHeight="1" x14ac:dyDescent="0.2">
      <c r="A15" s="46"/>
      <c r="C15" s="4"/>
      <c r="N15" s="31"/>
      <c r="Q15" s="20"/>
      <c r="R15" s="21"/>
      <c r="S15" s="26" t="s">
        <v>6</v>
      </c>
      <c r="T15" s="21"/>
      <c r="U15" s="21"/>
      <c r="V15" s="26" t="s">
        <v>6</v>
      </c>
      <c r="W15" s="21"/>
      <c r="X15" s="21"/>
      <c r="Y15" s="22"/>
    </row>
    <row r="16" spans="1:25" ht="16.5" customHeight="1" x14ac:dyDescent="0.2">
      <c r="A16" s="46"/>
      <c r="C16" s="4"/>
      <c r="N16" s="31"/>
      <c r="Q16" s="20"/>
      <c r="R16" s="21"/>
      <c r="S16" s="21"/>
      <c r="T16" s="21"/>
      <c r="U16" s="21"/>
      <c r="V16" s="21"/>
      <c r="W16" s="21"/>
      <c r="X16" s="21"/>
      <c r="Y16" s="22"/>
    </row>
    <row r="17" spans="1:25" ht="16.5" customHeight="1" x14ac:dyDescent="0.2">
      <c r="A17" s="46"/>
      <c r="C17" s="4"/>
      <c r="N17" s="31"/>
      <c r="Q17" s="20"/>
      <c r="R17" s="21"/>
      <c r="S17" s="21"/>
      <c r="T17" s="21"/>
      <c r="U17" s="21"/>
      <c r="V17" s="21"/>
      <c r="W17" s="21"/>
      <c r="X17" s="21"/>
      <c r="Y17" s="22"/>
    </row>
    <row r="18" spans="1:25" ht="22.5" customHeight="1" x14ac:dyDescent="0.2">
      <c r="A18" s="46"/>
      <c r="C18" s="4"/>
      <c r="N18" s="31"/>
      <c r="Q18" s="20"/>
      <c r="R18" s="21"/>
      <c r="S18" s="21"/>
      <c r="T18" s="21"/>
      <c r="U18" s="21"/>
      <c r="V18" s="21"/>
      <c r="W18" s="21"/>
      <c r="X18" s="21"/>
      <c r="Y18" s="22"/>
    </row>
    <row r="19" spans="1:25" ht="87" customHeight="1" x14ac:dyDescent="0.2">
      <c r="A19" s="46"/>
      <c r="B19" s="11"/>
      <c r="C19" s="12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47"/>
      <c r="Q19" s="23"/>
      <c r="R19" s="24"/>
      <c r="S19" s="24"/>
      <c r="T19" s="24"/>
      <c r="U19" s="24"/>
      <c r="V19" s="24"/>
      <c r="W19" s="24"/>
      <c r="X19" s="24"/>
      <c r="Y19" s="25"/>
    </row>
    <row r="20" spans="1:25" ht="9" customHeight="1" x14ac:dyDescent="0.2">
      <c r="A20" s="46"/>
      <c r="B20" s="11"/>
      <c r="C20" s="12"/>
      <c r="D20" s="13"/>
      <c r="E20" s="72"/>
      <c r="F20" s="13"/>
      <c r="G20" s="72"/>
      <c r="H20" s="13"/>
      <c r="I20" s="72"/>
      <c r="J20" s="13"/>
      <c r="K20" s="72"/>
      <c r="L20" s="13"/>
      <c r="M20" s="72"/>
      <c r="N20" s="47"/>
    </row>
    <row r="21" spans="1:25" ht="11.25" customHeight="1" x14ac:dyDescent="0.2">
      <c r="A21" s="46"/>
      <c r="B21" s="11"/>
      <c r="C21" s="12"/>
      <c r="D21" s="13"/>
      <c r="E21" s="72"/>
      <c r="F21" s="13"/>
      <c r="G21" s="72"/>
      <c r="H21" s="13"/>
      <c r="I21" s="72"/>
      <c r="J21" s="13"/>
      <c r="K21" s="72"/>
      <c r="L21" s="13"/>
      <c r="M21" s="72"/>
      <c r="N21" s="47"/>
    </row>
    <row r="22" spans="1:25" ht="3.75" customHeight="1" x14ac:dyDescent="0.2">
      <c r="A22" s="46"/>
      <c r="B22" s="11"/>
      <c r="C22" s="12"/>
      <c r="D22" s="13"/>
      <c r="E22" s="35"/>
      <c r="F22" s="13"/>
      <c r="G22" s="35"/>
      <c r="H22" s="13"/>
      <c r="I22" s="35"/>
      <c r="J22" s="13"/>
      <c r="K22" s="35"/>
      <c r="L22" s="13"/>
      <c r="M22" s="35"/>
      <c r="N22" s="47"/>
    </row>
    <row r="23" spans="1:25" ht="16.5" customHeight="1" x14ac:dyDescent="0.2">
      <c r="A23" s="46"/>
      <c r="C23" s="4"/>
      <c r="D23" s="6"/>
      <c r="E23" s="6"/>
      <c r="F23" s="6"/>
      <c r="G23" s="6"/>
      <c r="H23" s="6"/>
      <c r="I23" s="6"/>
      <c r="J23" s="6"/>
      <c r="K23" s="6"/>
      <c r="L23" s="6"/>
      <c r="N23" s="31"/>
    </row>
    <row r="24" spans="1:25" ht="18" customHeight="1" x14ac:dyDescent="0.2">
      <c r="A24" s="46"/>
      <c r="N24" s="31"/>
    </row>
    <row r="25" spans="1:25" ht="4.5" customHeight="1" x14ac:dyDescent="0.2">
      <c r="A25" s="48"/>
      <c r="B25" s="32"/>
      <c r="C25" s="32"/>
      <c r="D25" s="32"/>
      <c r="E25" s="33"/>
      <c r="F25" s="33"/>
      <c r="G25" s="33"/>
      <c r="H25" s="33"/>
      <c r="I25" s="33"/>
      <c r="J25" s="33"/>
      <c r="K25" s="33"/>
      <c r="L25" s="33"/>
      <c r="M25" s="33"/>
      <c r="N25" s="34"/>
      <c r="O25" s="9"/>
      <c r="P25" s="9"/>
    </row>
    <row r="26" spans="1:25" ht="6" customHeight="1" x14ac:dyDescent="0.2">
      <c r="B26" s="8"/>
      <c r="C26" s="8"/>
      <c r="D26" s="8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  <row r="27" spans="1:25" ht="6.75" customHeight="1" x14ac:dyDescent="0.2"/>
    <row r="28" spans="1:25" ht="4.5" customHeight="1" x14ac:dyDescent="0.2">
      <c r="H28" s="3"/>
      <c r="I28" s="3"/>
      <c r="J28" s="3"/>
      <c r="K28" s="3"/>
      <c r="L28" s="3"/>
    </row>
    <row r="29" spans="1:25" ht="18" customHeight="1" x14ac:dyDescent="0.2">
      <c r="B29" s="19"/>
      <c r="C29" s="19"/>
      <c r="D29" s="19"/>
      <c r="E29" s="19"/>
      <c r="F29" s="19"/>
      <c r="G29" s="3"/>
      <c r="H29" s="3"/>
      <c r="I29" s="3"/>
      <c r="J29" s="3"/>
      <c r="K29" s="3"/>
      <c r="L29" s="3"/>
    </row>
    <row r="30" spans="1:25" x14ac:dyDescent="0.2">
      <c r="B30" s="19"/>
      <c r="C30" s="19"/>
      <c r="D30" s="19"/>
      <c r="E30" s="19"/>
      <c r="F30" s="19"/>
      <c r="G30" s="3"/>
      <c r="H30" s="3"/>
      <c r="I30" s="3"/>
      <c r="J30" s="3"/>
      <c r="K30" s="3"/>
      <c r="L30" s="3"/>
    </row>
    <row r="31" spans="1:25" x14ac:dyDescent="0.2">
      <c r="B31" s="19"/>
      <c r="C31" s="19"/>
      <c r="D31" s="19"/>
      <c r="E31" s="19"/>
      <c r="F31" s="19"/>
      <c r="G31" s="3"/>
      <c r="H31" s="3"/>
      <c r="I31" s="3"/>
      <c r="J31" s="3"/>
      <c r="K31" s="3"/>
      <c r="L31" s="3"/>
    </row>
  </sheetData>
  <sheetProtection selectLockedCells="1"/>
  <mergeCells count="6">
    <mergeCell ref="Q2:Y2"/>
    <mergeCell ref="E20:E21"/>
    <mergeCell ref="G20:G21"/>
    <mergeCell ref="I20:I21"/>
    <mergeCell ref="K20:K21"/>
    <mergeCell ref="M20:M21"/>
  </mergeCells>
  <printOptions horizontalCentered="1"/>
  <pageMargins left="0" right="0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Daten</vt:lpstr>
      <vt:lpstr>Diagramm</vt:lpstr>
      <vt:lpstr>Diagramm!Druckbereich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Rathmann</dc:creator>
  <cp:lastModifiedBy>Wilke, Sibylle</cp:lastModifiedBy>
  <cp:lastPrinted>2026-10-29T12:51:00Z</cp:lastPrinted>
  <dcterms:created xsi:type="dcterms:W3CDTF">2010-08-25T11:28:54Z</dcterms:created>
  <dcterms:modified xsi:type="dcterms:W3CDTF">2026-10-29T12:52:48Z</dcterms:modified>
</cp:coreProperties>
</file>