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1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/>
  <mc:AlternateContent xmlns:mc="http://schemas.openxmlformats.org/markup-compatibility/2006">
    <mc:Choice Requires="x15">
      <x15ac:absPath xmlns:x15ac="http://schemas.microsoft.com/office/spreadsheetml/2010/11/ac" url="Z:\Int\FG_Oeffentlichkeitsarbeit\Datenübersichten\Veröffentlichungen\2022\2022-03-15 VJS für 2021\"/>
    </mc:Choice>
  </mc:AlternateContent>
  <xr:revisionPtr revIDLastSave="0" documentId="13_ncr:1_{798CAD9E-A793-4B34-A667-932C2C73DC25}" xr6:coauthVersionLast="36" xr6:coauthVersionMax="36" xr10:uidLastSave="{00000000-0000-0000-0000-000000000000}"/>
  <bookViews>
    <workbookView xWindow="0" yWindow="0" windowWidth="25860" windowHeight="12810" tabRatio="869" activeTab="4" xr2:uid="{00000000-000D-0000-FFFF-FFFF00000000}"/>
  </bookViews>
  <sheets>
    <sheet name="THG-Trends" sheetId="10" r:id="rId1"/>
    <sheet name="THG-Anteile" sheetId="9" r:id="rId2"/>
    <sheet name="THG ETS-Analyse" sheetId="45" r:id="rId3"/>
    <sheet name="THG kurz" sheetId="41" r:id="rId4"/>
    <sheet name="THG" sheetId="8" r:id="rId5"/>
    <sheet name="CO2" sheetId="3" r:id="rId6"/>
    <sheet name="CH4" sheetId="6" r:id="rId7"/>
    <sheet name="N2O" sheetId="7" r:id="rId8"/>
    <sheet name="Daten Sektorgrafik" sheetId="12" r:id="rId9"/>
    <sheet name="Sektorgrafik UBA_CI" sheetId="13" r:id="rId10"/>
    <sheet name="Daten Brennstoffgrafik 1.A" sheetId="38" r:id="rId11"/>
    <sheet name="Brennstoffgrafik 1.A UBA_CI" sheetId="40" r:id="rId12"/>
    <sheet name="Daten Zielpfadgrafik" sheetId="14" r:id="rId13"/>
    <sheet name="Grafik Zielpfad" sheetId="18" r:id="rId14"/>
    <sheet name="Daten Sektor Energiew." sheetId="21" r:id="rId15"/>
    <sheet name="Grafik Sektor Energiew." sheetId="22" r:id="rId16"/>
    <sheet name="Daten Sektor Industrie" sheetId="23" r:id="rId17"/>
    <sheet name="Grafik Sektor Industrie" sheetId="24" r:id="rId18"/>
    <sheet name="Daten Sektor Gebäude" sheetId="25" r:id="rId19"/>
    <sheet name="Grafik Sektor Gebäude" sheetId="26" r:id="rId20"/>
    <sheet name="Daten Sektor Verkehr" sheetId="27" r:id="rId21"/>
    <sheet name="Grafik Sektor Verkehr" sheetId="28" r:id="rId22"/>
    <sheet name="Daten Sektor Landwirtschaft" sheetId="31" r:id="rId23"/>
    <sheet name="Grafik Sektor Landwirtschaft" sheetId="32" r:id="rId24"/>
    <sheet name="Daten Sektor Abfallwirtschaft" sheetId="33" r:id="rId25"/>
    <sheet name="Grafik Sektor Abfallwirtschaft" sheetId="34" r:id="rId26"/>
  </sheets>
  <definedNames>
    <definedName name="_xlnm.Print_Area" localSheetId="6">'CH4'!$A$1:$AL$50</definedName>
    <definedName name="_xlnm.Print_Area" localSheetId="5">'CO2'!$A$1:$AL$50</definedName>
    <definedName name="_xlnm.Print_Area" localSheetId="7">N2O!$A$1:$AL$50</definedName>
    <definedName name="_xlnm.Print_Area" localSheetId="4">THG!$A$1:$AL$50</definedName>
    <definedName name="_xlnm.Print_Area" localSheetId="2">'THG ETS-Analyse'!$A$1:$AJ$16</definedName>
    <definedName name="_xlnm.Print_Area" localSheetId="3">'THG kurz'!$A$1:$AL$18</definedName>
    <definedName name="_xlnm.Print_Area" localSheetId="1">'THG-Anteile'!$A$1:$AG$50</definedName>
    <definedName name="_xlnm.Print_Area" localSheetId="0">'THG-Trends'!$A$1:$AG$50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10" i="12" l="1"/>
  <c r="AH15" i="25" l="1"/>
  <c r="AG15" i="25"/>
  <c r="AF15" i="25"/>
  <c r="AE15" i="25"/>
  <c r="AD15" i="25"/>
  <c r="AC15" i="25"/>
  <c r="AB15" i="25"/>
  <c r="AA15" i="25"/>
  <c r="AH18" i="23"/>
  <c r="AG18" i="23"/>
  <c r="AF18" i="23"/>
  <c r="AE18" i="23"/>
  <c r="AD18" i="23"/>
  <c r="AC18" i="23"/>
  <c r="AB18" i="23"/>
  <c r="AA18" i="23"/>
  <c r="AH15" i="21"/>
  <c r="AG15" i="21"/>
  <c r="AF15" i="21"/>
  <c r="AE15" i="21"/>
  <c r="AD15" i="21"/>
  <c r="AC15" i="21"/>
  <c r="AB15" i="21"/>
  <c r="AA15" i="21"/>
  <c r="AH2" i="7" l="1"/>
  <c r="AG2" i="7"/>
  <c r="AH1" i="7"/>
  <c r="AG1" i="7"/>
  <c r="AF2" i="7"/>
  <c r="AF1" i="7"/>
  <c r="AH2" i="6"/>
  <c r="AG2" i="6"/>
  <c r="AH1" i="6"/>
  <c r="AG1" i="6"/>
  <c r="AH2" i="3"/>
  <c r="AG2" i="3"/>
  <c r="AH1" i="3"/>
  <c r="AG1" i="3"/>
  <c r="AL48" i="7" l="1"/>
  <c r="AK48" i="7"/>
  <c r="AH43" i="7" l="1"/>
  <c r="AH45" i="8"/>
  <c r="AH12" i="33" s="1"/>
  <c r="AH16" i="8"/>
  <c r="AH12" i="23" s="1"/>
  <c r="AH23" i="8"/>
  <c r="AH22" i="3"/>
  <c r="AH29" i="8"/>
  <c r="AH49" i="7"/>
  <c r="AH22" i="6"/>
  <c r="AH27" i="6"/>
  <c r="AH41" i="8"/>
  <c r="AH18" i="31" s="1"/>
  <c r="AH46" i="8"/>
  <c r="AH13" i="33" s="1"/>
  <c r="AH11" i="8"/>
  <c r="AH17" i="8"/>
  <c r="AH13" i="23" s="1"/>
  <c r="AH24" i="8"/>
  <c r="AH31" i="8"/>
  <c r="AH49" i="3"/>
  <c r="AH50" i="8"/>
  <c r="AH14" i="7"/>
  <c r="AH27" i="7"/>
  <c r="AH18" i="8"/>
  <c r="AH38" i="8"/>
  <c r="AH15" i="31" s="1"/>
  <c r="AH9" i="7"/>
  <c r="AH36" i="8"/>
  <c r="AH13" i="31" s="1"/>
  <c r="AH49" i="6"/>
  <c r="AH22" i="7"/>
  <c r="AH37" i="8"/>
  <c r="AH14" i="31" s="1"/>
  <c r="AH33" i="6"/>
  <c r="AH47" i="8"/>
  <c r="AH14" i="33" s="1"/>
  <c r="AH12" i="8"/>
  <c r="AH33" i="7"/>
  <c r="AH9" i="6"/>
  <c r="AH14" i="6"/>
  <c r="AH35" i="8"/>
  <c r="AH12" i="31" s="1"/>
  <c r="AH44" i="8"/>
  <c r="AH11" i="33" s="1"/>
  <c r="AH43" i="6"/>
  <c r="AH28" i="8"/>
  <c r="AH27" i="3"/>
  <c r="AH34" i="8"/>
  <c r="AH11" i="31" s="1"/>
  <c r="AH33" i="3"/>
  <c r="AH40" i="8"/>
  <c r="AH17" i="31" s="1"/>
  <c r="AH16" i="23"/>
  <c r="AH10" i="41"/>
  <c r="AH10" i="8"/>
  <c r="AH9" i="3"/>
  <c r="AH15" i="8"/>
  <c r="AH11" i="23" s="1"/>
  <c r="AH14" i="3"/>
  <c r="AH19" i="8"/>
  <c r="AH25" i="8"/>
  <c r="AH30" i="8"/>
  <c r="AH39" i="8"/>
  <c r="AH16" i="31" s="1"/>
  <c r="AH43" i="3"/>
  <c r="AI17" i="33"/>
  <c r="AH17" i="33"/>
  <c r="C17" i="33"/>
  <c r="AI21" i="31"/>
  <c r="AH21" i="31"/>
  <c r="C21" i="31"/>
  <c r="AI17" i="27"/>
  <c r="AH17" i="27"/>
  <c r="C17" i="27"/>
  <c r="AI16" i="25"/>
  <c r="AH16" i="25"/>
  <c r="C16" i="25"/>
  <c r="AI19" i="23"/>
  <c r="AH19" i="23"/>
  <c r="C19" i="23"/>
  <c r="C16" i="21"/>
  <c r="AR16" i="21"/>
  <c r="AQ16" i="21"/>
  <c r="AP16" i="21"/>
  <c r="AO16" i="21"/>
  <c r="AN16" i="21"/>
  <c r="AM16" i="21"/>
  <c r="AL16" i="21"/>
  <c r="AK16" i="21"/>
  <c r="AJ16" i="21"/>
  <c r="AI16" i="21"/>
  <c r="AH16" i="21"/>
  <c r="AH13" i="27" l="1"/>
  <c r="AH14" i="8"/>
  <c r="AH9" i="45" s="1"/>
  <c r="AH11" i="27"/>
  <c r="AH27" i="8"/>
  <c r="AH14" i="23"/>
  <c r="AH12" i="21"/>
  <c r="AH11" i="25"/>
  <c r="AH22" i="8"/>
  <c r="AH13" i="45" s="1"/>
  <c r="AH13" i="25"/>
  <c r="AH7" i="3"/>
  <c r="AH6" i="3"/>
  <c r="AH6" i="6"/>
  <c r="AH8" i="41" s="1"/>
  <c r="AH7" i="6"/>
  <c r="AH14" i="27"/>
  <c r="AH15" i="23"/>
  <c r="AH11" i="21"/>
  <c r="AH9" i="8"/>
  <c r="AH5" i="45" s="1"/>
  <c r="AH33" i="8"/>
  <c r="AH19" i="31" s="1"/>
  <c r="AH43" i="8"/>
  <c r="AH7" i="7"/>
  <c r="AH6" i="7"/>
  <c r="AH9" i="41" s="1"/>
  <c r="AH12" i="25"/>
  <c r="AH12" i="27"/>
  <c r="AH13" i="21"/>
  <c r="AH49" i="8"/>
  <c r="AH8" i="45" l="1"/>
  <c r="AH7" i="45"/>
  <c r="AH16" i="45"/>
  <c r="AH15" i="45"/>
  <c r="AH12" i="45"/>
  <c r="AH11" i="45"/>
  <c r="AH7" i="41"/>
  <c r="AH12" i="12"/>
  <c r="AH13" i="14"/>
  <c r="AH14" i="25"/>
  <c r="AH15" i="41"/>
  <c r="AH14" i="21"/>
  <c r="AH10" i="12"/>
  <c r="AH13" i="41"/>
  <c r="AH11" i="14"/>
  <c r="AH7" i="8"/>
  <c r="AH6" i="8"/>
  <c r="AH14" i="9" s="1"/>
  <c r="AH14" i="12"/>
  <c r="AH17" i="41"/>
  <c r="AH15" i="14"/>
  <c r="AH11" i="12"/>
  <c r="AH14" i="41"/>
  <c r="AH17" i="23"/>
  <c r="AH12" i="14"/>
  <c r="AH15" i="33"/>
  <c r="AH15" i="12"/>
  <c r="AH18" i="41"/>
  <c r="AH16" i="14"/>
  <c r="AH14" i="14"/>
  <c r="AH15" i="27"/>
  <c r="AH13" i="12"/>
  <c r="AH16" i="41"/>
  <c r="AI2" i="3"/>
  <c r="AI2" i="6"/>
  <c r="AI2" i="7"/>
  <c r="AH43" i="9" l="1"/>
  <c r="AH27" i="9"/>
  <c r="AH33" i="9"/>
  <c r="AH6" i="41"/>
  <c r="AH6" i="9"/>
  <c r="AH20" i="9"/>
  <c r="AH15" i="9"/>
  <c r="AH40" i="9"/>
  <c r="AH36" i="9"/>
  <c r="AH31" i="9"/>
  <c r="AH24" i="9"/>
  <c r="AH45" i="9"/>
  <c r="AH35" i="9"/>
  <c r="AH17" i="9"/>
  <c r="AH38" i="9"/>
  <c r="AH30" i="9"/>
  <c r="AH47" i="9"/>
  <c r="AH25" i="9"/>
  <c r="AH46" i="9"/>
  <c r="AH10" i="9"/>
  <c r="AH29" i="9"/>
  <c r="AH39" i="9"/>
  <c r="AH28" i="9"/>
  <c r="AH23" i="9"/>
  <c r="AH19" i="9"/>
  <c r="AH37" i="9"/>
  <c r="AH41" i="9"/>
  <c r="AH12" i="9"/>
  <c r="AH11" i="9"/>
  <c r="AH16" i="9"/>
  <c r="AH44" i="9"/>
  <c r="AH18" i="9"/>
  <c r="AH34" i="9"/>
  <c r="AH16" i="12"/>
  <c r="AH9" i="9"/>
  <c r="AH22" i="9"/>
  <c r="D3" i="38"/>
  <c r="B15" i="33" l="1"/>
  <c r="B14" i="33"/>
  <c r="B13" i="33"/>
  <c r="B12" i="33"/>
  <c r="B11" i="33"/>
  <c r="C3" i="33"/>
  <c r="B19" i="31"/>
  <c r="B11" i="31"/>
  <c r="B18" i="31"/>
  <c r="B17" i="31"/>
  <c r="B16" i="31"/>
  <c r="B15" i="31"/>
  <c r="B14" i="31"/>
  <c r="B13" i="31"/>
  <c r="B12" i="31"/>
  <c r="C3" i="31"/>
  <c r="B15" i="27" l="1"/>
  <c r="B14" i="27"/>
  <c r="B13" i="27"/>
  <c r="B12" i="27"/>
  <c r="B11" i="27"/>
  <c r="C3" i="27"/>
  <c r="B13" i="25"/>
  <c r="B12" i="25"/>
  <c r="B14" i="25"/>
  <c r="B11" i="25"/>
  <c r="C3" i="25"/>
  <c r="B16" i="23"/>
  <c r="B15" i="23"/>
  <c r="B14" i="23"/>
  <c r="B13" i="23"/>
  <c r="B12" i="23"/>
  <c r="B11" i="23"/>
  <c r="C3" i="23"/>
  <c r="B12" i="21"/>
  <c r="B13" i="21"/>
  <c r="B11" i="21"/>
  <c r="C3" i="21"/>
  <c r="AN16" i="12" l="1"/>
  <c r="AE2" i="7"/>
  <c r="AD2" i="7"/>
  <c r="AC2" i="7"/>
  <c r="AB2" i="7"/>
  <c r="AA2" i="7"/>
  <c r="Z2" i="7"/>
  <c r="Y2" i="7"/>
  <c r="X2" i="7"/>
  <c r="W2" i="7"/>
  <c r="V2" i="7"/>
  <c r="U2" i="7"/>
  <c r="T2" i="7"/>
  <c r="S2" i="7"/>
  <c r="R2" i="7"/>
  <c r="Q2" i="7"/>
  <c r="P2" i="7"/>
  <c r="O2" i="7"/>
  <c r="N2" i="7"/>
  <c r="M2" i="7"/>
  <c r="L2" i="7"/>
  <c r="K2" i="7"/>
  <c r="J2" i="7"/>
  <c r="I2" i="7"/>
  <c r="H2" i="7"/>
  <c r="G2" i="7"/>
  <c r="F2" i="7"/>
  <c r="E2" i="7"/>
  <c r="D2" i="7"/>
  <c r="AE1" i="7"/>
  <c r="AD1" i="7"/>
  <c r="AC1" i="7"/>
  <c r="AB1" i="7"/>
  <c r="AA1" i="7"/>
  <c r="Z1" i="7"/>
  <c r="Y1" i="7"/>
  <c r="X1" i="7"/>
  <c r="W1" i="7"/>
  <c r="V1" i="7"/>
  <c r="U1" i="7"/>
  <c r="T1" i="7"/>
  <c r="S1" i="7"/>
  <c r="R1" i="7"/>
  <c r="Q1" i="7"/>
  <c r="P1" i="7"/>
  <c r="O1" i="7"/>
  <c r="N1" i="7"/>
  <c r="M1" i="7"/>
  <c r="L1" i="7"/>
  <c r="K1" i="7"/>
  <c r="J1" i="7"/>
  <c r="I1" i="7"/>
  <c r="H1" i="7"/>
  <c r="G1" i="7"/>
  <c r="F1" i="7"/>
  <c r="E1" i="7"/>
  <c r="D1" i="7"/>
  <c r="AF2" i="6"/>
  <c r="AE2" i="6"/>
  <c r="AD2" i="6"/>
  <c r="AC2" i="6"/>
  <c r="AB2" i="6"/>
  <c r="AA2" i="6"/>
  <c r="Z2" i="6"/>
  <c r="Y2" i="6"/>
  <c r="X2" i="6"/>
  <c r="W2" i="6"/>
  <c r="V2" i="6"/>
  <c r="U2" i="6"/>
  <c r="T2" i="6"/>
  <c r="S2" i="6"/>
  <c r="R2" i="6"/>
  <c r="Q2" i="6"/>
  <c r="P2" i="6"/>
  <c r="O2" i="6"/>
  <c r="N2" i="6"/>
  <c r="M2" i="6"/>
  <c r="L2" i="6"/>
  <c r="K2" i="6"/>
  <c r="J2" i="6"/>
  <c r="I2" i="6"/>
  <c r="H2" i="6"/>
  <c r="G2" i="6"/>
  <c r="F2" i="6"/>
  <c r="E2" i="6"/>
  <c r="D2" i="6"/>
  <c r="AF1" i="6"/>
  <c r="AE1" i="6"/>
  <c r="AD1" i="6"/>
  <c r="AC1" i="6"/>
  <c r="AB1" i="6"/>
  <c r="AA1" i="6"/>
  <c r="Z1" i="6"/>
  <c r="Y1" i="6"/>
  <c r="X1" i="6"/>
  <c r="W1" i="6"/>
  <c r="V1" i="6"/>
  <c r="U1" i="6"/>
  <c r="T1" i="6"/>
  <c r="S1" i="6"/>
  <c r="R1" i="6"/>
  <c r="Q1" i="6"/>
  <c r="P1" i="6"/>
  <c r="O1" i="6"/>
  <c r="N1" i="6"/>
  <c r="M1" i="6"/>
  <c r="L1" i="6"/>
  <c r="K1" i="6"/>
  <c r="J1" i="6"/>
  <c r="I1" i="6"/>
  <c r="H1" i="6"/>
  <c r="G1" i="6"/>
  <c r="F1" i="6"/>
  <c r="E1" i="6"/>
  <c r="D1" i="6"/>
  <c r="AF2" i="3"/>
  <c r="AE2" i="3"/>
  <c r="AD2" i="3"/>
  <c r="AC2" i="3"/>
  <c r="AB2" i="3"/>
  <c r="AA2" i="3"/>
  <c r="Z2" i="3"/>
  <c r="Y2" i="3"/>
  <c r="X2" i="3"/>
  <c r="W2" i="3"/>
  <c r="V2" i="3"/>
  <c r="U2" i="3"/>
  <c r="T2" i="3"/>
  <c r="S2" i="3"/>
  <c r="R2" i="3"/>
  <c r="Q2" i="3"/>
  <c r="P2" i="3"/>
  <c r="O2" i="3"/>
  <c r="N2" i="3"/>
  <c r="M2" i="3"/>
  <c r="L2" i="3"/>
  <c r="K2" i="3"/>
  <c r="J2" i="3"/>
  <c r="I2" i="3"/>
  <c r="H2" i="3"/>
  <c r="G2" i="3"/>
  <c r="F2" i="3"/>
  <c r="E2" i="3"/>
  <c r="AF1" i="3"/>
  <c r="AE1" i="3"/>
  <c r="AD1" i="3"/>
  <c r="AC1" i="3"/>
  <c r="AB1" i="3"/>
  <c r="AA1" i="3"/>
  <c r="Z1" i="3"/>
  <c r="Y1" i="3"/>
  <c r="X1" i="3"/>
  <c r="W1" i="3"/>
  <c r="V1" i="3"/>
  <c r="U1" i="3"/>
  <c r="T1" i="3"/>
  <c r="S1" i="3"/>
  <c r="R1" i="3"/>
  <c r="Q1" i="3"/>
  <c r="P1" i="3"/>
  <c r="O1" i="3"/>
  <c r="N1" i="3"/>
  <c r="M1" i="3"/>
  <c r="L1" i="3"/>
  <c r="K1" i="3"/>
  <c r="J1" i="3"/>
  <c r="I1" i="3"/>
  <c r="H1" i="3"/>
  <c r="G1" i="3"/>
  <c r="F1" i="3"/>
  <c r="E1" i="3"/>
  <c r="D2" i="3"/>
  <c r="D1" i="3"/>
  <c r="C3" i="14" l="1"/>
  <c r="C3" i="12"/>
  <c r="AD22" i="6" l="1"/>
  <c r="D27" i="7"/>
  <c r="O11" i="8"/>
  <c r="K22" i="6"/>
  <c r="L37" i="8"/>
  <c r="L33" i="3"/>
  <c r="L34" i="8"/>
  <c r="U33" i="6"/>
  <c r="F12" i="8"/>
  <c r="F25" i="8"/>
  <c r="L14" i="6"/>
  <c r="AC43" i="7"/>
  <c r="W43" i="7"/>
  <c r="V9" i="3"/>
  <c r="V10" i="8"/>
  <c r="J40" i="8"/>
  <c r="J43" i="3"/>
  <c r="H16" i="8"/>
  <c r="AF36" i="8"/>
  <c r="T17" i="8"/>
  <c r="Q19" i="8"/>
  <c r="AA33" i="6"/>
  <c r="J18" i="8"/>
  <c r="P27" i="6"/>
  <c r="AA9" i="7"/>
  <c r="K40" i="8"/>
  <c r="R22" i="7"/>
  <c r="T22" i="3"/>
  <c r="T23" i="8"/>
  <c r="W37" i="8"/>
  <c r="Z12" i="8"/>
  <c r="D16" i="8"/>
  <c r="Z9" i="7"/>
  <c r="F9" i="3"/>
  <c r="F10" i="8"/>
  <c r="W12" i="8"/>
  <c r="S23" i="8"/>
  <c r="S22" i="3"/>
  <c r="T19" i="8"/>
  <c r="X36" i="8"/>
  <c r="P43" i="3"/>
  <c r="W24" i="8"/>
  <c r="M17" i="8"/>
  <c r="I41" i="8"/>
  <c r="Y38" i="8"/>
  <c r="P22" i="3"/>
  <c r="P23" i="8"/>
  <c r="V29" i="8"/>
  <c r="R33" i="6"/>
  <c r="I43" i="3"/>
  <c r="AC31" i="8"/>
  <c r="N43" i="3"/>
  <c r="I16" i="8"/>
  <c r="D22" i="3"/>
  <c r="D23" i="8"/>
  <c r="D25" i="8"/>
  <c r="N39" i="8"/>
  <c r="L43" i="3"/>
  <c r="AE43" i="7"/>
  <c r="E45" i="8"/>
  <c r="E28" i="8"/>
  <c r="E27" i="3"/>
  <c r="E14" i="7"/>
  <c r="P11" i="8"/>
  <c r="T33" i="7"/>
  <c r="K33" i="6"/>
  <c r="I37" i="8"/>
  <c r="X47" i="8"/>
  <c r="D18" i="8"/>
  <c r="R40" i="8"/>
  <c r="AC18" i="8"/>
  <c r="J38" i="8"/>
  <c r="H33" i="6"/>
  <c r="V38" i="8"/>
  <c r="U49" i="7"/>
  <c r="L45" i="8"/>
  <c r="H14" i="7"/>
  <c r="S18" i="8"/>
  <c r="V9" i="7"/>
  <c r="AB12" i="8"/>
  <c r="Q31" i="8"/>
  <c r="Q49" i="7"/>
  <c r="G39" i="8"/>
  <c r="Y40" i="8"/>
  <c r="AB31" i="8"/>
  <c r="I49" i="7"/>
  <c r="I9" i="6"/>
  <c r="Z43" i="3"/>
  <c r="H11" i="8"/>
  <c r="AD12" i="8"/>
  <c r="J9" i="6"/>
  <c r="T34" i="8"/>
  <c r="T33" i="3"/>
  <c r="D9" i="6"/>
  <c r="O49" i="7"/>
  <c r="G43" i="3"/>
  <c r="AB28" i="8"/>
  <c r="AB27" i="3"/>
  <c r="N25" i="8"/>
  <c r="I19" i="8"/>
  <c r="AD40" i="8"/>
  <c r="S33" i="6"/>
  <c r="D10" i="8"/>
  <c r="D9" i="3"/>
  <c r="H17" i="8"/>
  <c r="O18" i="8"/>
  <c r="AA34" i="8"/>
  <c r="AA33" i="3"/>
  <c r="R16" i="8"/>
  <c r="L22" i="6"/>
  <c r="K49" i="6"/>
  <c r="E43" i="7"/>
  <c r="R47" i="8"/>
  <c r="U34" i="8"/>
  <c r="U33" i="3"/>
  <c r="U37" i="8"/>
  <c r="P14" i="7"/>
  <c r="J47" i="8"/>
  <c r="D36" i="8"/>
  <c r="AB9" i="7"/>
  <c r="M27" i="6"/>
  <c r="U16" i="8"/>
  <c r="AI27" i="3"/>
  <c r="AL28" i="3"/>
  <c r="AK28" i="3"/>
  <c r="AI28" i="8"/>
  <c r="S24" i="8"/>
  <c r="E44" i="8"/>
  <c r="E43" i="6"/>
  <c r="AE22" i="3"/>
  <c r="AE23" i="8"/>
  <c r="Q30" i="8"/>
  <c r="T47" i="8"/>
  <c r="F45" i="8"/>
  <c r="U11" i="8"/>
  <c r="T40" i="8"/>
  <c r="S14" i="7"/>
  <c r="S37" i="8"/>
  <c r="K14" i="7"/>
  <c r="H35" i="8"/>
  <c r="U9" i="3"/>
  <c r="U10" i="8"/>
  <c r="L49" i="6"/>
  <c r="Z23" i="8"/>
  <c r="Z22" i="3"/>
  <c r="Q43" i="7"/>
  <c r="K38" i="8"/>
  <c r="AB11" i="8"/>
  <c r="U30" i="8"/>
  <c r="AD29" i="8"/>
  <c r="N49" i="6"/>
  <c r="N45" i="8"/>
  <c r="D31" i="8"/>
  <c r="AC49" i="7"/>
  <c r="AC22" i="6"/>
  <c r="AE30" i="8"/>
  <c r="U14" i="6"/>
  <c r="D33" i="6"/>
  <c r="U24" i="8"/>
  <c r="I33" i="6"/>
  <c r="T43" i="3"/>
  <c r="P18" i="8"/>
  <c r="T11" i="8"/>
  <c r="AE24" i="8"/>
  <c r="AE14" i="7"/>
  <c r="AF27" i="6"/>
  <c r="G30" i="8"/>
  <c r="P31" i="8"/>
  <c r="T43" i="7"/>
  <c r="T45" i="8"/>
  <c r="L27" i="3"/>
  <c r="L28" i="8"/>
  <c r="J39" i="8"/>
  <c r="R30" i="8"/>
  <c r="K9" i="6"/>
  <c r="S49" i="6"/>
  <c r="S30" i="8"/>
  <c r="D27" i="6"/>
  <c r="I38" i="8"/>
  <c r="AA27" i="3"/>
  <c r="AA28" i="8"/>
  <c r="O27" i="6"/>
  <c r="F36" i="8"/>
  <c r="G29" i="8"/>
  <c r="U31" i="8"/>
  <c r="L9" i="6"/>
  <c r="AG49" i="6"/>
  <c r="H22" i="3"/>
  <c r="H23" i="8"/>
  <c r="F27" i="6"/>
  <c r="L49" i="3"/>
  <c r="L50" i="8"/>
  <c r="O9" i="7"/>
  <c r="AB43" i="3"/>
  <c r="J19" i="8"/>
  <c r="AB9" i="3"/>
  <c r="AB10" i="8"/>
  <c r="AE43" i="3"/>
  <c r="K25" i="8"/>
  <c r="AA11" i="8"/>
  <c r="Y29" i="8"/>
  <c r="J24" i="8"/>
  <c r="O16" i="8"/>
  <c r="Z30" i="8"/>
  <c r="Q39" i="8"/>
  <c r="AA30" i="8"/>
  <c r="K17" i="8"/>
  <c r="V28" i="8"/>
  <c r="V27" i="3"/>
  <c r="H27" i="3"/>
  <c r="H28" i="8"/>
  <c r="T31" i="8"/>
  <c r="AC40" i="8"/>
  <c r="N9" i="7"/>
  <c r="AF45" i="8"/>
  <c r="D34" i="8"/>
  <c r="D33" i="3"/>
  <c r="D45" i="8"/>
  <c r="AA49" i="7"/>
  <c r="S40" i="8"/>
  <c r="N16" i="8"/>
  <c r="L43" i="6"/>
  <c r="L44" i="8"/>
  <c r="K36" i="8"/>
  <c r="L31" i="8"/>
  <c r="S38" i="8"/>
  <c r="AC17" i="8"/>
  <c r="O24" i="8"/>
  <c r="G33" i="6"/>
  <c r="R22" i="6"/>
  <c r="K14" i="3"/>
  <c r="K15" i="8"/>
  <c r="K18" i="8"/>
  <c r="AA49" i="6"/>
  <c r="V27" i="6"/>
  <c r="R29" i="8"/>
  <c r="AB49" i="6"/>
  <c r="M9" i="3"/>
  <c r="M10" i="8"/>
  <c r="M14" i="7"/>
  <c r="T37" i="8"/>
  <c r="V33" i="3"/>
  <c r="V34" i="8"/>
  <c r="D38" i="8"/>
  <c r="Y43" i="3"/>
  <c r="I30" i="8"/>
  <c r="T41" i="8"/>
  <c r="AC41" i="8"/>
  <c r="W49" i="7"/>
  <c r="L33" i="6"/>
  <c r="M24" i="8"/>
  <c r="R49" i="6"/>
  <c r="AE14" i="3"/>
  <c r="AE15" i="8"/>
  <c r="T33" i="6"/>
  <c r="Q25" i="8"/>
  <c r="J29" i="8"/>
  <c r="N27" i="6"/>
  <c r="Z34" i="8"/>
  <c r="Z33" i="3"/>
  <c r="AE38" i="8"/>
  <c r="AE46" i="8"/>
  <c r="L12" i="8"/>
  <c r="U27" i="7"/>
  <c r="F14" i="6"/>
  <c r="P49" i="6"/>
  <c r="H49" i="6"/>
  <c r="AF19" i="8"/>
  <c r="S43" i="3"/>
  <c r="AA19" i="8"/>
  <c r="D39" i="8"/>
  <c r="AC23" i="8"/>
  <c r="AC22" i="3"/>
  <c r="T27" i="3"/>
  <c r="T28" i="8"/>
  <c r="H43" i="3"/>
  <c r="U19" i="8"/>
  <c r="AE18" i="8"/>
  <c r="Y31" i="8"/>
  <c r="G25" i="8"/>
  <c r="G34" i="8"/>
  <c r="G33" i="3"/>
  <c r="P46" i="8"/>
  <c r="T36" i="8"/>
  <c r="AE33" i="7"/>
  <c r="Y17" i="8"/>
  <c r="K35" i="8"/>
  <c r="I9" i="7"/>
  <c r="O25" i="8"/>
  <c r="AA29" i="8"/>
  <c r="L39" i="8"/>
  <c r="R41" i="8"/>
  <c r="K24" i="8"/>
  <c r="U23" i="8"/>
  <c r="U22" i="3"/>
  <c r="J36" i="8"/>
  <c r="AC36" i="8"/>
  <c r="K22" i="3"/>
  <c r="K23" i="8"/>
  <c r="AG23" i="8"/>
  <c r="AG22" i="3"/>
  <c r="M18" i="8"/>
  <c r="Y18" i="8"/>
  <c r="J35" i="8"/>
  <c r="N14" i="6"/>
  <c r="Z28" i="8"/>
  <c r="Z27" i="3"/>
  <c r="AB15" i="8"/>
  <c r="AB14" i="3"/>
  <c r="AD27" i="6"/>
  <c r="AF33" i="3"/>
  <c r="AF34" i="8"/>
  <c r="M38" i="8"/>
  <c r="AA36" i="8"/>
  <c r="J14" i="6"/>
  <c r="AE17" i="8"/>
  <c r="Q46" i="8"/>
  <c r="L22" i="7"/>
  <c r="R31" i="8"/>
  <c r="X9" i="6"/>
  <c r="Z17" i="8"/>
  <c r="U17" i="8"/>
  <c r="E30" i="8"/>
  <c r="L29" i="8"/>
  <c r="Q47" i="8"/>
  <c r="Y22" i="3"/>
  <c r="Y23" i="8"/>
  <c r="I35" i="8"/>
  <c r="AA40" i="8"/>
  <c r="AA43" i="7"/>
  <c r="J33" i="6"/>
  <c r="AD36" i="8"/>
  <c r="I29" i="8"/>
  <c r="AE39" i="8"/>
  <c r="K22" i="7"/>
  <c r="G27" i="6"/>
  <c r="AG12" i="8"/>
  <c r="E47" i="8"/>
  <c r="D19" i="8"/>
  <c r="S16" i="8"/>
  <c r="Z39" i="8"/>
  <c r="AE45" i="8"/>
  <c r="K12" i="8"/>
  <c r="R17" i="8"/>
  <c r="AI46" i="8"/>
  <c r="AL46" i="6"/>
  <c r="AK46" i="6"/>
  <c r="E11" i="8"/>
  <c r="AF46" i="8"/>
  <c r="V17" i="8"/>
  <c r="T22" i="7"/>
  <c r="AD33" i="6"/>
  <c r="H45" i="8"/>
  <c r="R46" i="8"/>
  <c r="AD24" i="8"/>
  <c r="Y49" i="3"/>
  <c r="Y50" i="8"/>
  <c r="J50" i="8"/>
  <c r="J49" i="3"/>
  <c r="M43" i="3"/>
  <c r="E22" i="6"/>
  <c r="Q24" i="8"/>
  <c r="X33" i="7"/>
  <c r="L11" i="8"/>
  <c r="AF43" i="7"/>
  <c r="AD49" i="6"/>
  <c r="AF33" i="7"/>
  <c r="AE41" i="8"/>
  <c r="R10" i="8"/>
  <c r="R9" i="3"/>
  <c r="AL11" i="3"/>
  <c r="AI11" i="8"/>
  <c r="AK11" i="3"/>
  <c r="F46" i="8"/>
  <c r="O9" i="3"/>
  <c r="O10" i="8"/>
  <c r="P41" i="8"/>
  <c r="H50" i="8"/>
  <c r="H49" i="3"/>
  <c r="I33" i="7"/>
  <c r="T44" i="8"/>
  <c r="T43" i="6"/>
  <c r="Y27" i="6"/>
  <c r="F9" i="6"/>
  <c r="T9" i="6"/>
  <c r="N17" i="8"/>
  <c r="F38" i="8"/>
  <c r="AF49" i="3"/>
  <c r="AF50" i="8"/>
  <c r="AF49" i="7"/>
  <c r="AF9" i="6"/>
  <c r="AE14" i="6"/>
  <c r="Z44" i="8"/>
  <c r="Z43" i="6"/>
  <c r="K11" i="8"/>
  <c r="D49" i="7"/>
  <c r="J41" i="8"/>
  <c r="AD25" i="8"/>
  <c r="AF47" i="8"/>
  <c r="X30" i="8"/>
  <c r="AA39" i="8"/>
  <c r="V47" i="8"/>
  <c r="AC29" i="8"/>
  <c r="X46" i="8"/>
  <c r="H46" i="8"/>
  <c r="O14" i="7"/>
  <c r="M33" i="7"/>
  <c r="S14" i="3"/>
  <c r="S15" i="8"/>
  <c r="G11" i="8"/>
  <c r="AB50" i="8"/>
  <c r="AB49" i="3"/>
  <c r="D41" i="8"/>
  <c r="X25" i="8"/>
  <c r="AB16" i="8"/>
  <c r="R33" i="3"/>
  <c r="R34" i="8"/>
  <c r="F11" i="8"/>
  <c r="U12" i="8"/>
  <c r="J46" i="8"/>
  <c r="U18" i="8"/>
  <c r="E49" i="7"/>
  <c r="S39" i="8"/>
  <c r="R9" i="6"/>
  <c r="D27" i="3"/>
  <c r="D28" i="8"/>
  <c r="D47" i="8"/>
  <c r="Y19" i="8"/>
  <c r="S10" i="8"/>
  <c r="S9" i="3"/>
  <c r="X34" i="8"/>
  <c r="X33" i="3"/>
  <c r="R43" i="6"/>
  <c r="R44" i="8"/>
  <c r="AA31" i="8"/>
  <c r="R45" i="8"/>
  <c r="N22" i="6"/>
  <c r="AL15" i="6"/>
  <c r="AK15" i="6"/>
  <c r="AI14" i="6"/>
  <c r="L43" i="7"/>
  <c r="O50" i="8"/>
  <c r="O49" i="3"/>
  <c r="X43" i="3"/>
  <c r="M43" i="6"/>
  <c r="M44" i="8"/>
  <c r="I22" i="6"/>
  <c r="J44" i="8"/>
  <c r="J43" i="6"/>
  <c r="Z35" i="8"/>
  <c r="AF22" i="3"/>
  <c r="AF23" i="8"/>
  <c r="Y15" i="8"/>
  <c r="Y14" i="3"/>
  <c r="J22" i="6"/>
  <c r="AF39" i="8"/>
  <c r="AC47" i="8"/>
  <c r="AD30" i="8"/>
  <c r="T35" i="8"/>
  <c r="AE34" i="8"/>
  <c r="AE33" i="3"/>
  <c r="AB46" i="8"/>
  <c r="AC38" i="8"/>
  <c r="D49" i="6"/>
  <c r="E14" i="6"/>
  <c r="AE40" i="8"/>
  <c r="AC33" i="3"/>
  <c r="AC34" i="8"/>
  <c r="AD33" i="3"/>
  <c r="AD34" i="8"/>
  <c r="AE49" i="3"/>
  <c r="AE50" i="8"/>
  <c r="J14" i="7"/>
  <c r="G33" i="7"/>
  <c r="AF11" i="8"/>
  <c r="O40" i="8"/>
  <c r="AG22" i="6"/>
  <c r="Y12" i="8"/>
  <c r="AF49" i="6"/>
  <c r="S33" i="7"/>
  <c r="AE16" i="8"/>
  <c r="P27" i="3"/>
  <c r="P28" i="8"/>
  <c r="H47" i="8"/>
  <c r="E49" i="3"/>
  <c r="E50" i="8"/>
  <c r="J27" i="6"/>
  <c r="M49" i="6"/>
  <c r="U43" i="3"/>
  <c r="Q45" i="8"/>
  <c r="K27" i="7"/>
  <c r="F35" i="8"/>
  <c r="E41" i="8"/>
  <c r="H22" i="6"/>
  <c r="AF43" i="3"/>
  <c r="Z19" i="8"/>
  <c r="T39" i="8"/>
  <c r="P33" i="6"/>
  <c r="Y43" i="6"/>
  <c r="Y44" i="8"/>
  <c r="M16" i="8"/>
  <c r="K43" i="7"/>
  <c r="AG36" i="8"/>
  <c r="T29" i="8"/>
  <c r="F49" i="6"/>
  <c r="AF12" i="8"/>
  <c r="R25" i="8"/>
  <c r="R50" i="8"/>
  <c r="R49" i="3"/>
  <c r="L24" i="8"/>
  <c r="AL18" i="6"/>
  <c r="AK18" i="6"/>
  <c r="X35" i="8"/>
  <c r="F9" i="7"/>
  <c r="AB36" i="8"/>
  <c r="S17" i="8"/>
  <c r="N38" i="8"/>
  <c r="L25" i="8"/>
  <c r="H29" i="8"/>
  <c r="X18" i="8"/>
  <c r="Z45" i="8"/>
  <c r="H33" i="3"/>
  <c r="H34" i="8"/>
  <c r="M9" i="7"/>
  <c r="J22" i="3"/>
  <c r="J23" i="8"/>
  <c r="AB38" i="8"/>
  <c r="AA18" i="8"/>
  <c r="AD46" i="8"/>
  <c r="M28" i="8"/>
  <c r="M27" i="3"/>
  <c r="M15" i="8"/>
  <c r="M14" i="3"/>
  <c r="I14" i="6"/>
  <c r="AF16" i="8"/>
  <c r="AL46" i="7"/>
  <c r="AK46" i="7"/>
  <c r="N35" i="8"/>
  <c r="M20" i="10"/>
  <c r="M10" i="41"/>
  <c r="M16" i="23"/>
  <c r="O22" i="6"/>
  <c r="AD47" i="8"/>
  <c r="AG14" i="6"/>
  <c r="O37" i="8"/>
  <c r="U25" i="8"/>
  <c r="M23" i="8"/>
  <c r="M22" i="3"/>
  <c r="AD16" i="8"/>
  <c r="L41" i="8"/>
  <c r="G9" i="6"/>
  <c r="N33" i="6"/>
  <c r="Y10" i="8"/>
  <c r="Y9" i="3"/>
  <c r="F31" i="8"/>
  <c r="AB41" i="8"/>
  <c r="Y16" i="8"/>
  <c r="X41" i="8"/>
  <c r="Q38" i="8"/>
  <c r="M30" i="8"/>
  <c r="AD45" i="8"/>
  <c r="T27" i="6"/>
  <c r="AC27" i="6"/>
  <c r="Z22" i="6"/>
  <c r="M27" i="7"/>
  <c r="Y37" i="8"/>
  <c r="Z36" i="8"/>
  <c r="S29" i="8"/>
  <c r="AF29" i="8"/>
  <c r="L46" i="8"/>
  <c r="W19" i="8"/>
  <c r="H43" i="6"/>
  <c r="H44" i="8"/>
  <c r="AB39" i="8"/>
  <c r="X31" i="8"/>
  <c r="S22" i="7"/>
  <c r="AB18" i="8"/>
  <c r="AG33" i="6"/>
  <c r="V14" i="3"/>
  <c r="V15" i="8"/>
  <c r="P45" i="8"/>
  <c r="J27" i="7"/>
  <c r="N22" i="3"/>
  <c r="N23" i="8"/>
  <c r="S46" i="8"/>
  <c r="X38" i="8"/>
  <c r="G37" i="8"/>
  <c r="P39" i="8"/>
  <c r="U41" i="8"/>
  <c r="W27" i="6"/>
  <c r="V24" i="8"/>
  <c r="M9" i="6"/>
  <c r="AC15" i="8"/>
  <c r="AC14" i="3"/>
  <c r="F29" i="8"/>
  <c r="N19" i="8"/>
  <c r="F17" i="8"/>
  <c r="D40" i="8"/>
  <c r="H30" i="8"/>
  <c r="D9" i="7"/>
  <c r="AB45" i="8"/>
  <c r="N41" i="8"/>
  <c r="AF41" i="8"/>
  <c r="L35" i="8"/>
  <c r="S27" i="6"/>
  <c r="R11" i="8"/>
  <c r="I22" i="7"/>
  <c r="P33" i="3"/>
  <c r="P34" i="8"/>
  <c r="X24" i="8"/>
  <c r="U22" i="6"/>
  <c r="F24" i="8"/>
  <c r="T12" i="8"/>
  <c r="Q22" i="3"/>
  <c r="Q23" i="8"/>
  <c r="N36" i="8"/>
  <c r="AB14" i="6"/>
  <c r="AF18" i="8"/>
  <c r="AA14" i="6"/>
  <c r="AG16" i="8"/>
  <c r="H9" i="6"/>
  <c r="AB47" i="8"/>
  <c r="I14" i="7"/>
  <c r="W17" i="8"/>
  <c r="F14" i="3"/>
  <c r="F15" i="8"/>
  <c r="AF9" i="3"/>
  <c r="AF10" i="8"/>
  <c r="P14" i="6"/>
  <c r="R9" i="7"/>
  <c r="V36" i="8"/>
  <c r="Z25" i="8"/>
  <c r="AF40" i="8"/>
  <c r="V23" i="8"/>
  <c r="V22" i="3"/>
  <c r="X49" i="6"/>
  <c r="K39" i="8"/>
  <c r="J9" i="7"/>
  <c r="AE12" i="8"/>
  <c r="AF28" i="8"/>
  <c r="AF27" i="3"/>
  <c r="AL39" i="3"/>
  <c r="AK39" i="3"/>
  <c r="AI39" i="8"/>
  <c r="H36" i="8"/>
  <c r="P17" i="8"/>
  <c r="X29" i="8"/>
  <c r="I45" i="8"/>
  <c r="E40" i="8"/>
  <c r="AE28" i="8"/>
  <c r="AE27" i="3"/>
  <c r="O47" i="8"/>
  <c r="G46" i="8"/>
  <c r="Z33" i="6"/>
  <c r="D49" i="3"/>
  <c r="D50" i="8"/>
  <c r="Q9" i="7"/>
  <c r="Y22" i="7"/>
  <c r="AB14" i="7"/>
  <c r="Y46" i="8"/>
  <c r="Q16" i="8"/>
  <c r="AC12" i="8"/>
  <c r="X27" i="3"/>
  <c r="X28" i="8"/>
  <c r="E37" i="8"/>
  <c r="AA27" i="7"/>
  <c r="AD31" i="8"/>
  <c r="AA25" i="8"/>
  <c r="D11" i="8"/>
  <c r="G43" i="7"/>
  <c r="Q28" i="8"/>
  <c r="Q27" i="3"/>
  <c r="Y28" i="8"/>
  <c r="Y27" i="3"/>
  <c r="Q22" i="6"/>
  <c r="N34" i="8"/>
  <c r="N33" i="3"/>
  <c r="AC24" i="8"/>
  <c r="AF22" i="6"/>
  <c r="K29" i="8"/>
  <c r="Y33" i="7"/>
  <c r="E39" i="8"/>
  <c r="J12" i="8"/>
  <c r="N24" i="8"/>
  <c r="Y30" i="8"/>
  <c r="I24" i="8"/>
  <c r="H43" i="7"/>
  <c r="K34" i="8"/>
  <c r="K33" i="3"/>
  <c r="H18" i="8"/>
  <c r="AA12" i="8"/>
  <c r="M19" i="8"/>
  <c r="F14" i="7"/>
  <c r="Y25" i="8"/>
  <c r="Q35" i="8"/>
  <c r="K31" i="8"/>
  <c r="Y33" i="3"/>
  <c r="Y34" i="8"/>
  <c r="L19" i="8"/>
  <c r="Y9" i="7"/>
  <c r="Y22" i="6"/>
  <c r="F40" i="8"/>
  <c r="N31" i="8"/>
  <c r="K50" i="8"/>
  <c r="K49" i="3"/>
  <c r="K9" i="7"/>
  <c r="X22" i="6"/>
  <c r="Y39" i="8"/>
  <c r="W25" i="8"/>
  <c r="AF30" i="8"/>
  <c r="AB22" i="3"/>
  <c r="AB23" i="8"/>
  <c r="G36" i="8"/>
  <c r="D43" i="3"/>
  <c r="AE27" i="6"/>
  <c r="AA33" i="7"/>
  <c r="AA9" i="3"/>
  <c r="AA10" i="8"/>
  <c r="AA46" i="8"/>
  <c r="H49" i="7"/>
  <c r="W39" i="8"/>
  <c r="X12" i="8"/>
  <c r="X14" i="7"/>
  <c r="N11" i="8"/>
  <c r="O14" i="6"/>
  <c r="I27" i="7"/>
  <c r="AB30" i="8"/>
  <c r="K27" i="6"/>
  <c r="G24" i="8"/>
  <c r="S27" i="3"/>
  <c r="S28" i="8"/>
  <c r="M14" i="6"/>
  <c r="V46" i="8"/>
  <c r="AC27" i="7"/>
  <c r="AB19" i="8"/>
  <c r="N9" i="3"/>
  <c r="N10" i="8"/>
  <c r="S31" i="8"/>
  <c r="F33" i="6"/>
  <c r="L47" i="8"/>
  <c r="G14" i="7"/>
  <c r="V50" i="8"/>
  <c r="V49" i="3"/>
  <c r="S25" i="8"/>
  <c r="AD19" i="8"/>
  <c r="P16" i="8"/>
  <c r="Y41" i="8"/>
  <c r="E43" i="3"/>
  <c r="K10" i="8"/>
  <c r="K9" i="3"/>
  <c r="D44" i="8"/>
  <c r="D43" i="6"/>
  <c r="D43" i="7"/>
  <c r="F30" i="8"/>
  <c r="E24" i="8"/>
  <c r="F27" i="3"/>
  <c r="F28" i="8"/>
  <c r="AG18" i="8"/>
  <c r="AG15" i="8"/>
  <c r="AG14" i="3"/>
  <c r="V25" i="8"/>
  <c r="AG33" i="3"/>
  <c r="AG34" i="8"/>
  <c r="AB35" i="8"/>
  <c r="O43" i="6"/>
  <c r="O44" i="8"/>
  <c r="AG41" i="8"/>
  <c r="V31" i="8"/>
  <c r="AG9" i="3"/>
  <c r="AG10" i="8"/>
  <c r="I25" i="8"/>
  <c r="H41" i="8"/>
  <c r="Y36" i="8"/>
  <c r="X19" i="8"/>
  <c r="I40" i="8"/>
  <c r="T24" i="8"/>
  <c r="K28" i="8"/>
  <c r="K27" i="3"/>
  <c r="S12" i="8"/>
  <c r="AD15" i="8"/>
  <c r="AD14" i="3"/>
  <c r="T49" i="6"/>
  <c r="AG9" i="6"/>
  <c r="K33" i="7"/>
  <c r="Q22" i="7"/>
  <c r="M29" i="8"/>
  <c r="E17" i="8"/>
  <c r="X27" i="6"/>
  <c r="AE29" i="8"/>
  <c r="AE19" i="8"/>
  <c r="Q43" i="3"/>
  <c r="D17" i="8"/>
  <c r="O41" i="8"/>
  <c r="M49" i="3"/>
  <c r="M50" i="8"/>
  <c r="Z47" i="8"/>
  <c r="G12" i="8"/>
  <c r="AF31" i="8"/>
  <c r="R27" i="6"/>
  <c r="D46" i="8"/>
  <c r="M49" i="7"/>
  <c r="P9" i="6"/>
  <c r="Q36" i="8"/>
  <c r="X33" i="6"/>
  <c r="G38" i="8"/>
  <c r="Z37" i="8"/>
  <c r="N29" i="8"/>
  <c r="U27" i="3"/>
  <c r="U28" i="8"/>
  <c r="L22" i="3"/>
  <c r="L23" i="8"/>
  <c r="M40" i="8"/>
  <c r="O43" i="7"/>
  <c r="G31" i="8"/>
  <c r="AD17" i="8"/>
  <c r="X49" i="3"/>
  <c r="X50" i="8"/>
  <c r="P24" i="8"/>
  <c r="AE35" i="8"/>
  <c r="O19" i="8"/>
  <c r="O22" i="3"/>
  <c r="O23" i="8"/>
  <c r="AI22" i="6"/>
  <c r="AL23" i="6"/>
  <c r="AK23" i="6"/>
  <c r="AC14" i="6"/>
  <c r="G40" i="8"/>
  <c r="M31" i="8"/>
  <c r="J30" i="8"/>
  <c r="G19" i="8"/>
  <c r="V40" i="8"/>
  <c r="R38" i="8"/>
  <c r="AB22" i="6"/>
  <c r="D14" i="6"/>
  <c r="AF33" i="6"/>
  <c r="M33" i="6"/>
  <c r="V14" i="6"/>
  <c r="Y43" i="7"/>
  <c r="AE25" i="8"/>
  <c r="F19" i="8"/>
  <c r="Z24" i="8"/>
  <c r="AD35" i="8"/>
  <c r="D22" i="6"/>
  <c r="D14" i="3"/>
  <c r="D15" i="8"/>
  <c r="AC30" i="8"/>
  <c r="J17" i="8"/>
  <c r="T27" i="7"/>
  <c r="G16" i="8"/>
  <c r="Y14" i="7"/>
  <c r="K44" i="8"/>
  <c r="K43" i="6"/>
  <c r="E23" i="8"/>
  <c r="E22" i="3"/>
  <c r="Z16" i="8"/>
  <c r="G47" i="8"/>
  <c r="I18" i="8"/>
  <c r="AB49" i="7"/>
  <c r="H10" i="8"/>
  <c r="H9" i="3"/>
  <c r="I39" i="8"/>
  <c r="Y33" i="6"/>
  <c r="G9" i="7"/>
  <c r="W11" i="8"/>
  <c r="U14" i="3"/>
  <c r="U15" i="8"/>
  <c r="I36" i="8"/>
  <c r="R33" i="7"/>
  <c r="AL17" i="6"/>
  <c r="AK17" i="6"/>
  <c r="X15" i="8"/>
  <c r="X14" i="3"/>
  <c r="V33" i="6"/>
  <c r="O27" i="7"/>
  <c r="O45" i="8"/>
  <c r="W27" i="3"/>
  <c r="W28" i="8"/>
  <c r="O33" i="6"/>
  <c r="Q17" i="8"/>
  <c r="AD39" i="8"/>
  <c r="R27" i="7"/>
  <c r="R39" i="8"/>
  <c r="AA17" i="8"/>
  <c r="G49" i="6"/>
  <c r="H27" i="6"/>
  <c r="W16" i="8"/>
  <c r="L18" i="8"/>
  <c r="V43" i="3"/>
  <c r="J27" i="3"/>
  <c r="J28" i="8"/>
  <c r="P35" i="8"/>
  <c r="V12" i="8"/>
  <c r="AG33" i="7"/>
  <c r="E16" i="8"/>
  <c r="AF35" i="8"/>
  <c r="F16" i="8"/>
  <c r="H10" i="41"/>
  <c r="H16" i="23"/>
  <c r="H20" i="10"/>
  <c r="AE11" i="8"/>
  <c r="AB33" i="6"/>
  <c r="AA38" i="8"/>
  <c r="V16" i="8"/>
  <c r="F22" i="6"/>
  <c r="P10" i="8"/>
  <c r="P9" i="3"/>
  <c r="Y24" i="8"/>
  <c r="L38" i="8"/>
  <c r="T22" i="6"/>
  <c r="Z46" i="8"/>
  <c r="AG27" i="7"/>
  <c r="J11" i="8"/>
  <c r="U35" i="8"/>
  <c r="N9" i="6"/>
  <c r="AD43" i="6"/>
  <c r="AD44" i="8"/>
  <c r="AL29" i="7"/>
  <c r="AK29" i="7"/>
  <c r="AK40" i="3"/>
  <c r="AL40" i="3"/>
  <c r="AI40" i="8"/>
  <c r="J15" i="8"/>
  <c r="J14" i="3"/>
  <c r="X14" i="6"/>
  <c r="AE49" i="6"/>
  <c r="AK23" i="3"/>
  <c r="AI22" i="3"/>
  <c r="AL23" i="3"/>
  <c r="AI23" i="8"/>
  <c r="E9" i="3"/>
  <c r="E10" i="8"/>
  <c r="AD16" i="23"/>
  <c r="AD20" i="10"/>
  <c r="AD10" i="41"/>
  <c r="AI44" i="8"/>
  <c r="AI43" i="6"/>
  <c r="AL44" i="6"/>
  <c r="AK44" i="6"/>
  <c r="W18" i="8"/>
  <c r="AG24" i="8"/>
  <c r="AA35" i="8"/>
  <c r="AG40" i="8"/>
  <c r="P12" i="8"/>
  <c r="W33" i="3"/>
  <c r="W34" i="8"/>
  <c r="V11" i="8"/>
  <c r="AC19" i="8"/>
  <c r="AI15" i="8"/>
  <c r="AL15" i="3"/>
  <c r="AK15" i="3"/>
  <c r="AI14" i="3"/>
  <c r="O12" i="8"/>
  <c r="Y14" i="6"/>
  <c r="F39" i="8"/>
  <c r="AF15" i="8"/>
  <c r="AF14" i="3"/>
  <c r="F33" i="7"/>
  <c r="U46" i="8"/>
  <c r="AE22" i="7"/>
  <c r="H9" i="7"/>
  <c r="AD14" i="7"/>
  <c r="U27" i="6"/>
  <c r="AA16" i="8"/>
  <c r="AD22" i="7"/>
  <c r="AL30" i="3"/>
  <c r="AI30" i="8"/>
  <c r="AK30" i="3"/>
  <c r="H33" i="7"/>
  <c r="P30" i="8"/>
  <c r="T16" i="8"/>
  <c r="E27" i="6"/>
  <c r="E10" i="41"/>
  <c r="E16" i="23"/>
  <c r="E20" i="10"/>
  <c r="Q49" i="6"/>
  <c r="M46" i="8"/>
  <c r="AL29" i="6"/>
  <c r="AK29" i="6"/>
  <c r="Z11" i="8"/>
  <c r="AG45" i="8"/>
  <c r="P25" i="8"/>
  <c r="H38" i="8"/>
  <c r="W31" i="8"/>
  <c r="AG27" i="6"/>
  <c r="F22" i="7"/>
  <c r="U43" i="7"/>
  <c r="V19" i="8"/>
  <c r="D35" i="8"/>
  <c r="AF14" i="6"/>
  <c r="W50" i="8"/>
  <c r="W49" i="3"/>
  <c r="S43" i="6"/>
  <c r="S44" i="8"/>
  <c r="N14" i="3"/>
  <c r="N15" i="8"/>
  <c r="AI14" i="7"/>
  <c r="AL15" i="7"/>
  <c r="AK15" i="7"/>
  <c r="W33" i="7"/>
  <c r="AB34" i="8"/>
  <c r="AB33" i="3"/>
  <c r="M37" i="8"/>
  <c r="V43" i="6"/>
  <c r="V44" i="8"/>
  <c r="E18" i="8"/>
  <c r="P49" i="7"/>
  <c r="W27" i="7"/>
  <c r="F22" i="3"/>
  <c r="F23" i="8"/>
  <c r="O10" i="41"/>
  <c r="O20" i="10"/>
  <c r="O16" i="23"/>
  <c r="AL45" i="7"/>
  <c r="AK45" i="7"/>
  <c r="G17" i="8"/>
  <c r="X16" i="8"/>
  <c r="AC25" i="8"/>
  <c r="X17" i="8"/>
  <c r="J43" i="7"/>
  <c r="E9" i="7"/>
  <c r="AD37" i="8"/>
  <c r="AK11" i="7"/>
  <c r="AL11" i="7"/>
  <c r="AK19" i="7"/>
  <c r="AL19" i="7"/>
  <c r="AL19" i="6"/>
  <c r="AK19" i="6"/>
  <c r="AF24" i="8"/>
  <c r="N40" i="8"/>
  <c r="D29" i="8"/>
  <c r="AL18" i="7"/>
  <c r="AK18" i="7"/>
  <c r="X27" i="7"/>
  <c r="AK34" i="3"/>
  <c r="AI33" i="3"/>
  <c r="AI34" i="8"/>
  <c r="AL34" i="3"/>
  <c r="Z38" i="8"/>
  <c r="E46" i="8"/>
  <c r="E38" i="8"/>
  <c r="M34" i="8"/>
  <c r="M33" i="3"/>
  <c r="AC46" i="8"/>
  <c r="E19" i="8"/>
  <c r="I27" i="6"/>
  <c r="S11" i="8"/>
  <c r="G27" i="7"/>
  <c r="AA41" i="8"/>
  <c r="L27" i="7"/>
  <c r="AA49" i="3"/>
  <c r="AA50" i="8"/>
  <c r="G23" i="8"/>
  <c r="G22" i="3"/>
  <c r="Z22" i="7"/>
  <c r="AA47" i="8"/>
  <c r="R36" i="8"/>
  <c r="I49" i="3"/>
  <c r="I50" i="8"/>
  <c r="O46" i="8"/>
  <c r="E27" i="7"/>
  <c r="N30" i="8"/>
  <c r="J37" i="8"/>
  <c r="F49" i="3"/>
  <c r="F50" i="8"/>
  <c r="K37" i="8"/>
  <c r="F43" i="6"/>
  <c r="F44" i="8"/>
  <c r="F18" i="8"/>
  <c r="AB43" i="6"/>
  <c r="AB44" i="8"/>
  <c r="V14" i="7"/>
  <c r="P37" i="8"/>
  <c r="K30" i="8"/>
  <c r="J33" i="3"/>
  <c r="J34" i="8"/>
  <c r="AD9" i="6"/>
  <c r="AK31" i="6"/>
  <c r="AL31" i="6"/>
  <c r="M39" i="8"/>
  <c r="AK40" i="6"/>
  <c r="AL40" i="6"/>
  <c r="J16" i="8"/>
  <c r="AA45" i="8"/>
  <c r="U29" i="8"/>
  <c r="Q14" i="6"/>
  <c r="W9" i="6"/>
  <c r="G14" i="3"/>
  <c r="G15" i="8"/>
  <c r="Z49" i="6"/>
  <c r="AB27" i="6"/>
  <c r="J16" i="23"/>
  <c r="J20" i="10"/>
  <c r="J10" i="41"/>
  <c r="AC39" i="8"/>
  <c r="Q11" i="8"/>
  <c r="K43" i="3"/>
  <c r="AG46" i="8"/>
  <c r="U50" i="8"/>
  <c r="U49" i="3"/>
  <c r="N37" i="8"/>
  <c r="P29" i="8"/>
  <c r="V18" i="8"/>
  <c r="Z40" i="8"/>
  <c r="AA15" i="8"/>
  <c r="AA14" i="3"/>
  <c r="V45" i="8"/>
  <c r="O22" i="7"/>
  <c r="W43" i="6"/>
  <c r="W44" i="8"/>
  <c r="AC33" i="6"/>
  <c r="T18" i="8"/>
  <c r="AL10" i="3"/>
  <c r="AI10" i="8"/>
  <c r="AI9" i="3"/>
  <c r="AK10" i="3"/>
  <c r="T49" i="3"/>
  <c r="T50" i="8"/>
  <c r="E9" i="6"/>
  <c r="T25" i="8"/>
  <c r="L49" i="7"/>
  <c r="S35" i="8"/>
  <c r="G9" i="3"/>
  <c r="G10" i="8"/>
  <c r="R22" i="3"/>
  <c r="R23" i="8"/>
  <c r="O33" i="7"/>
  <c r="F34" i="8"/>
  <c r="F33" i="3"/>
  <c r="F41" i="8"/>
  <c r="AF37" i="8"/>
  <c r="M11" i="8"/>
  <c r="AK17" i="3"/>
  <c r="AL17" i="3"/>
  <c r="AI17" i="8"/>
  <c r="Q40" i="8"/>
  <c r="K19" i="8"/>
  <c r="P10" i="41"/>
  <c r="P20" i="10"/>
  <c r="P16" i="23"/>
  <c r="L36" i="8"/>
  <c r="AB40" i="8"/>
  <c r="U9" i="7"/>
  <c r="AA22" i="3"/>
  <c r="AA23" i="8"/>
  <c r="K16" i="8"/>
  <c r="M12" i="8"/>
  <c r="I43" i="7"/>
  <c r="H39" i="8"/>
  <c r="L15" i="8"/>
  <c r="L14" i="3"/>
  <c r="L30" i="8"/>
  <c r="Z27" i="6"/>
  <c r="Z10" i="8"/>
  <c r="Z9" i="3"/>
  <c r="AG25" i="8"/>
  <c r="AD41" i="8"/>
  <c r="AD43" i="3"/>
  <c r="Z14" i="7"/>
  <c r="AK24" i="6"/>
  <c r="AL24" i="6"/>
  <c r="R10" i="41"/>
  <c r="R16" i="23"/>
  <c r="R20" i="10"/>
  <c r="AA27" i="6"/>
  <c r="P33" i="7"/>
  <c r="G27" i="3"/>
  <c r="G28" i="8"/>
  <c r="AL39" i="6"/>
  <c r="AK39" i="6"/>
  <c r="K14" i="6"/>
  <c r="Q33" i="6"/>
  <c r="AG50" i="8"/>
  <c r="AG49" i="3"/>
  <c r="P19" i="8"/>
  <c r="W22" i="6"/>
  <c r="AF38" i="8"/>
  <c r="AI49" i="7"/>
  <c r="AL50" i="7"/>
  <c r="AK50" i="7"/>
  <c r="Z18" i="8"/>
  <c r="F43" i="3"/>
  <c r="AK30" i="7"/>
  <c r="AL30" i="7"/>
  <c r="S36" i="8"/>
  <c r="H40" i="8"/>
  <c r="AK28" i="7"/>
  <c r="AI27" i="7"/>
  <c r="AL28" i="7"/>
  <c r="Y45" i="8"/>
  <c r="N12" i="8"/>
  <c r="X10" i="8"/>
  <c r="X9" i="3"/>
  <c r="V37" i="8"/>
  <c r="AI20" i="10"/>
  <c r="AL20" i="8"/>
  <c r="AI10" i="41"/>
  <c r="AK20" i="8"/>
  <c r="AI16" i="23"/>
  <c r="I12" i="8"/>
  <c r="D24" i="8"/>
  <c r="AB24" i="8"/>
  <c r="P49" i="3"/>
  <c r="P50" i="8"/>
  <c r="AG17" i="8"/>
  <c r="P9" i="7"/>
  <c r="Q18" i="8"/>
  <c r="R19" i="8"/>
  <c r="Q43" i="6"/>
  <c r="Q44" i="8"/>
  <c r="AD22" i="3"/>
  <c r="AD23" i="8"/>
  <c r="AG35" i="8"/>
  <c r="R43" i="3"/>
  <c r="AK36" i="6"/>
  <c r="AL36" i="6"/>
  <c r="AI36" i="8"/>
  <c r="R15" i="8"/>
  <c r="R14" i="3"/>
  <c r="X39" i="8"/>
  <c r="AG43" i="3"/>
  <c r="P36" i="8"/>
  <c r="Q20" i="10"/>
  <c r="Q10" i="41"/>
  <c r="Q16" i="23"/>
  <c r="AG30" i="8"/>
  <c r="Y11" i="8"/>
  <c r="I22" i="3"/>
  <c r="I23" i="8"/>
  <c r="X43" i="7"/>
  <c r="Z14" i="6"/>
  <c r="S49" i="7"/>
  <c r="S47" i="8"/>
  <c r="Y9" i="6"/>
  <c r="J45" i="8"/>
  <c r="Z14" i="3"/>
  <c r="Z15" i="8"/>
  <c r="D37" i="8"/>
  <c r="AF17" i="8"/>
  <c r="AG29" i="8"/>
  <c r="AK31" i="7"/>
  <c r="AL31" i="7"/>
  <c r="X44" i="8"/>
  <c r="X43" i="6"/>
  <c r="AF20" i="10"/>
  <c r="AF10" i="41"/>
  <c r="AF16" i="23"/>
  <c r="S43" i="7"/>
  <c r="Q9" i="3"/>
  <c r="Q10" i="8"/>
  <c r="AI9" i="7"/>
  <c r="AK10" i="7"/>
  <c r="AL10" i="7"/>
  <c r="T38" i="8"/>
  <c r="AI9" i="6"/>
  <c r="AL10" i="6"/>
  <c r="AK10" i="6"/>
  <c r="T49" i="7"/>
  <c r="U22" i="7"/>
  <c r="J49" i="6"/>
  <c r="Z31" i="8"/>
  <c r="T46" i="8"/>
  <c r="AD33" i="7"/>
  <c r="T14" i="6"/>
  <c r="Y27" i="7"/>
  <c r="W36" i="8"/>
  <c r="Q14" i="7"/>
  <c r="T14" i="7"/>
  <c r="AG22" i="7"/>
  <c r="G20" i="10"/>
  <c r="G16" i="23"/>
  <c r="G10" i="41"/>
  <c r="S16" i="23"/>
  <c r="S10" i="41"/>
  <c r="S20" i="10"/>
  <c r="H31" i="8"/>
  <c r="K41" i="8"/>
  <c r="U38" i="8"/>
  <c r="AI43" i="3"/>
  <c r="AK44" i="3"/>
  <c r="AL44" i="3"/>
  <c r="AI27" i="6"/>
  <c r="AK28" i="6"/>
  <c r="AL28" i="6"/>
  <c r="Q12" i="8"/>
  <c r="R49" i="7"/>
  <c r="AC37" i="8"/>
  <c r="AL36" i="3"/>
  <c r="AK36" i="3"/>
  <c r="AF9" i="7"/>
  <c r="R37" i="8"/>
  <c r="V49" i="7"/>
  <c r="V33" i="7"/>
  <c r="Q27" i="7"/>
  <c r="E29" i="8"/>
  <c r="K20" i="10"/>
  <c r="K10" i="41"/>
  <c r="K16" i="23"/>
  <c r="AC45" i="8"/>
  <c r="H24" i="8"/>
  <c r="AB17" i="8"/>
  <c r="M41" i="8"/>
  <c r="AD38" i="8"/>
  <c r="I44" i="8"/>
  <c r="I43" i="6"/>
  <c r="X22" i="7"/>
  <c r="AG16" i="23"/>
  <c r="AG10" i="41"/>
  <c r="AG20" i="10"/>
  <c r="AL16" i="7"/>
  <c r="AK16" i="7"/>
  <c r="AG39" i="8"/>
  <c r="AC14" i="7"/>
  <c r="M36" i="8"/>
  <c r="AE16" i="23"/>
  <c r="AE20" i="10"/>
  <c r="AE10" i="41"/>
  <c r="G22" i="6"/>
  <c r="F47" i="8"/>
  <c r="R24" i="8"/>
  <c r="N49" i="3"/>
  <c r="N50" i="8"/>
  <c r="AG49" i="7"/>
  <c r="AB29" i="8"/>
  <c r="K49" i="7"/>
  <c r="E33" i="7"/>
  <c r="Q9" i="6"/>
  <c r="V20" i="10"/>
  <c r="V16" i="23"/>
  <c r="V10" i="41"/>
  <c r="N22" i="7"/>
  <c r="W14" i="7"/>
  <c r="W35" i="8"/>
  <c r="Z29" i="8"/>
  <c r="AF22" i="7"/>
  <c r="N27" i="7"/>
  <c r="AE9" i="3"/>
  <c r="AE10" i="8"/>
  <c r="V30" i="8"/>
  <c r="N46" i="8"/>
  <c r="E12" i="8"/>
  <c r="I31" i="8"/>
  <c r="T10" i="8"/>
  <c r="T9" i="3"/>
  <c r="AE44" i="8"/>
  <c r="AE43" i="6"/>
  <c r="U49" i="6"/>
  <c r="F43" i="7"/>
  <c r="V27" i="7"/>
  <c r="O17" i="8"/>
  <c r="L9" i="3"/>
  <c r="L10" i="8"/>
  <c r="AC16" i="8"/>
  <c r="AE37" i="8"/>
  <c r="T15" i="8"/>
  <c r="T14" i="3"/>
  <c r="AL37" i="6"/>
  <c r="AK37" i="6"/>
  <c r="AG43" i="7"/>
  <c r="AK40" i="7"/>
  <c r="AL40" i="7"/>
  <c r="AC43" i="3"/>
  <c r="V41" i="8"/>
  <c r="K46" i="8"/>
  <c r="AD14" i="6"/>
  <c r="AI43" i="7"/>
  <c r="AK44" i="7"/>
  <c r="AL44" i="7"/>
  <c r="O9" i="6"/>
  <c r="N49" i="7"/>
  <c r="R14" i="7"/>
  <c r="H37" i="8"/>
  <c r="W43" i="3"/>
  <c r="I17" i="8"/>
  <c r="J25" i="8"/>
  <c r="X23" i="8"/>
  <c r="X22" i="3"/>
  <c r="AA24" i="8"/>
  <c r="W22" i="7"/>
  <c r="U39" i="8"/>
  <c r="O38" i="8"/>
  <c r="Y35" i="8"/>
  <c r="J10" i="8"/>
  <c r="J9" i="3"/>
  <c r="O29" i="8"/>
  <c r="X49" i="7"/>
  <c r="X10" i="41"/>
  <c r="X20" i="10"/>
  <c r="X16" i="23"/>
  <c r="AK47" i="6"/>
  <c r="AL47" i="6"/>
  <c r="AI47" i="8"/>
  <c r="G14" i="6"/>
  <c r="H12" i="8"/>
  <c r="AL16" i="6"/>
  <c r="AK16" i="6"/>
  <c r="AC22" i="7"/>
  <c r="AK16" i="3"/>
  <c r="AI16" i="8"/>
  <c r="AL16" i="3"/>
  <c r="AK30" i="6"/>
  <c r="AL30" i="6"/>
  <c r="AI41" i="8"/>
  <c r="AK41" i="6"/>
  <c r="AL41" i="6"/>
  <c r="AL24" i="3"/>
  <c r="AI24" i="8"/>
  <c r="AK24" i="3"/>
  <c r="W46" i="8"/>
  <c r="E34" i="8"/>
  <c r="E33" i="3"/>
  <c r="L16" i="8"/>
  <c r="AK36" i="7"/>
  <c r="AL36" i="7"/>
  <c r="Q49" i="3"/>
  <c r="Q50" i="8"/>
  <c r="AB43" i="7"/>
  <c r="U9" i="6"/>
  <c r="E35" i="8"/>
  <c r="W40" i="8"/>
  <c r="AF27" i="7"/>
  <c r="Z16" i="23"/>
  <c r="Z10" i="41"/>
  <c r="Z20" i="10"/>
  <c r="W23" i="8"/>
  <c r="W22" i="3"/>
  <c r="O33" i="3"/>
  <c r="O34" i="8"/>
  <c r="X9" i="7"/>
  <c r="I49" i="6"/>
  <c r="AC9" i="6"/>
  <c r="U44" i="8"/>
  <c r="U43" i="6"/>
  <c r="Z49" i="7"/>
  <c r="AB25" i="8"/>
  <c r="Q33" i="7"/>
  <c r="G18" i="8"/>
  <c r="G49" i="7"/>
  <c r="W14" i="6"/>
  <c r="D30" i="8"/>
  <c r="AB16" i="23"/>
  <c r="AB20" i="10"/>
  <c r="AB10" i="41"/>
  <c r="U47" i="8"/>
  <c r="P44" i="8"/>
  <c r="P43" i="6"/>
  <c r="AG37" i="8"/>
  <c r="AD28" i="8"/>
  <c r="AD27" i="3"/>
  <c r="M22" i="7"/>
  <c r="Q15" i="8"/>
  <c r="Q14" i="3"/>
  <c r="G49" i="3"/>
  <c r="G50" i="8"/>
  <c r="U33" i="7"/>
  <c r="R35" i="8"/>
  <c r="O35" i="8"/>
  <c r="M25" i="8"/>
  <c r="L17" i="8"/>
  <c r="AE31" i="8"/>
  <c r="N47" i="8"/>
  <c r="AG9" i="7"/>
  <c r="AF25" i="8"/>
  <c r="AK17" i="7"/>
  <c r="AL17" i="7"/>
  <c r="AB22" i="7"/>
  <c r="P22" i="6"/>
  <c r="AD10" i="8"/>
  <c r="AD9" i="3"/>
  <c r="AB9" i="6"/>
  <c r="V9" i="6"/>
  <c r="R43" i="7"/>
  <c r="W15" i="8"/>
  <c r="W14" i="3"/>
  <c r="AG11" i="8"/>
  <c r="H14" i="3"/>
  <c r="H15" i="8"/>
  <c r="AB33" i="7"/>
  <c r="Q37" i="8"/>
  <c r="AL11" i="6"/>
  <c r="AK11" i="6"/>
  <c r="AK47" i="3"/>
  <c r="AL47" i="3"/>
  <c r="G41" i="8"/>
  <c r="U14" i="7"/>
  <c r="Y49" i="6"/>
  <c r="H14" i="6"/>
  <c r="AC49" i="6"/>
  <c r="AD49" i="7"/>
  <c r="E49" i="6"/>
  <c r="AG47" i="8"/>
  <c r="AK45" i="6"/>
  <c r="AL45" i="6"/>
  <c r="AI45" i="8"/>
  <c r="R14" i="6"/>
  <c r="Z43" i="7"/>
  <c r="O39" i="8"/>
  <c r="V35" i="8"/>
  <c r="AA43" i="6"/>
  <c r="AA44" i="8"/>
  <c r="Q27" i="6"/>
  <c r="S50" i="8"/>
  <c r="S49" i="3"/>
  <c r="O49" i="6"/>
  <c r="L40" i="8"/>
  <c r="AD9" i="7"/>
  <c r="F37" i="8"/>
  <c r="P47" i="8"/>
  <c r="W9" i="3"/>
  <c r="W10" i="8"/>
  <c r="E22" i="7"/>
  <c r="P43" i="7"/>
  <c r="W38" i="8"/>
  <c r="AE9" i="7"/>
  <c r="AL38" i="6"/>
  <c r="AK38" i="6"/>
  <c r="AA43" i="3"/>
  <c r="Z27" i="7"/>
  <c r="AA22" i="7"/>
  <c r="R28" i="8"/>
  <c r="R27" i="3"/>
  <c r="S45" i="8"/>
  <c r="W47" i="8"/>
  <c r="X45" i="8"/>
  <c r="M43" i="7"/>
  <c r="AB37" i="8"/>
  <c r="AI22" i="7"/>
  <c r="AL23" i="7"/>
  <c r="AK23" i="7"/>
  <c r="AD43" i="7"/>
  <c r="P38" i="8"/>
  <c r="AL39" i="7"/>
  <c r="AK39" i="7"/>
  <c r="AL35" i="3"/>
  <c r="AK35" i="3"/>
  <c r="S19" i="8"/>
  <c r="W9" i="7"/>
  <c r="AF44" i="8"/>
  <c r="AF43" i="6"/>
  <c r="AA22" i="6"/>
  <c r="X37" i="8"/>
  <c r="M47" i="8"/>
  <c r="S41" i="8"/>
  <c r="U10" i="41"/>
  <c r="U16" i="23"/>
  <c r="U20" i="10"/>
  <c r="AL25" i="6"/>
  <c r="AK25" i="6"/>
  <c r="Y49" i="7"/>
  <c r="T20" i="10"/>
  <c r="T10" i="41"/>
  <c r="T16" i="23"/>
  <c r="AC50" i="8"/>
  <c r="AC49" i="3"/>
  <c r="X40" i="8"/>
  <c r="Q33" i="3"/>
  <c r="Q34" i="8"/>
  <c r="AK47" i="7"/>
  <c r="AL47" i="7"/>
  <c r="AG28" i="8"/>
  <c r="AG27" i="3"/>
  <c r="R12" i="8"/>
  <c r="M22" i="6"/>
  <c r="J33" i="7"/>
  <c r="AL12" i="3"/>
  <c r="AK12" i="3"/>
  <c r="AI12" i="8"/>
  <c r="I10" i="8"/>
  <c r="I9" i="3"/>
  <c r="E15" i="8"/>
  <c r="E14" i="3"/>
  <c r="AF14" i="7"/>
  <c r="Q41" i="8"/>
  <c r="AK45" i="3"/>
  <c r="AL45" i="3"/>
  <c r="G22" i="7"/>
  <c r="AD50" i="8"/>
  <c r="AD49" i="3"/>
  <c r="J49" i="7"/>
  <c r="AG31" i="8"/>
  <c r="J31" i="8"/>
  <c r="Z33" i="7"/>
  <c r="AC10" i="8"/>
  <c r="AC9" i="3"/>
  <c r="I10" i="41"/>
  <c r="I16" i="23"/>
  <c r="I20" i="10"/>
  <c r="G35" i="8"/>
  <c r="T30" i="8"/>
  <c r="M45" i="8"/>
  <c r="D14" i="7"/>
  <c r="AL31" i="3"/>
  <c r="AI31" i="8"/>
  <c r="AK31" i="3"/>
  <c r="S27" i="7"/>
  <c r="AK25" i="3"/>
  <c r="AI25" i="8"/>
  <c r="AL25" i="3"/>
  <c r="Z50" i="8"/>
  <c r="Z49" i="3"/>
  <c r="O30" i="8"/>
  <c r="U40" i="8"/>
  <c r="AI33" i="7"/>
  <c r="AL34" i="7"/>
  <c r="AK34" i="7"/>
  <c r="I27" i="3"/>
  <c r="I28" i="8"/>
  <c r="I14" i="3"/>
  <c r="I15" i="8"/>
  <c r="AK19" i="3"/>
  <c r="AI19" i="8"/>
  <c r="AL19" i="3"/>
  <c r="AC43" i="6"/>
  <c r="AC44" i="8"/>
  <c r="V43" i="7"/>
  <c r="W20" i="10"/>
  <c r="W10" i="41"/>
  <c r="W16" i="23"/>
  <c r="H25" i="8"/>
  <c r="M35" i="8"/>
  <c r="AD11" i="8"/>
  <c r="AE47" i="8"/>
  <c r="I47" i="8"/>
  <c r="AI18" i="8"/>
  <c r="AK18" i="3"/>
  <c r="AL18" i="3"/>
  <c r="AK38" i="3"/>
  <c r="AL38" i="3"/>
  <c r="AI38" i="8"/>
  <c r="AL35" i="7"/>
  <c r="AK35" i="7"/>
  <c r="R18" i="8"/>
  <c r="O36" i="8"/>
  <c r="AG19" i="8"/>
  <c r="E33" i="6"/>
  <c r="S22" i="6"/>
  <c r="AC35" i="8"/>
  <c r="L33" i="7"/>
  <c r="L9" i="7"/>
  <c r="AC20" i="10"/>
  <c r="AC16" i="23"/>
  <c r="AC10" i="41"/>
  <c r="E25" i="8"/>
  <c r="H22" i="7"/>
  <c r="Z41" i="8"/>
  <c r="Q29" i="8"/>
  <c r="D22" i="7"/>
  <c r="E36" i="8"/>
  <c r="W49" i="6"/>
  <c r="AA9" i="6"/>
  <c r="P22" i="7"/>
  <c r="J22" i="7"/>
  <c r="T9" i="7"/>
  <c r="AK25" i="7"/>
  <c r="AL25" i="7"/>
  <c r="W30" i="8"/>
  <c r="AC28" i="8"/>
  <c r="AC27" i="3"/>
  <c r="G44" i="8"/>
  <c r="G43" i="6"/>
  <c r="AK37" i="7"/>
  <c r="AI37" i="8"/>
  <c r="AL37" i="7"/>
  <c r="X11" i="8"/>
  <c r="AI33" i="6"/>
  <c r="AL34" i="6"/>
  <c r="AK34" i="6"/>
  <c r="D33" i="7"/>
  <c r="AD27" i="7"/>
  <c r="U36" i="8"/>
  <c r="AC11" i="8"/>
  <c r="AL35" i="6"/>
  <c r="AI35" i="8"/>
  <c r="AK35" i="6"/>
  <c r="AK50" i="6"/>
  <c r="AI49" i="6"/>
  <c r="AL50" i="6"/>
  <c r="AA14" i="7"/>
  <c r="P40" i="8"/>
  <c r="N43" i="6"/>
  <c r="N44" i="8"/>
  <c r="I11" i="8"/>
  <c r="N27" i="3"/>
  <c r="N28" i="8"/>
  <c r="N14" i="7"/>
  <c r="F20" i="10"/>
  <c r="F10" i="41"/>
  <c r="F16" i="23"/>
  <c r="L14" i="7"/>
  <c r="H27" i="7"/>
  <c r="V39" i="8"/>
  <c r="S9" i="6"/>
  <c r="N16" i="23"/>
  <c r="N20" i="10"/>
  <c r="N10" i="41"/>
  <c r="H19" i="8"/>
  <c r="Y47" i="8"/>
  <c r="F27" i="7"/>
  <c r="K47" i="8"/>
  <c r="W45" i="8"/>
  <c r="AG14" i="7"/>
  <c r="O15" i="8"/>
  <c r="O14" i="3"/>
  <c r="S14" i="6"/>
  <c r="AL38" i="7"/>
  <c r="AK38" i="7"/>
  <c r="AL50" i="3"/>
  <c r="AK50" i="3"/>
  <c r="AI50" i="8"/>
  <c r="AI49" i="3"/>
  <c r="L27" i="6"/>
  <c r="AG38" i="8"/>
  <c r="P27" i="7"/>
  <c r="G45" i="8"/>
  <c r="I46" i="8"/>
  <c r="AK24" i="7"/>
  <c r="AL24" i="7"/>
  <c r="S9" i="7"/>
  <c r="AK41" i="3"/>
  <c r="AL41" i="3"/>
  <c r="D20" i="10"/>
  <c r="D16" i="23"/>
  <c r="D10" i="41"/>
  <c r="AH20" i="10"/>
  <c r="U45" i="8"/>
  <c r="AE27" i="7"/>
  <c r="V49" i="6"/>
  <c r="AE33" i="6"/>
  <c r="AC9" i="7"/>
  <c r="O43" i="3"/>
  <c r="AD18" i="8"/>
  <c r="W41" i="8"/>
  <c r="D12" i="8"/>
  <c r="AE49" i="7"/>
  <c r="N18" i="8"/>
  <c r="O27" i="3"/>
  <c r="O28" i="8"/>
  <c r="W29" i="8"/>
  <c r="I34" i="8"/>
  <c r="I33" i="3"/>
  <c r="P15" i="8"/>
  <c r="P14" i="3"/>
  <c r="AL12" i="7"/>
  <c r="AK12" i="7"/>
  <c r="V22" i="7"/>
  <c r="AL41" i="7"/>
  <c r="AK41" i="7"/>
  <c r="W33" i="6"/>
  <c r="AG44" i="8"/>
  <c r="AG43" i="6"/>
  <c r="V22" i="6"/>
  <c r="O31" i="8"/>
  <c r="AB27" i="7"/>
  <c r="AL46" i="3"/>
  <c r="AK46" i="3"/>
  <c r="K45" i="8"/>
  <c r="AA20" i="10"/>
  <c r="AA16" i="23"/>
  <c r="AA10" i="41"/>
  <c r="S34" i="8"/>
  <c r="S33" i="3"/>
  <c r="F49" i="7"/>
  <c r="AK37" i="3"/>
  <c r="AL37" i="3"/>
  <c r="AA37" i="8"/>
  <c r="AE22" i="6"/>
  <c r="L20" i="10"/>
  <c r="L10" i="41"/>
  <c r="L16" i="23"/>
  <c r="E31" i="8"/>
  <c r="N43" i="7"/>
  <c r="AC33" i="7"/>
  <c r="N33" i="7"/>
  <c r="Y16" i="23"/>
  <c r="Y10" i="41"/>
  <c r="Y20" i="10"/>
  <c r="AK12" i="6"/>
  <c r="AL12" i="6"/>
  <c r="AK29" i="3"/>
  <c r="AI29" i="8"/>
  <c r="AL29" i="3"/>
  <c r="Z9" i="6"/>
  <c r="AE9" i="6"/>
  <c r="AE36" i="8"/>
  <c r="I11" i="31" l="1"/>
  <c r="I34" i="10"/>
  <c r="I33" i="8"/>
  <c r="W18" i="31"/>
  <c r="W41" i="10"/>
  <c r="U45" i="10"/>
  <c r="U12" i="33"/>
  <c r="AI49" i="8"/>
  <c r="AI50" i="10"/>
  <c r="AK50" i="8"/>
  <c r="AL50" i="8"/>
  <c r="K14" i="33"/>
  <c r="H19" i="10"/>
  <c r="H15" i="23"/>
  <c r="P40" i="10"/>
  <c r="P17" i="31"/>
  <c r="AK49" i="6"/>
  <c r="AL49" i="6"/>
  <c r="X12" i="21"/>
  <c r="X11" i="10"/>
  <c r="AI37" i="10"/>
  <c r="AI14" i="31"/>
  <c r="AL37" i="8"/>
  <c r="AK37" i="8"/>
  <c r="Z18" i="31"/>
  <c r="Z41" i="10"/>
  <c r="AG15" i="23"/>
  <c r="AG19" i="10"/>
  <c r="AD11" i="10"/>
  <c r="AD12" i="21"/>
  <c r="H25" i="10"/>
  <c r="H13" i="25"/>
  <c r="AI19" i="10"/>
  <c r="AI15" i="23"/>
  <c r="AL19" i="8"/>
  <c r="AK19" i="8"/>
  <c r="O30" i="10"/>
  <c r="O13" i="27"/>
  <c r="AI13" i="25"/>
  <c r="AI25" i="10"/>
  <c r="AL25" i="8"/>
  <c r="AK25" i="8"/>
  <c r="AK31" i="8"/>
  <c r="AI31" i="10"/>
  <c r="AI14" i="27"/>
  <c r="AL31" i="8"/>
  <c r="T30" i="10"/>
  <c r="T13" i="27"/>
  <c r="AC9" i="8"/>
  <c r="AC10" i="10"/>
  <c r="AC11" i="21"/>
  <c r="AG14" i="27"/>
  <c r="AG31" i="10"/>
  <c r="AD50" i="10"/>
  <c r="AD49" i="8"/>
  <c r="E11" i="23"/>
  <c r="E15" i="10"/>
  <c r="E14" i="8"/>
  <c r="Q34" i="10"/>
  <c r="Q11" i="31"/>
  <c r="Q33" i="8"/>
  <c r="X17" i="31"/>
  <c r="X40" i="10"/>
  <c r="AC49" i="8"/>
  <c r="AC50" i="10"/>
  <c r="S19" i="10"/>
  <c r="S15" i="23"/>
  <c r="AB37" i="10"/>
  <c r="AB14" i="31"/>
  <c r="S12" i="33"/>
  <c r="S45" i="10"/>
  <c r="W38" i="10"/>
  <c r="W15" i="31"/>
  <c r="W7" i="3"/>
  <c r="W6" i="3"/>
  <c r="L40" i="10"/>
  <c r="L17" i="31"/>
  <c r="O39" i="10"/>
  <c r="O16" i="31"/>
  <c r="V7" i="6"/>
  <c r="V6" i="6"/>
  <c r="V8" i="41" s="1"/>
  <c r="AG7" i="7"/>
  <c r="AG6" i="7"/>
  <c r="AG9" i="41" s="1"/>
  <c r="M13" i="25"/>
  <c r="M25" i="10"/>
  <c r="Q11" i="23"/>
  <c r="Q14" i="8"/>
  <c r="Q15" i="10"/>
  <c r="AD11" i="27"/>
  <c r="AD28" i="10"/>
  <c r="AD27" i="8"/>
  <c r="U14" i="33"/>
  <c r="AB13" i="25"/>
  <c r="AB25" i="10"/>
  <c r="AC6" i="6"/>
  <c r="AC8" i="41" s="1"/>
  <c r="AC7" i="6"/>
  <c r="O33" i="8"/>
  <c r="O34" i="10"/>
  <c r="O11" i="31"/>
  <c r="U7" i="6"/>
  <c r="U6" i="6"/>
  <c r="U8" i="41" s="1"/>
  <c r="E11" i="31"/>
  <c r="E34" i="10"/>
  <c r="E33" i="8"/>
  <c r="AI18" i="31"/>
  <c r="AL41" i="8"/>
  <c r="AI41" i="10"/>
  <c r="AK41" i="8"/>
  <c r="AL16" i="8"/>
  <c r="AI12" i="23"/>
  <c r="AI16" i="10"/>
  <c r="AK16" i="8"/>
  <c r="Y35" i="10"/>
  <c r="Y12" i="31"/>
  <c r="X23" i="10"/>
  <c r="X22" i="8"/>
  <c r="X11" i="25"/>
  <c r="O7" i="6"/>
  <c r="O6" i="6"/>
  <c r="O8" i="41" s="1"/>
  <c r="AE14" i="31"/>
  <c r="AE37" i="10"/>
  <c r="T7" i="3"/>
  <c r="T6" i="3"/>
  <c r="N46" i="10"/>
  <c r="N13" i="33"/>
  <c r="N49" i="8"/>
  <c r="N50" i="10"/>
  <c r="AD38" i="10"/>
  <c r="AD15" i="31"/>
  <c r="H12" i="25"/>
  <c r="H24" i="10"/>
  <c r="Q13" i="21"/>
  <c r="Q12" i="10"/>
  <c r="K41" i="10"/>
  <c r="K18" i="31"/>
  <c r="X43" i="8"/>
  <c r="X11" i="33"/>
  <c r="X44" i="10"/>
  <c r="AG29" i="10"/>
  <c r="AG12" i="27"/>
  <c r="Z11" i="23"/>
  <c r="Z15" i="10"/>
  <c r="Z14" i="8"/>
  <c r="Y7" i="6"/>
  <c r="Y6" i="6"/>
  <c r="Y8" i="41" s="1"/>
  <c r="Y12" i="21"/>
  <c r="Y11" i="10"/>
  <c r="AK36" i="8"/>
  <c r="AI13" i="31"/>
  <c r="AL36" i="8"/>
  <c r="AI36" i="10"/>
  <c r="Q44" i="10"/>
  <c r="Q43" i="8"/>
  <c r="Q11" i="33"/>
  <c r="Q18" i="10"/>
  <c r="Q14" i="23"/>
  <c r="AK10" i="41"/>
  <c r="AL10" i="41"/>
  <c r="X7" i="3"/>
  <c r="X6" i="3"/>
  <c r="S36" i="10"/>
  <c r="S13" i="31"/>
  <c r="Z14" i="23"/>
  <c r="Z18" i="10"/>
  <c r="AF15" i="31"/>
  <c r="AF38" i="10"/>
  <c r="Z10" i="10"/>
  <c r="Z9" i="8"/>
  <c r="Z11" i="21"/>
  <c r="L11" i="23"/>
  <c r="L15" i="10"/>
  <c r="L14" i="8"/>
  <c r="K12" i="23"/>
  <c r="K16" i="10"/>
  <c r="K15" i="23"/>
  <c r="K19" i="10"/>
  <c r="F41" i="10"/>
  <c r="F18" i="31"/>
  <c r="R23" i="10"/>
  <c r="R11" i="25"/>
  <c r="R22" i="8"/>
  <c r="G6" i="3"/>
  <c r="G7" i="3"/>
  <c r="T50" i="10"/>
  <c r="T49" i="8"/>
  <c r="AL10" i="8"/>
  <c r="AK10" i="8"/>
  <c r="AI9" i="8"/>
  <c r="AI10" i="10"/>
  <c r="AI11" i="21"/>
  <c r="W11" i="33"/>
  <c r="W44" i="10"/>
  <c r="W43" i="8"/>
  <c r="V12" i="33"/>
  <c r="V45" i="10"/>
  <c r="V14" i="23"/>
  <c r="V18" i="10"/>
  <c r="W6" i="6"/>
  <c r="W8" i="41" s="1"/>
  <c r="W7" i="6"/>
  <c r="J16" i="10"/>
  <c r="J12" i="23"/>
  <c r="AB11" i="33"/>
  <c r="AB43" i="8"/>
  <c r="AB44" i="10"/>
  <c r="J14" i="31"/>
  <c r="J37" i="10"/>
  <c r="O46" i="10"/>
  <c r="O13" i="33"/>
  <c r="R13" i="31"/>
  <c r="R36" i="10"/>
  <c r="AA50" i="10"/>
  <c r="AA49" i="8"/>
  <c r="AC13" i="33"/>
  <c r="AC46" i="10"/>
  <c r="E46" i="10"/>
  <c r="E13" i="33"/>
  <c r="AK33" i="3"/>
  <c r="AL33" i="3"/>
  <c r="N40" i="10"/>
  <c r="N17" i="31"/>
  <c r="AD14" i="31"/>
  <c r="AD37" i="10"/>
  <c r="G17" i="10"/>
  <c r="G13" i="23"/>
  <c r="F23" i="10"/>
  <c r="F22" i="8"/>
  <c r="F11" i="25"/>
  <c r="E18" i="10"/>
  <c r="E14" i="23"/>
  <c r="N14" i="8"/>
  <c r="N11" i="23"/>
  <c r="N15" i="10"/>
  <c r="D35" i="10"/>
  <c r="AH35" i="10"/>
  <c r="D12" i="31"/>
  <c r="AG12" i="33"/>
  <c r="AG45" i="10"/>
  <c r="F16" i="31"/>
  <c r="F39" i="10"/>
  <c r="V11" i="10"/>
  <c r="V12" i="21"/>
  <c r="AG17" i="31"/>
  <c r="AG40" i="10"/>
  <c r="N7" i="6"/>
  <c r="N6" i="6"/>
  <c r="N8" i="41" s="1"/>
  <c r="Y24" i="10"/>
  <c r="Y12" i="25"/>
  <c r="V16" i="10"/>
  <c r="V12" i="23"/>
  <c r="E12" i="23"/>
  <c r="E16" i="10"/>
  <c r="J11" i="27"/>
  <c r="J27" i="8"/>
  <c r="J28" i="10"/>
  <c r="W12" i="23"/>
  <c r="W16" i="10"/>
  <c r="R39" i="10"/>
  <c r="R16" i="31"/>
  <c r="O45" i="10"/>
  <c r="O12" i="33"/>
  <c r="I39" i="10"/>
  <c r="I16" i="31"/>
  <c r="I18" i="10"/>
  <c r="I14" i="23"/>
  <c r="E11" i="25"/>
  <c r="E22" i="8"/>
  <c r="E23" i="10"/>
  <c r="G16" i="10"/>
  <c r="G12" i="23"/>
  <c r="D14" i="8"/>
  <c r="AH15" i="10"/>
  <c r="D11" i="23"/>
  <c r="D15" i="10"/>
  <c r="Z24" i="10"/>
  <c r="Z12" i="25"/>
  <c r="G15" i="23"/>
  <c r="G19" i="10"/>
  <c r="AE12" i="31"/>
  <c r="AE35" i="10"/>
  <c r="AD13" i="23"/>
  <c r="AD17" i="10"/>
  <c r="L11" i="25"/>
  <c r="L23" i="10"/>
  <c r="L22" i="8"/>
  <c r="N29" i="10"/>
  <c r="N12" i="27"/>
  <c r="Q13" i="31"/>
  <c r="Q36" i="10"/>
  <c r="Z14" i="33"/>
  <c r="AH17" i="10"/>
  <c r="D17" i="10"/>
  <c r="D13" i="23"/>
  <c r="AD14" i="8"/>
  <c r="AD11" i="23"/>
  <c r="AD15" i="10"/>
  <c r="T12" i="25"/>
  <c r="T24" i="10"/>
  <c r="H41" i="10"/>
  <c r="H18" i="31"/>
  <c r="AG6" i="3"/>
  <c r="AG7" i="3"/>
  <c r="V13" i="25"/>
  <c r="V25" i="10"/>
  <c r="AG14" i="23"/>
  <c r="AG18" i="10"/>
  <c r="F30" i="10"/>
  <c r="F13" i="27"/>
  <c r="K7" i="3"/>
  <c r="K6" i="3"/>
  <c r="S31" i="10"/>
  <c r="S14" i="27"/>
  <c r="X12" i="10"/>
  <c r="X13" i="21"/>
  <c r="AA10" i="10"/>
  <c r="AA9" i="8"/>
  <c r="AA11" i="21"/>
  <c r="AF13" i="27"/>
  <c r="AF30" i="10"/>
  <c r="Y39" i="10"/>
  <c r="Y16" i="31"/>
  <c r="K49" i="8"/>
  <c r="K50" i="10"/>
  <c r="Y6" i="7"/>
  <c r="Y9" i="41" s="1"/>
  <c r="Y7" i="7"/>
  <c r="K31" i="10"/>
  <c r="K14" i="27"/>
  <c r="AA13" i="21"/>
  <c r="AA12" i="10"/>
  <c r="J12" i="10"/>
  <c r="J13" i="21"/>
  <c r="Q11" i="27"/>
  <c r="Q27" i="8"/>
  <c r="Q28" i="10"/>
  <c r="AD14" i="27"/>
  <c r="AD31" i="10"/>
  <c r="Y13" i="33"/>
  <c r="Y46" i="10"/>
  <c r="D49" i="8"/>
  <c r="D50" i="10"/>
  <c r="AH50" i="10"/>
  <c r="O14" i="33"/>
  <c r="I45" i="10"/>
  <c r="I12" i="33"/>
  <c r="AK39" i="8"/>
  <c r="AI39" i="10"/>
  <c r="AI16" i="31"/>
  <c r="AL39" i="8"/>
  <c r="AF27" i="8"/>
  <c r="AF11" i="27"/>
  <c r="AF28" i="10"/>
  <c r="AF40" i="10"/>
  <c r="AF17" i="31"/>
  <c r="AB14" i="33"/>
  <c r="AF18" i="10"/>
  <c r="AF14" i="23"/>
  <c r="N36" i="10"/>
  <c r="N13" i="31"/>
  <c r="F12" i="25"/>
  <c r="F24" i="10"/>
  <c r="L12" i="31"/>
  <c r="L35" i="10"/>
  <c r="D6" i="7"/>
  <c r="D9" i="41" s="1"/>
  <c r="D7" i="7"/>
  <c r="N19" i="10"/>
  <c r="N15" i="23"/>
  <c r="M6" i="6"/>
  <c r="M8" i="41" s="1"/>
  <c r="M7" i="6"/>
  <c r="U41" i="10"/>
  <c r="U18" i="31"/>
  <c r="X38" i="10"/>
  <c r="X15" i="31"/>
  <c r="X14" i="27"/>
  <c r="X31" i="10"/>
  <c r="W19" i="10"/>
  <c r="W15" i="23"/>
  <c r="Z13" i="31"/>
  <c r="Z36" i="10"/>
  <c r="Q38" i="10"/>
  <c r="Q15" i="31"/>
  <c r="F31" i="10"/>
  <c r="F14" i="27"/>
  <c r="G6" i="6"/>
  <c r="G8" i="41" s="1"/>
  <c r="G7" i="6"/>
  <c r="M22" i="8"/>
  <c r="M23" i="10"/>
  <c r="M11" i="25"/>
  <c r="AD14" i="33"/>
  <c r="AD13" i="33"/>
  <c r="AD46" i="10"/>
  <c r="Z45" i="10"/>
  <c r="Z12" i="33"/>
  <c r="N38" i="10"/>
  <c r="N15" i="31"/>
  <c r="X35" i="10"/>
  <c r="X12" i="31"/>
  <c r="M12" i="23"/>
  <c r="M16" i="10"/>
  <c r="F35" i="10"/>
  <c r="F12" i="31"/>
  <c r="Q45" i="10"/>
  <c r="Q12" i="33"/>
  <c r="H14" i="33"/>
  <c r="AD11" i="31"/>
  <c r="AD33" i="8"/>
  <c r="AD34" i="10"/>
  <c r="AE17" i="31"/>
  <c r="AE40" i="10"/>
  <c r="AB46" i="10"/>
  <c r="AB13" i="33"/>
  <c r="AD30" i="10"/>
  <c r="AD13" i="27"/>
  <c r="AL14" i="6"/>
  <c r="AK14" i="6"/>
  <c r="R12" i="33"/>
  <c r="R45" i="10"/>
  <c r="S10" i="10"/>
  <c r="S9" i="8"/>
  <c r="S11" i="21"/>
  <c r="U14" i="23"/>
  <c r="U18" i="10"/>
  <c r="F11" i="10"/>
  <c r="F12" i="21"/>
  <c r="X25" i="10"/>
  <c r="X13" i="25"/>
  <c r="G11" i="10"/>
  <c r="G12" i="21"/>
  <c r="V14" i="33"/>
  <c r="AD13" i="25"/>
  <c r="AD25" i="10"/>
  <c r="O11" i="21"/>
  <c r="O10" i="10"/>
  <c r="O9" i="8"/>
  <c r="AL11" i="8"/>
  <c r="AI12" i="21"/>
  <c r="AK11" i="8"/>
  <c r="AI11" i="10"/>
  <c r="AE41" i="10"/>
  <c r="AE18" i="31"/>
  <c r="L11" i="10"/>
  <c r="L12" i="21"/>
  <c r="H45" i="10"/>
  <c r="H12" i="33"/>
  <c r="AF46" i="10"/>
  <c r="AF13" i="33"/>
  <c r="AL46" i="8"/>
  <c r="AI46" i="10"/>
  <c r="AK46" i="8"/>
  <c r="AI13" i="33"/>
  <c r="Z16" i="31"/>
  <c r="Z39" i="10"/>
  <c r="AG12" i="10"/>
  <c r="AG13" i="21"/>
  <c r="L12" i="27"/>
  <c r="L29" i="10"/>
  <c r="AA36" i="10"/>
  <c r="AA13" i="31"/>
  <c r="Z27" i="8"/>
  <c r="Z11" i="27"/>
  <c r="Z28" i="10"/>
  <c r="M18" i="10"/>
  <c r="M14" i="23"/>
  <c r="U23" i="10"/>
  <c r="U11" i="25"/>
  <c r="U22" i="8"/>
  <c r="AA12" i="27"/>
  <c r="AA29" i="10"/>
  <c r="Y13" i="23"/>
  <c r="Y17" i="10"/>
  <c r="AE18" i="10"/>
  <c r="AE14" i="23"/>
  <c r="AC11" i="25"/>
  <c r="AC23" i="10"/>
  <c r="AC22" i="8"/>
  <c r="AE15" i="31"/>
  <c r="AE38" i="10"/>
  <c r="J12" i="27"/>
  <c r="J29" i="10"/>
  <c r="AE15" i="10"/>
  <c r="AE11" i="23"/>
  <c r="AE14" i="8"/>
  <c r="I13" i="27"/>
  <c r="I30" i="10"/>
  <c r="V33" i="8"/>
  <c r="V11" i="31"/>
  <c r="V34" i="10"/>
  <c r="R29" i="10"/>
  <c r="R12" i="27"/>
  <c r="K18" i="10"/>
  <c r="K14" i="23"/>
  <c r="L31" i="10"/>
  <c r="L14" i="27"/>
  <c r="N7" i="7"/>
  <c r="N6" i="7"/>
  <c r="N9" i="41" s="1"/>
  <c r="AA30" i="10"/>
  <c r="AA13" i="27"/>
  <c r="J24" i="10"/>
  <c r="J12" i="25"/>
  <c r="L7" i="6"/>
  <c r="L6" i="6"/>
  <c r="L8" i="41" s="1"/>
  <c r="R13" i="27"/>
  <c r="R30" i="10"/>
  <c r="T12" i="33"/>
  <c r="T45" i="10"/>
  <c r="T11" i="10"/>
  <c r="T12" i="21"/>
  <c r="U24" i="10"/>
  <c r="U12" i="25"/>
  <c r="K38" i="10"/>
  <c r="K15" i="31"/>
  <c r="T17" i="31"/>
  <c r="T40" i="10"/>
  <c r="T14" i="33"/>
  <c r="AK28" i="8"/>
  <c r="AI11" i="27"/>
  <c r="AL28" i="8"/>
  <c r="AI28" i="10"/>
  <c r="AI27" i="8"/>
  <c r="U16" i="10"/>
  <c r="U12" i="23"/>
  <c r="J14" i="33"/>
  <c r="U33" i="8"/>
  <c r="U34" i="10"/>
  <c r="U11" i="31"/>
  <c r="AA33" i="8"/>
  <c r="AA11" i="31"/>
  <c r="AA34" i="10"/>
  <c r="D6" i="3"/>
  <c r="D7" i="3"/>
  <c r="AD17" i="31"/>
  <c r="AD40" i="10"/>
  <c r="AB28" i="10"/>
  <c r="AB11" i="27"/>
  <c r="AB27" i="8"/>
  <c r="H12" i="21"/>
  <c r="H11" i="10"/>
  <c r="AC18" i="10"/>
  <c r="AC14" i="23"/>
  <c r="P11" i="10"/>
  <c r="P12" i="21"/>
  <c r="E45" i="10"/>
  <c r="E12" i="33"/>
  <c r="AH25" i="10"/>
  <c r="D13" i="25"/>
  <c r="D25" i="10"/>
  <c r="V29" i="10"/>
  <c r="V12" i="27"/>
  <c r="W12" i="25"/>
  <c r="W24" i="10"/>
  <c r="F6" i="3"/>
  <c r="F7" i="3"/>
  <c r="W37" i="10"/>
  <c r="W14" i="31"/>
  <c r="J14" i="23"/>
  <c r="J18" i="10"/>
  <c r="AF36" i="10"/>
  <c r="AF13" i="31"/>
  <c r="V10" i="10"/>
  <c r="V9" i="8"/>
  <c r="V11" i="21"/>
  <c r="Z6" i="6"/>
  <c r="Z8" i="41" s="1"/>
  <c r="Z7" i="6"/>
  <c r="E14" i="27"/>
  <c r="E31" i="10"/>
  <c r="N18" i="10"/>
  <c r="N14" i="23"/>
  <c r="AD18" i="10"/>
  <c r="AD14" i="23"/>
  <c r="I46" i="10"/>
  <c r="I13" i="33"/>
  <c r="AG15" i="31"/>
  <c r="AG38" i="10"/>
  <c r="I11" i="10"/>
  <c r="I12" i="21"/>
  <c r="AC11" i="10"/>
  <c r="AC12" i="21"/>
  <c r="E13" i="31"/>
  <c r="E36" i="10"/>
  <c r="L6" i="7"/>
  <c r="L9" i="41" s="1"/>
  <c r="L7" i="7"/>
  <c r="O13" i="31"/>
  <c r="O36" i="10"/>
  <c r="I14" i="33"/>
  <c r="M12" i="31"/>
  <c r="M35" i="10"/>
  <c r="AC43" i="8"/>
  <c r="AC11" i="33"/>
  <c r="AC44" i="10"/>
  <c r="I28" i="10"/>
  <c r="I11" i="27"/>
  <c r="I27" i="8"/>
  <c r="AK33" i="7"/>
  <c r="AL33" i="7"/>
  <c r="G35" i="10"/>
  <c r="G12" i="31"/>
  <c r="Q18" i="31"/>
  <c r="Q41" i="10"/>
  <c r="I7" i="3"/>
  <c r="I6" i="3"/>
  <c r="AG27" i="8"/>
  <c r="AG28" i="10"/>
  <c r="AG11" i="27"/>
  <c r="M14" i="33"/>
  <c r="X14" i="31"/>
  <c r="X37" i="10"/>
  <c r="AE7" i="7"/>
  <c r="AE6" i="7"/>
  <c r="AE9" i="41" s="1"/>
  <c r="P14" i="33"/>
  <c r="AA43" i="8"/>
  <c r="AA11" i="33"/>
  <c r="AA44" i="10"/>
  <c r="G41" i="10"/>
  <c r="G18" i="31"/>
  <c r="H14" i="8"/>
  <c r="H11" i="23"/>
  <c r="H15" i="10"/>
  <c r="W15" i="10"/>
  <c r="W11" i="23"/>
  <c r="W14" i="8"/>
  <c r="AB6" i="6"/>
  <c r="AB8" i="41" s="1"/>
  <c r="AB7" i="6"/>
  <c r="N14" i="33"/>
  <c r="O35" i="10"/>
  <c r="O12" i="31"/>
  <c r="G50" i="10"/>
  <c r="G49" i="8"/>
  <c r="AG14" i="31"/>
  <c r="AG37" i="10"/>
  <c r="W46" i="10"/>
  <c r="W13" i="33"/>
  <c r="H13" i="21"/>
  <c r="H12" i="10"/>
  <c r="O29" i="10"/>
  <c r="O12" i="27"/>
  <c r="O38" i="10"/>
  <c r="O15" i="31"/>
  <c r="J13" i="25"/>
  <c r="J25" i="10"/>
  <c r="AC12" i="23"/>
  <c r="AC16" i="10"/>
  <c r="O17" i="10"/>
  <c r="O13" i="23"/>
  <c r="T10" i="10"/>
  <c r="T9" i="8"/>
  <c r="T11" i="21"/>
  <c r="V13" i="27"/>
  <c r="V30" i="10"/>
  <c r="AG39" i="10"/>
  <c r="AG16" i="31"/>
  <c r="M41" i="10"/>
  <c r="M18" i="31"/>
  <c r="AC12" i="33"/>
  <c r="AC45" i="10"/>
  <c r="H14" i="27"/>
  <c r="H31" i="10"/>
  <c r="W36" i="10"/>
  <c r="W13" i="31"/>
  <c r="T46" i="10"/>
  <c r="T13" i="33"/>
  <c r="AL9" i="6"/>
  <c r="AK9" i="6"/>
  <c r="AI6" i="6"/>
  <c r="AI7" i="6"/>
  <c r="AL9" i="7"/>
  <c r="AI7" i="7"/>
  <c r="AI6" i="7"/>
  <c r="AK9" i="7"/>
  <c r="AF17" i="10"/>
  <c r="AF13" i="23"/>
  <c r="S14" i="33"/>
  <c r="P13" i="31"/>
  <c r="P36" i="10"/>
  <c r="AG35" i="10"/>
  <c r="AG12" i="31"/>
  <c r="P7" i="7"/>
  <c r="P6" i="7"/>
  <c r="P9" i="41" s="1"/>
  <c r="AB12" i="25"/>
  <c r="AB24" i="10"/>
  <c r="X10" i="10"/>
  <c r="X9" i="8"/>
  <c r="X11" i="21"/>
  <c r="AK27" i="7"/>
  <c r="AL27" i="7"/>
  <c r="AG50" i="10"/>
  <c r="AG49" i="8"/>
  <c r="AD41" i="10"/>
  <c r="AD18" i="31"/>
  <c r="H39" i="10"/>
  <c r="H16" i="31"/>
  <c r="AA22" i="8"/>
  <c r="AA11" i="25"/>
  <c r="AA23" i="10"/>
  <c r="AB17" i="31"/>
  <c r="AB40" i="10"/>
  <c r="S35" i="10"/>
  <c r="S12" i="31"/>
  <c r="T25" i="10"/>
  <c r="T13" i="25"/>
  <c r="P29" i="10"/>
  <c r="P12" i="27"/>
  <c r="Q12" i="21"/>
  <c r="Q11" i="10"/>
  <c r="K13" i="27"/>
  <c r="K30" i="10"/>
  <c r="K37" i="10"/>
  <c r="K14" i="31"/>
  <c r="N30" i="10"/>
  <c r="N13" i="27"/>
  <c r="AA14" i="33"/>
  <c r="S12" i="21"/>
  <c r="S11" i="10"/>
  <c r="Z15" i="31"/>
  <c r="Z38" i="10"/>
  <c r="AF12" i="25"/>
  <c r="AF24" i="10"/>
  <c r="E6" i="7"/>
  <c r="E9" i="41" s="1"/>
  <c r="E7" i="7"/>
  <c r="M37" i="10"/>
  <c r="M14" i="31"/>
  <c r="V15" i="23"/>
  <c r="V19" i="10"/>
  <c r="W31" i="10"/>
  <c r="W14" i="27"/>
  <c r="Z11" i="10"/>
  <c r="Z12" i="21"/>
  <c r="M13" i="33"/>
  <c r="M46" i="10"/>
  <c r="T12" i="23"/>
  <c r="T16" i="10"/>
  <c r="AK30" i="8"/>
  <c r="AL30" i="8"/>
  <c r="AI13" i="27"/>
  <c r="AI30" i="10"/>
  <c r="W11" i="31"/>
  <c r="W34" i="10"/>
  <c r="W33" i="8"/>
  <c r="AA35" i="10"/>
  <c r="AA12" i="31"/>
  <c r="E9" i="8"/>
  <c r="E11" i="21"/>
  <c r="E10" i="10"/>
  <c r="AL22" i="3"/>
  <c r="AK22" i="3"/>
  <c r="AI40" i="10"/>
  <c r="AL40" i="8"/>
  <c r="AK40" i="8"/>
  <c r="AI17" i="31"/>
  <c r="U12" i="31"/>
  <c r="U35" i="10"/>
  <c r="Z46" i="10"/>
  <c r="Z13" i="33"/>
  <c r="P7" i="3"/>
  <c r="P6" i="3"/>
  <c r="AA15" i="31"/>
  <c r="AA38" i="10"/>
  <c r="F16" i="10"/>
  <c r="F12" i="23"/>
  <c r="W27" i="8"/>
  <c r="W11" i="27"/>
  <c r="W28" i="10"/>
  <c r="X11" i="23"/>
  <c r="X14" i="8"/>
  <c r="X15" i="10"/>
  <c r="I13" i="31"/>
  <c r="I36" i="10"/>
  <c r="W11" i="10"/>
  <c r="W12" i="21"/>
  <c r="H6" i="3"/>
  <c r="H7" i="3"/>
  <c r="G14" i="33"/>
  <c r="F15" i="23"/>
  <c r="F19" i="10"/>
  <c r="J30" i="10"/>
  <c r="J13" i="27"/>
  <c r="O22" i="8"/>
  <c r="O11" i="25"/>
  <c r="O23" i="10"/>
  <c r="P12" i="25"/>
  <c r="P24" i="10"/>
  <c r="G31" i="10"/>
  <c r="G14" i="27"/>
  <c r="Z37" i="10"/>
  <c r="Z14" i="31"/>
  <c r="P6" i="6"/>
  <c r="P8" i="41" s="1"/>
  <c r="P7" i="6"/>
  <c r="M50" i="10"/>
  <c r="M49" i="8"/>
  <c r="E13" i="23"/>
  <c r="E17" i="10"/>
  <c r="AG7" i="6"/>
  <c r="AG6" i="6"/>
  <c r="AG8" i="41" s="1"/>
  <c r="S13" i="21"/>
  <c r="S12" i="10"/>
  <c r="I40" i="10"/>
  <c r="I17" i="31"/>
  <c r="V14" i="27"/>
  <c r="V31" i="10"/>
  <c r="AB12" i="31"/>
  <c r="AB35" i="10"/>
  <c r="F27" i="8"/>
  <c r="F11" i="27"/>
  <c r="F28" i="10"/>
  <c r="K9" i="8"/>
  <c r="K11" i="21"/>
  <c r="K10" i="10"/>
  <c r="Y41" i="10"/>
  <c r="Y18" i="31"/>
  <c r="S13" i="25"/>
  <c r="S25" i="10"/>
  <c r="L14" i="33"/>
  <c r="N9" i="8"/>
  <c r="N11" i="21"/>
  <c r="N10" i="10"/>
  <c r="V46" i="10"/>
  <c r="V13" i="33"/>
  <c r="G24" i="10"/>
  <c r="G12" i="25"/>
  <c r="W16" i="31"/>
  <c r="W39" i="10"/>
  <c r="AA6" i="3"/>
  <c r="AA7" i="3"/>
  <c r="G36" i="10"/>
  <c r="G13" i="31"/>
  <c r="N31" i="10"/>
  <c r="N14" i="27"/>
  <c r="L15" i="23"/>
  <c r="L19" i="10"/>
  <c r="Q12" i="31"/>
  <c r="Q35" i="10"/>
  <c r="H18" i="10"/>
  <c r="H14" i="23"/>
  <c r="I12" i="25"/>
  <c r="I24" i="10"/>
  <c r="E16" i="31"/>
  <c r="E39" i="10"/>
  <c r="AC24" i="10"/>
  <c r="AC12" i="25"/>
  <c r="AC13" i="21"/>
  <c r="AC12" i="10"/>
  <c r="X29" i="10"/>
  <c r="X12" i="27"/>
  <c r="AE13" i="21"/>
  <c r="AE12" i="10"/>
  <c r="Z25" i="10"/>
  <c r="Z13" i="25"/>
  <c r="AF9" i="8"/>
  <c r="AF10" i="10"/>
  <c r="AF11" i="21"/>
  <c r="W17" i="10"/>
  <c r="W13" i="23"/>
  <c r="H7" i="6"/>
  <c r="H6" i="6"/>
  <c r="H8" i="41" s="1"/>
  <c r="Q22" i="8"/>
  <c r="Q23" i="10"/>
  <c r="Q11" i="25"/>
  <c r="AF41" i="10"/>
  <c r="AF18" i="31"/>
  <c r="H30" i="10"/>
  <c r="H13" i="27"/>
  <c r="F29" i="10"/>
  <c r="F12" i="27"/>
  <c r="P39" i="10"/>
  <c r="P16" i="31"/>
  <c r="S46" i="10"/>
  <c r="S13" i="33"/>
  <c r="P12" i="33"/>
  <c r="P45" i="10"/>
  <c r="AB16" i="31"/>
  <c r="AB39" i="10"/>
  <c r="L46" i="10"/>
  <c r="L13" i="33"/>
  <c r="Y37" i="10"/>
  <c r="Y14" i="31"/>
  <c r="X41" i="10"/>
  <c r="X18" i="31"/>
  <c r="Y6" i="3"/>
  <c r="Y7" i="3"/>
  <c r="L18" i="31"/>
  <c r="L41" i="10"/>
  <c r="U13" i="25"/>
  <c r="U25" i="10"/>
  <c r="M11" i="23"/>
  <c r="M14" i="8"/>
  <c r="M15" i="10"/>
  <c r="AA14" i="23"/>
  <c r="AA18" i="10"/>
  <c r="M6" i="7"/>
  <c r="M9" i="41" s="1"/>
  <c r="M7" i="7"/>
  <c r="X18" i="10"/>
  <c r="X14" i="23"/>
  <c r="S13" i="23"/>
  <c r="S17" i="10"/>
  <c r="R50" i="10"/>
  <c r="R49" i="8"/>
  <c r="T12" i="27"/>
  <c r="T29" i="10"/>
  <c r="Y43" i="8"/>
  <c r="Y44" i="10"/>
  <c r="Y11" i="33"/>
  <c r="T39" i="10"/>
  <c r="T16" i="31"/>
  <c r="E41" i="10"/>
  <c r="E18" i="31"/>
  <c r="P27" i="8"/>
  <c r="P11" i="27"/>
  <c r="P28" i="10"/>
  <c r="O17" i="31"/>
  <c r="O40" i="10"/>
  <c r="AC14" i="33"/>
  <c r="Y11" i="23"/>
  <c r="Y14" i="8"/>
  <c r="Y15" i="10"/>
  <c r="Z12" i="31"/>
  <c r="Z35" i="10"/>
  <c r="M11" i="33"/>
  <c r="M44" i="10"/>
  <c r="M43" i="8"/>
  <c r="Y19" i="10"/>
  <c r="Y15" i="23"/>
  <c r="R6" i="6"/>
  <c r="R8" i="41" s="1"/>
  <c r="R7" i="6"/>
  <c r="J46" i="10"/>
  <c r="J13" i="33"/>
  <c r="R33" i="8"/>
  <c r="R34" i="10"/>
  <c r="R11" i="31"/>
  <c r="D41" i="10"/>
  <c r="D18" i="31"/>
  <c r="AH41" i="10"/>
  <c r="S14" i="8"/>
  <c r="S15" i="10"/>
  <c r="S11" i="23"/>
  <c r="H13" i="33"/>
  <c r="H46" i="10"/>
  <c r="AA39" i="10"/>
  <c r="AA16" i="31"/>
  <c r="J41" i="10"/>
  <c r="J18" i="31"/>
  <c r="Z44" i="10"/>
  <c r="Z43" i="8"/>
  <c r="Z11" i="33"/>
  <c r="AF49" i="8"/>
  <c r="AF50" i="10"/>
  <c r="N17" i="10"/>
  <c r="N13" i="23"/>
  <c r="O7" i="3"/>
  <c r="O6" i="3"/>
  <c r="AD12" i="25"/>
  <c r="AD24" i="10"/>
  <c r="E11" i="10"/>
  <c r="E12" i="21"/>
  <c r="R17" i="10"/>
  <c r="R13" i="23"/>
  <c r="S12" i="23"/>
  <c r="S16" i="10"/>
  <c r="AE16" i="31"/>
  <c r="AE39" i="10"/>
  <c r="Y22" i="8"/>
  <c r="Y11" i="25"/>
  <c r="Y23" i="10"/>
  <c r="E13" i="27"/>
  <c r="E30" i="10"/>
  <c r="Q46" i="10"/>
  <c r="Q13" i="33"/>
  <c r="M15" i="31"/>
  <c r="M38" i="10"/>
  <c r="AC13" i="31"/>
  <c r="AC36" i="10"/>
  <c r="K12" i="25"/>
  <c r="K24" i="10"/>
  <c r="O13" i="25"/>
  <c r="O25" i="10"/>
  <c r="G33" i="8"/>
  <c r="G34" i="10"/>
  <c r="G11" i="31"/>
  <c r="U19" i="10"/>
  <c r="U15" i="23"/>
  <c r="T27" i="8"/>
  <c r="T11" i="27"/>
  <c r="T28" i="10"/>
  <c r="AF19" i="10"/>
  <c r="AF15" i="23"/>
  <c r="M11" i="21"/>
  <c r="M9" i="8"/>
  <c r="M10" i="10"/>
  <c r="K15" i="10"/>
  <c r="K14" i="8"/>
  <c r="K11" i="23"/>
  <c r="O12" i="25"/>
  <c r="O24" i="10"/>
  <c r="K13" i="31"/>
  <c r="K36" i="10"/>
  <c r="N16" i="10"/>
  <c r="N12" i="23"/>
  <c r="D34" i="10"/>
  <c r="AH34" i="10"/>
  <c r="D11" i="31"/>
  <c r="D33" i="8"/>
  <c r="AC17" i="31"/>
  <c r="AC40" i="10"/>
  <c r="Q39" i="10"/>
  <c r="Q16" i="31"/>
  <c r="Y29" i="10"/>
  <c r="Y12" i="27"/>
  <c r="AB11" i="21"/>
  <c r="AB10" i="10"/>
  <c r="AB9" i="8"/>
  <c r="O7" i="7"/>
  <c r="O6" i="7"/>
  <c r="O9" i="41" s="1"/>
  <c r="H22" i="8"/>
  <c r="H23" i="10"/>
  <c r="H11" i="25"/>
  <c r="U31" i="10"/>
  <c r="U14" i="27"/>
  <c r="AA11" i="27"/>
  <c r="AA27" i="8"/>
  <c r="AA28" i="10"/>
  <c r="S13" i="27"/>
  <c r="S30" i="10"/>
  <c r="J16" i="31"/>
  <c r="J39" i="10"/>
  <c r="P18" i="10"/>
  <c r="P14" i="23"/>
  <c r="AD29" i="10"/>
  <c r="AD12" i="27"/>
  <c r="U9" i="8"/>
  <c r="U10" i="10"/>
  <c r="U11" i="21"/>
  <c r="S37" i="10"/>
  <c r="S14" i="31"/>
  <c r="Q13" i="27"/>
  <c r="Q30" i="10"/>
  <c r="E44" i="10"/>
  <c r="E11" i="33"/>
  <c r="E43" i="8"/>
  <c r="R14" i="33"/>
  <c r="O18" i="10"/>
  <c r="O14" i="23"/>
  <c r="D9" i="8"/>
  <c r="D10" i="10"/>
  <c r="D11" i="21"/>
  <c r="AH10" i="10"/>
  <c r="I19" i="10"/>
  <c r="I15" i="23"/>
  <c r="T33" i="8"/>
  <c r="T11" i="31"/>
  <c r="T34" i="10"/>
  <c r="AB14" i="27"/>
  <c r="AB31" i="10"/>
  <c r="Q14" i="27"/>
  <c r="Q31" i="10"/>
  <c r="S18" i="10"/>
  <c r="S14" i="23"/>
  <c r="V15" i="31"/>
  <c r="V38" i="10"/>
  <c r="R17" i="31"/>
  <c r="R40" i="10"/>
  <c r="I14" i="31"/>
  <c r="I37" i="10"/>
  <c r="D23" i="10"/>
  <c r="D11" i="25"/>
  <c r="D22" i="8"/>
  <c r="AH23" i="10"/>
  <c r="AC31" i="10"/>
  <c r="AC14" i="27"/>
  <c r="P22" i="8"/>
  <c r="P11" i="25"/>
  <c r="P23" i="10"/>
  <c r="S23" i="10"/>
  <c r="S11" i="25"/>
  <c r="S22" i="8"/>
  <c r="Z6" i="7"/>
  <c r="Z9" i="41" s="1"/>
  <c r="Z7" i="7"/>
  <c r="K17" i="31"/>
  <c r="K40" i="10"/>
  <c r="H16" i="10"/>
  <c r="H12" i="23"/>
  <c r="V7" i="3"/>
  <c r="V6" i="3"/>
  <c r="F13" i="25"/>
  <c r="F25" i="10"/>
  <c r="L11" i="31"/>
  <c r="L34" i="10"/>
  <c r="L33" i="8"/>
  <c r="O11" i="10"/>
  <c r="O12" i="21"/>
  <c r="S11" i="31"/>
  <c r="S34" i="10"/>
  <c r="S33" i="8"/>
  <c r="AG11" i="33"/>
  <c r="AG44" i="10"/>
  <c r="AG43" i="8"/>
  <c r="P11" i="23"/>
  <c r="P14" i="8"/>
  <c r="P15" i="10"/>
  <c r="W29" i="10"/>
  <c r="W12" i="27"/>
  <c r="S6" i="7"/>
  <c r="S9" i="41" s="1"/>
  <c r="S7" i="7"/>
  <c r="O14" i="8"/>
  <c r="O15" i="10"/>
  <c r="O11" i="23"/>
  <c r="Y14" i="33"/>
  <c r="S6" i="6"/>
  <c r="S8" i="41" s="1"/>
  <c r="S7" i="6"/>
  <c r="N43" i="8"/>
  <c r="N44" i="10"/>
  <c r="N11" i="33"/>
  <c r="U36" i="10"/>
  <c r="U13" i="31"/>
  <c r="AC28" i="10"/>
  <c r="AC27" i="8"/>
  <c r="AC11" i="27"/>
  <c r="T7" i="7"/>
  <c r="T6" i="7"/>
  <c r="T9" i="41" s="1"/>
  <c r="AA7" i="6"/>
  <c r="AA6" i="6"/>
  <c r="AA8" i="41" s="1"/>
  <c r="AC35" i="10"/>
  <c r="AC12" i="31"/>
  <c r="R18" i="10"/>
  <c r="R14" i="23"/>
  <c r="AI38" i="10"/>
  <c r="AL38" i="8"/>
  <c r="AI15" i="31"/>
  <c r="AK38" i="8"/>
  <c r="AE14" i="33"/>
  <c r="Z49" i="8"/>
  <c r="Z50" i="10"/>
  <c r="J31" i="10"/>
  <c r="J14" i="27"/>
  <c r="I11" i="21"/>
  <c r="I10" i="10"/>
  <c r="I9" i="8"/>
  <c r="AF11" i="33"/>
  <c r="AF44" i="10"/>
  <c r="AF43" i="8"/>
  <c r="X45" i="10"/>
  <c r="X12" i="33"/>
  <c r="F37" i="10"/>
  <c r="F14" i="31"/>
  <c r="AG14" i="33"/>
  <c r="AD7" i="3"/>
  <c r="AD6" i="3"/>
  <c r="AE14" i="27"/>
  <c r="AE31" i="10"/>
  <c r="R35" i="10"/>
  <c r="R12" i="31"/>
  <c r="G14" i="23"/>
  <c r="G18" i="10"/>
  <c r="X7" i="7"/>
  <c r="X6" i="7"/>
  <c r="X9" i="41" s="1"/>
  <c r="W40" i="10"/>
  <c r="W17" i="31"/>
  <c r="Q50" i="10"/>
  <c r="Q49" i="8"/>
  <c r="L12" i="23"/>
  <c r="L16" i="10"/>
  <c r="J6" i="3"/>
  <c r="J7" i="3"/>
  <c r="U39" i="10"/>
  <c r="U16" i="31"/>
  <c r="AA12" i="25"/>
  <c r="AA24" i="10"/>
  <c r="H37" i="10"/>
  <c r="H14" i="31"/>
  <c r="K46" i="10"/>
  <c r="K13" i="33"/>
  <c r="L9" i="8"/>
  <c r="L10" i="10"/>
  <c r="L11" i="21"/>
  <c r="I31" i="10"/>
  <c r="I14" i="27"/>
  <c r="AE9" i="8"/>
  <c r="AE11" i="21"/>
  <c r="AE10" i="10"/>
  <c r="Z12" i="27"/>
  <c r="Z29" i="10"/>
  <c r="AB29" i="10"/>
  <c r="AB12" i="27"/>
  <c r="R24" i="10"/>
  <c r="R12" i="25"/>
  <c r="M36" i="10"/>
  <c r="M13" i="31"/>
  <c r="AB13" i="23"/>
  <c r="AB17" i="10"/>
  <c r="R37" i="10"/>
  <c r="R14" i="31"/>
  <c r="AC14" i="31"/>
  <c r="AC37" i="10"/>
  <c r="AL43" i="3"/>
  <c r="AK43" i="3"/>
  <c r="T15" i="31"/>
  <c r="T38" i="10"/>
  <c r="Q11" i="21"/>
  <c r="Q9" i="8"/>
  <c r="Q10" i="10"/>
  <c r="I11" i="25"/>
  <c r="I22" i="8"/>
  <c r="I23" i="10"/>
  <c r="R14" i="8"/>
  <c r="R15" i="10"/>
  <c r="R11" i="23"/>
  <c r="AD22" i="8"/>
  <c r="AD23" i="10"/>
  <c r="AD11" i="25"/>
  <c r="AG17" i="10"/>
  <c r="AG13" i="23"/>
  <c r="D12" i="25"/>
  <c r="AH24" i="10"/>
  <c r="D24" i="10"/>
  <c r="N12" i="10"/>
  <c r="N13" i="21"/>
  <c r="P19" i="10"/>
  <c r="P15" i="23"/>
  <c r="AG13" i="25"/>
  <c r="AG25" i="10"/>
  <c r="L30" i="10"/>
  <c r="L13" i="27"/>
  <c r="L36" i="10"/>
  <c r="L13" i="31"/>
  <c r="Q17" i="31"/>
  <c r="Q40" i="10"/>
  <c r="M12" i="21"/>
  <c r="M11" i="10"/>
  <c r="F34" i="10"/>
  <c r="F33" i="8"/>
  <c r="F11" i="31"/>
  <c r="E6" i="6"/>
  <c r="E8" i="41" s="1"/>
  <c r="E7" i="6"/>
  <c r="T18" i="10"/>
  <c r="T14" i="23"/>
  <c r="AA11" i="23"/>
  <c r="AA14" i="8"/>
  <c r="AA15" i="10"/>
  <c r="U50" i="10"/>
  <c r="U49" i="8"/>
  <c r="AC16" i="31"/>
  <c r="AC39" i="10"/>
  <c r="G15" i="10"/>
  <c r="G11" i="23"/>
  <c r="G14" i="8"/>
  <c r="U12" i="27"/>
  <c r="U29" i="10"/>
  <c r="AD6" i="6"/>
  <c r="AD8" i="41" s="1"/>
  <c r="AD7" i="6"/>
  <c r="P37" i="10"/>
  <c r="P14" i="31"/>
  <c r="F18" i="10"/>
  <c r="F14" i="23"/>
  <c r="F49" i="8"/>
  <c r="F50" i="10"/>
  <c r="I50" i="10"/>
  <c r="I49" i="8"/>
  <c r="M33" i="8"/>
  <c r="M11" i="31"/>
  <c r="M34" i="10"/>
  <c r="AH29" i="10"/>
  <c r="D12" i="27"/>
  <c r="D29" i="10"/>
  <c r="AC13" i="25"/>
  <c r="AC25" i="10"/>
  <c r="S11" i="33"/>
  <c r="S44" i="10"/>
  <c r="S43" i="8"/>
  <c r="W49" i="8"/>
  <c r="W50" i="10"/>
  <c r="H15" i="31"/>
  <c r="H38" i="10"/>
  <c r="P13" i="27"/>
  <c r="P30" i="10"/>
  <c r="O12" i="10"/>
  <c r="O13" i="21"/>
  <c r="AI15" i="10"/>
  <c r="AL15" i="8"/>
  <c r="AK15" i="8"/>
  <c r="AI14" i="8"/>
  <c r="AI11" i="23"/>
  <c r="AG12" i="25"/>
  <c r="AG24" i="10"/>
  <c r="AK43" i="6"/>
  <c r="AL43" i="6"/>
  <c r="E7" i="3"/>
  <c r="E6" i="3"/>
  <c r="J15" i="10"/>
  <c r="J11" i="23"/>
  <c r="J14" i="8"/>
  <c r="AD44" i="10"/>
  <c r="AD43" i="8"/>
  <c r="AD11" i="33"/>
  <c r="P9" i="8"/>
  <c r="P10" i="10"/>
  <c r="P11" i="21"/>
  <c r="V13" i="21"/>
  <c r="V12" i="10"/>
  <c r="AD39" i="10"/>
  <c r="AD16" i="31"/>
  <c r="G6" i="7"/>
  <c r="G9" i="41" s="1"/>
  <c r="G7" i="7"/>
  <c r="H11" i="21"/>
  <c r="H10" i="10"/>
  <c r="H9" i="8"/>
  <c r="Z16" i="10"/>
  <c r="Z12" i="23"/>
  <c r="K44" i="10"/>
  <c r="K11" i="33"/>
  <c r="K43" i="8"/>
  <c r="J17" i="10"/>
  <c r="J13" i="23"/>
  <c r="AE25" i="10"/>
  <c r="AE13" i="25"/>
  <c r="R15" i="31"/>
  <c r="R38" i="10"/>
  <c r="M14" i="27"/>
  <c r="M31" i="10"/>
  <c r="X50" i="10"/>
  <c r="X49" i="8"/>
  <c r="U28" i="10"/>
  <c r="U11" i="27"/>
  <c r="U27" i="8"/>
  <c r="G15" i="31"/>
  <c r="G38" i="10"/>
  <c r="AF14" i="27"/>
  <c r="AF31" i="10"/>
  <c r="AE15" i="23"/>
  <c r="AE19" i="10"/>
  <c r="M29" i="10"/>
  <c r="M12" i="27"/>
  <c r="X15" i="23"/>
  <c r="X19" i="10"/>
  <c r="I13" i="25"/>
  <c r="I25" i="10"/>
  <c r="AG18" i="31"/>
  <c r="AG41" i="10"/>
  <c r="AG34" i="10"/>
  <c r="AG33" i="8"/>
  <c r="AG11" i="31"/>
  <c r="P16" i="10"/>
  <c r="P12" i="23"/>
  <c r="N7" i="3"/>
  <c r="N6" i="3"/>
  <c r="N12" i="21"/>
  <c r="N11" i="10"/>
  <c r="AB23" i="10"/>
  <c r="AB22" i="8"/>
  <c r="AB11" i="25"/>
  <c r="W25" i="10"/>
  <c r="W13" i="25"/>
  <c r="K7" i="7"/>
  <c r="K6" i="7"/>
  <c r="K9" i="41" s="1"/>
  <c r="F40" i="10"/>
  <c r="F17" i="31"/>
  <c r="Y11" i="31"/>
  <c r="Y33" i="8"/>
  <c r="Y34" i="10"/>
  <c r="Y13" i="25"/>
  <c r="Y25" i="10"/>
  <c r="Y13" i="27"/>
  <c r="Y30" i="10"/>
  <c r="Y28" i="10"/>
  <c r="Y27" i="8"/>
  <c r="Y11" i="27"/>
  <c r="D11" i="10"/>
  <c r="AH11" i="10"/>
  <c r="D12" i="21"/>
  <c r="E14" i="31"/>
  <c r="E37" i="10"/>
  <c r="Q12" i="23"/>
  <c r="Q16" i="10"/>
  <c r="AE28" i="10"/>
  <c r="AE27" i="8"/>
  <c r="AE11" i="27"/>
  <c r="P13" i="23"/>
  <c r="P17" i="10"/>
  <c r="J6" i="7"/>
  <c r="J9" i="41" s="1"/>
  <c r="J7" i="7"/>
  <c r="V22" i="8"/>
  <c r="V11" i="25"/>
  <c r="V23" i="10"/>
  <c r="V13" i="31"/>
  <c r="V36" i="10"/>
  <c r="AF6" i="3"/>
  <c r="AF7" i="3"/>
  <c r="AG16" i="10"/>
  <c r="AG12" i="23"/>
  <c r="X24" i="10"/>
  <c r="X12" i="25"/>
  <c r="R12" i="21"/>
  <c r="R11" i="10"/>
  <c r="N41" i="10"/>
  <c r="N18" i="31"/>
  <c r="D40" i="10"/>
  <c r="AH40" i="10"/>
  <c r="D17" i="31"/>
  <c r="V24" i="10"/>
  <c r="V12" i="25"/>
  <c r="G37" i="10"/>
  <c r="G14" i="31"/>
  <c r="N11" i="25"/>
  <c r="N23" i="10"/>
  <c r="N22" i="8"/>
  <c r="AB14" i="23"/>
  <c r="AB18" i="10"/>
  <c r="H43" i="8"/>
  <c r="H11" i="33"/>
  <c r="H44" i="10"/>
  <c r="AF12" i="27"/>
  <c r="AF29" i="10"/>
  <c r="AD12" i="33"/>
  <c r="AD45" i="10"/>
  <c r="Y16" i="10"/>
  <c r="Y12" i="23"/>
  <c r="Y10" i="10"/>
  <c r="Y9" i="8"/>
  <c r="Y11" i="21"/>
  <c r="AD16" i="10"/>
  <c r="AD12" i="23"/>
  <c r="O37" i="10"/>
  <c r="O14" i="31"/>
  <c r="AF12" i="23"/>
  <c r="AF16" i="10"/>
  <c r="AB38" i="10"/>
  <c r="AB15" i="31"/>
  <c r="H11" i="31"/>
  <c r="H34" i="10"/>
  <c r="H33" i="8"/>
  <c r="H29" i="10"/>
  <c r="H12" i="27"/>
  <c r="AB13" i="31"/>
  <c r="AB36" i="10"/>
  <c r="R25" i="10"/>
  <c r="R13" i="25"/>
  <c r="AG36" i="10"/>
  <c r="AG13" i="31"/>
  <c r="Z15" i="23"/>
  <c r="Z19" i="10"/>
  <c r="E49" i="8"/>
  <c r="E50" i="10"/>
  <c r="AF11" i="10"/>
  <c r="AF12" i="21"/>
  <c r="AE50" i="10"/>
  <c r="AE49" i="8"/>
  <c r="AC34" i="10"/>
  <c r="AC33" i="8"/>
  <c r="AC11" i="31"/>
  <c r="AE34" i="10"/>
  <c r="AE33" i="8"/>
  <c r="AE11" i="31"/>
  <c r="AF39" i="10"/>
  <c r="AF16" i="31"/>
  <c r="AF22" i="8"/>
  <c r="AF23" i="10"/>
  <c r="AF11" i="25"/>
  <c r="O49" i="8"/>
  <c r="O50" i="10"/>
  <c r="AA31" i="10"/>
  <c r="AA14" i="27"/>
  <c r="X33" i="8"/>
  <c r="X11" i="31"/>
  <c r="X34" i="10"/>
  <c r="D14" i="33"/>
  <c r="S16" i="31"/>
  <c r="S39" i="10"/>
  <c r="X46" i="10"/>
  <c r="X13" i="33"/>
  <c r="X30" i="10"/>
  <c r="X13" i="27"/>
  <c r="T6" i="6"/>
  <c r="T8" i="41" s="1"/>
  <c r="T7" i="6"/>
  <c r="H50" i="10"/>
  <c r="H49" i="8"/>
  <c r="F46" i="10"/>
  <c r="F13" i="33"/>
  <c r="R7" i="3"/>
  <c r="R6" i="3"/>
  <c r="Q24" i="10"/>
  <c r="Q12" i="25"/>
  <c r="J50" i="10"/>
  <c r="J49" i="8"/>
  <c r="R13" i="33"/>
  <c r="R46" i="10"/>
  <c r="K13" i="21"/>
  <c r="K12" i="10"/>
  <c r="D15" i="23"/>
  <c r="AH19" i="10"/>
  <c r="D19" i="10"/>
  <c r="I29" i="10"/>
  <c r="I12" i="27"/>
  <c r="AA17" i="31"/>
  <c r="AA40" i="10"/>
  <c r="U13" i="23"/>
  <c r="U17" i="10"/>
  <c r="X6" i="6"/>
  <c r="X8" i="41" s="1"/>
  <c r="X7" i="6"/>
  <c r="AE13" i="23"/>
  <c r="AE17" i="10"/>
  <c r="AF33" i="8"/>
  <c r="AF34" i="10"/>
  <c r="AF11" i="31"/>
  <c r="AB14" i="8"/>
  <c r="AB15" i="10"/>
  <c r="AB11" i="23"/>
  <c r="J12" i="31"/>
  <c r="J35" i="10"/>
  <c r="AG23" i="10"/>
  <c r="AG11" i="25"/>
  <c r="AG22" i="8"/>
  <c r="J36" i="10"/>
  <c r="J13" i="31"/>
  <c r="R41" i="10"/>
  <c r="R18" i="31"/>
  <c r="I6" i="7"/>
  <c r="I9" i="41" s="1"/>
  <c r="I7" i="7"/>
  <c r="T36" i="10"/>
  <c r="T13" i="31"/>
  <c r="G25" i="10"/>
  <c r="G13" i="25"/>
  <c r="D16" i="31"/>
  <c r="D39" i="10"/>
  <c r="AH39" i="10"/>
  <c r="L13" i="21"/>
  <c r="L12" i="10"/>
  <c r="Z33" i="8"/>
  <c r="Z34" i="10"/>
  <c r="Z11" i="31"/>
  <c r="Q13" i="25"/>
  <c r="Q25" i="10"/>
  <c r="AC18" i="31"/>
  <c r="AC41" i="10"/>
  <c r="T37" i="10"/>
  <c r="T14" i="31"/>
  <c r="M7" i="3"/>
  <c r="M6" i="3"/>
  <c r="AC17" i="10"/>
  <c r="AC13" i="23"/>
  <c r="L44" i="10"/>
  <c r="L43" i="8"/>
  <c r="L11" i="33"/>
  <c r="S17" i="31"/>
  <c r="S40" i="10"/>
  <c r="D45" i="10"/>
  <c r="AH45" i="10"/>
  <c r="D12" i="33"/>
  <c r="T14" i="27"/>
  <c r="T31" i="10"/>
  <c r="V28" i="10"/>
  <c r="V27" i="8"/>
  <c r="V11" i="27"/>
  <c r="Z30" i="10"/>
  <c r="Z13" i="27"/>
  <c r="AA11" i="10"/>
  <c r="AA12" i="21"/>
  <c r="AB7" i="3"/>
  <c r="AB6" i="3"/>
  <c r="L50" i="10"/>
  <c r="L49" i="8"/>
  <c r="G12" i="27"/>
  <c r="G29" i="10"/>
  <c r="L28" i="10"/>
  <c r="L27" i="8"/>
  <c r="L11" i="27"/>
  <c r="P31" i="10"/>
  <c r="P14" i="27"/>
  <c r="AE12" i="25"/>
  <c r="AE24" i="10"/>
  <c r="AH31" i="10"/>
  <c r="D14" i="27"/>
  <c r="D31" i="10"/>
  <c r="U30" i="10"/>
  <c r="U13" i="27"/>
  <c r="U7" i="3"/>
  <c r="U6" i="3"/>
  <c r="U11" i="10"/>
  <c r="U12" i="21"/>
  <c r="AE22" i="8"/>
  <c r="AE23" i="10"/>
  <c r="AE11" i="25"/>
  <c r="S24" i="10"/>
  <c r="S12" i="25"/>
  <c r="AB7" i="7"/>
  <c r="AB6" i="7"/>
  <c r="AB9" i="41" s="1"/>
  <c r="U14" i="31"/>
  <c r="U37" i="10"/>
  <c r="R12" i="23"/>
  <c r="R16" i="10"/>
  <c r="N13" i="25"/>
  <c r="N25" i="10"/>
  <c r="J6" i="6"/>
  <c r="J8" i="41" s="1"/>
  <c r="J7" i="6"/>
  <c r="Y40" i="10"/>
  <c r="Y17" i="31"/>
  <c r="AB13" i="21"/>
  <c r="AB12" i="10"/>
  <c r="AH18" i="10"/>
  <c r="D18" i="10"/>
  <c r="D14" i="23"/>
  <c r="I18" i="31"/>
  <c r="I41" i="10"/>
  <c r="X13" i="31"/>
  <c r="X36" i="10"/>
  <c r="W13" i="21"/>
  <c r="W12" i="10"/>
  <c r="AH16" i="10"/>
  <c r="D16" i="10"/>
  <c r="D12" i="23"/>
  <c r="T11" i="25"/>
  <c r="T22" i="8"/>
  <c r="T23" i="10"/>
  <c r="AA7" i="7"/>
  <c r="AA6" i="7"/>
  <c r="AA9" i="41" s="1"/>
  <c r="Q19" i="10"/>
  <c r="Q15" i="23"/>
  <c r="AE7" i="6"/>
  <c r="AE6" i="6"/>
  <c r="AE8" i="41" s="1"/>
  <c r="AE36" i="10"/>
  <c r="AE13" i="31"/>
  <c r="AK29" i="8"/>
  <c r="AI12" i="27"/>
  <c r="AI29" i="10"/>
  <c r="AL29" i="8"/>
  <c r="AA37" i="10"/>
  <c r="AA14" i="31"/>
  <c r="K45" i="10"/>
  <c r="K12" i="33"/>
  <c r="O14" i="27"/>
  <c r="O31" i="10"/>
  <c r="O28" i="10"/>
  <c r="O27" i="8"/>
  <c r="O11" i="27"/>
  <c r="AH12" i="10"/>
  <c r="D12" i="10"/>
  <c r="D13" i="21"/>
  <c r="AC6" i="7"/>
  <c r="AC9" i="41" s="1"/>
  <c r="AC7" i="7"/>
  <c r="G12" i="33"/>
  <c r="G45" i="10"/>
  <c r="AL49" i="3"/>
  <c r="AK49" i="3"/>
  <c r="W12" i="33"/>
  <c r="W45" i="10"/>
  <c r="V16" i="31"/>
  <c r="V39" i="10"/>
  <c r="N11" i="27"/>
  <c r="N27" i="8"/>
  <c r="N28" i="10"/>
  <c r="AI12" i="31"/>
  <c r="AI35" i="10"/>
  <c r="AK35" i="8"/>
  <c r="AL35" i="8"/>
  <c r="AL33" i="6"/>
  <c r="AK33" i="6"/>
  <c r="G11" i="33"/>
  <c r="G44" i="10"/>
  <c r="G43" i="8"/>
  <c r="W13" i="27"/>
  <c r="W30" i="10"/>
  <c r="Q12" i="27"/>
  <c r="Q29" i="10"/>
  <c r="E13" i="25"/>
  <c r="E25" i="10"/>
  <c r="AK18" i="8"/>
  <c r="AL18" i="8"/>
  <c r="AI18" i="10"/>
  <c r="AI14" i="23"/>
  <c r="I11" i="23"/>
  <c r="I14" i="8"/>
  <c r="I15" i="10"/>
  <c r="U17" i="31"/>
  <c r="U40" i="10"/>
  <c r="M12" i="33"/>
  <c r="M45" i="10"/>
  <c r="AC6" i="3"/>
  <c r="AC7" i="3"/>
  <c r="AL12" i="8"/>
  <c r="AK12" i="8"/>
  <c r="AI12" i="10"/>
  <c r="AI13" i="21"/>
  <c r="R13" i="21"/>
  <c r="R12" i="10"/>
  <c r="S41" i="10"/>
  <c r="S18" i="31"/>
  <c r="W7" i="7"/>
  <c r="W6" i="7"/>
  <c r="W9" i="41" s="1"/>
  <c r="P15" i="31"/>
  <c r="P38" i="10"/>
  <c r="AK22" i="7"/>
  <c r="AL22" i="7"/>
  <c r="W14" i="33"/>
  <c r="R27" i="8"/>
  <c r="R28" i="10"/>
  <c r="R11" i="27"/>
  <c r="W11" i="21"/>
  <c r="W10" i="10"/>
  <c r="W9" i="8"/>
  <c r="AD6" i="7"/>
  <c r="AD9" i="41" s="1"/>
  <c r="AD7" i="7"/>
  <c r="S49" i="8"/>
  <c r="S50" i="10"/>
  <c r="V12" i="31"/>
  <c r="V35" i="10"/>
  <c r="AK45" i="8"/>
  <c r="AI12" i="33"/>
  <c r="AI45" i="10"/>
  <c r="AL45" i="8"/>
  <c r="Q14" i="31"/>
  <c r="Q37" i="10"/>
  <c r="AG12" i="21"/>
  <c r="AG11" i="10"/>
  <c r="AD9" i="8"/>
  <c r="AD11" i="21"/>
  <c r="AD10" i="10"/>
  <c r="AF13" i="25"/>
  <c r="AF25" i="10"/>
  <c r="L13" i="23"/>
  <c r="L17" i="10"/>
  <c r="P11" i="33"/>
  <c r="P43" i="8"/>
  <c r="P44" i="10"/>
  <c r="D30" i="10"/>
  <c r="D13" i="27"/>
  <c r="AH30" i="10"/>
  <c r="U44" i="10"/>
  <c r="U43" i="8"/>
  <c r="U11" i="33"/>
  <c r="W23" i="10"/>
  <c r="W11" i="25"/>
  <c r="W22" i="8"/>
  <c r="E12" i="31"/>
  <c r="E35" i="10"/>
  <c r="AI12" i="25"/>
  <c r="AI24" i="10"/>
  <c r="AK24" i="8"/>
  <c r="AL24" i="8"/>
  <c r="AI14" i="33"/>
  <c r="AL47" i="8"/>
  <c r="AK47" i="8"/>
  <c r="J10" i="10"/>
  <c r="J9" i="8"/>
  <c r="J11" i="21"/>
  <c r="I13" i="23"/>
  <c r="I17" i="10"/>
  <c r="AL43" i="7"/>
  <c r="AK43" i="7"/>
  <c r="V18" i="31"/>
  <c r="V41" i="10"/>
  <c r="T15" i="10"/>
  <c r="T14" i="8"/>
  <c r="T11" i="23"/>
  <c r="L7" i="3"/>
  <c r="L6" i="3"/>
  <c r="AE11" i="33"/>
  <c r="AE44" i="10"/>
  <c r="AE43" i="8"/>
  <c r="E13" i="21"/>
  <c r="E12" i="10"/>
  <c r="AE7" i="3"/>
  <c r="AE6" i="3"/>
  <c r="W35" i="10"/>
  <c r="W12" i="31"/>
  <c r="Q7" i="6"/>
  <c r="Q6" i="6"/>
  <c r="Q8" i="41" s="1"/>
  <c r="F14" i="33"/>
  <c r="I11" i="33"/>
  <c r="I44" i="10"/>
  <c r="I43" i="8"/>
  <c r="E12" i="27"/>
  <c r="E29" i="10"/>
  <c r="AF7" i="7"/>
  <c r="AF6" i="7"/>
  <c r="AF9" i="41" s="1"/>
  <c r="AL27" i="6"/>
  <c r="AK27" i="6"/>
  <c r="U38" i="10"/>
  <c r="U15" i="31"/>
  <c r="Z31" i="10"/>
  <c r="Z14" i="27"/>
  <c r="Q7" i="3"/>
  <c r="Q6" i="3"/>
  <c r="AH37" i="10"/>
  <c r="D37" i="10"/>
  <c r="D14" i="31"/>
  <c r="J45" i="10"/>
  <c r="J12" i="33"/>
  <c r="AG30" i="10"/>
  <c r="AG13" i="27"/>
  <c r="X16" i="31"/>
  <c r="X39" i="10"/>
  <c r="R19" i="10"/>
  <c r="R15" i="23"/>
  <c r="P50" i="10"/>
  <c r="P49" i="8"/>
  <c r="I12" i="10"/>
  <c r="I13" i="21"/>
  <c r="V37" i="10"/>
  <c r="V14" i="31"/>
  <c r="Y45" i="10"/>
  <c r="Y12" i="33"/>
  <c r="H40" i="10"/>
  <c r="H17" i="31"/>
  <c r="AK49" i="7"/>
  <c r="AL49" i="7"/>
  <c r="G28" i="10"/>
  <c r="G27" i="8"/>
  <c r="G11" i="27"/>
  <c r="Z6" i="3"/>
  <c r="Z7" i="3"/>
  <c r="M13" i="21"/>
  <c r="M12" i="10"/>
  <c r="U7" i="7"/>
  <c r="U6" i="7"/>
  <c r="U9" i="41" s="1"/>
  <c r="AL17" i="8"/>
  <c r="AI13" i="23"/>
  <c r="AI17" i="10"/>
  <c r="AK17" i="8"/>
  <c r="AF14" i="31"/>
  <c r="AF37" i="10"/>
  <c r="G10" i="10"/>
  <c r="G9" i="8"/>
  <c r="G11" i="21"/>
  <c r="AI7" i="3"/>
  <c r="AL9" i="3"/>
  <c r="AI6" i="3"/>
  <c r="AK9" i="3"/>
  <c r="Z40" i="10"/>
  <c r="Z17" i="31"/>
  <c r="N37" i="10"/>
  <c r="N14" i="31"/>
  <c r="AG13" i="33"/>
  <c r="AG46" i="10"/>
  <c r="AA45" i="10"/>
  <c r="AA12" i="33"/>
  <c r="M39" i="10"/>
  <c r="M16" i="31"/>
  <c r="J11" i="31"/>
  <c r="J33" i="8"/>
  <c r="J34" i="10"/>
  <c r="F43" i="8"/>
  <c r="F11" i="33"/>
  <c r="F44" i="10"/>
  <c r="G11" i="25"/>
  <c r="G22" i="8"/>
  <c r="G23" i="10"/>
  <c r="AA18" i="31"/>
  <c r="AA41" i="10"/>
  <c r="E19" i="10"/>
  <c r="E15" i="23"/>
  <c r="E38" i="10"/>
  <c r="E15" i="31"/>
  <c r="AI11" i="31"/>
  <c r="AI33" i="8"/>
  <c r="AK34" i="8"/>
  <c r="AL34" i="8"/>
  <c r="AI34" i="10"/>
  <c r="X13" i="23"/>
  <c r="X17" i="10"/>
  <c r="X16" i="10"/>
  <c r="X12" i="23"/>
  <c r="V43" i="8"/>
  <c r="V44" i="10"/>
  <c r="V11" i="33"/>
  <c r="AB33" i="8"/>
  <c r="AB34" i="10"/>
  <c r="AB11" i="31"/>
  <c r="AL14" i="7"/>
  <c r="AK14" i="7"/>
  <c r="P25" i="10"/>
  <c r="P13" i="25"/>
  <c r="AA12" i="23"/>
  <c r="AA16" i="10"/>
  <c r="H6" i="7"/>
  <c r="H9" i="41" s="1"/>
  <c r="H7" i="7"/>
  <c r="U13" i="33"/>
  <c r="U46" i="10"/>
  <c r="AF15" i="10"/>
  <c r="AF11" i="23"/>
  <c r="AF14" i="8"/>
  <c r="AL14" i="3"/>
  <c r="AK14" i="3"/>
  <c r="AC15" i="23"/>
  <c r="AC19" i="10"/>
  <c r="P12" i="10"/>
  <c r="P13" i="21"/>
  <c r="W18" i="10"/>
  <c r="W14" i="23"/>
  <c r="AK44" i="8"/>
  <c r="AI11" i="33"/>
  <c r="AL44" i="8"/>
  <c r="AI44" i="10"/>
  <c r="AI43" i="8"/>
  <c r="AI11" i="25"/>
  <c r="AI22" i="8"/>
  <c r="AI23" i="10"/>
  <c r="AK23" i="8"/>
  <c r="AL23" i="8"/>
  <c r="J11" i="10"/>
  <c r="J12" i="21"/>
  <c r="L15" i="31"/>
  <c r="L38" i="10"/>
  <c r="AE11" i="10"/>
  <c r="AE12" i="21"/>
  <c r="AF12" i="31"/>
  <c r="AF35" i="10"/>
  <c r="P12" i="31"/>
  <c r="P35" i="10"/>
  <c r="L18" i="10"/>
  <c r="L14" i="23"/>
  <c r="AA17" i="10"/>
  <c r="AA13" i="23"/>
  <c r="Q17" i="10"/>
  <c r="Q13" i="23"/>
  <c r="U11" i="23"/>
  <c r="U14" i="8"/>
  <c r="U15" i="10"/>
  <c r="AC30" i="10"/>
  <c r="AC13" i="27"/>
  <c r="AD35" i="10"/>
  <c r="AD12" i="31"/>
  <c r="V17" i="31"/>
  <c r="V40" i="10"/>
  <c r="G17" i="31"/>
  <c r="G40" i="10"/>
  <c r="AL22" i="6"/>
  <c r="AK22" i="6"/>
  <c r="O15" i="23"/>
  <c r="O19" i="10"/>
  <c r="M40" i="10"/>
  <c r="M17" i="31"/>
  <c r="D46" i="10"/>
  <c r="D13" i="33"/>
  <c r="AH46" i="10"/>
  <c r="G12" i="10"/>
  <c r="G13" i="21"/>
  <c r="O18" i="31"/>
  <c r="O41" i="10"/>
  <c r="AE12" i="27"/>
  <c r="AE29" i="10"/>
  <c r="K11" i="27"/>
  <c r="K28" i="10"/>
  <c r="K27" i="8"/>
  <c r="Y36" i="10"/>
  <c r="Y13" i="31"/>
  <c r="AG9" i="8"/>
  <c r="AG11" i="21"/>
  <c r="AG10" i="10"/>
  <c r="O44" i="10"/>
  <c r="O43" i="8"/>
  <c r="O11" i="33"/>
  <c r="AG15" i="10"/>
  <c r="AG14" i="8"/>
  <c r="AG11" i="23"/>
  <c r="E24" i="10"/>
  <c r="E12" i="25"/>
  <c r="D44" i="10"/>
  <c r="D43" i="8"/>
  <c r="AH44" i="10"/>
  <c r="D11" i="33"/>
  <c r="AD15" i="23"/>
  <c r="AD19" i="10"/>
  <c r="V50" i="10"/>
  <c r="V49" i="8"/>
  <c r="AB15" i="23"/>
  <c r="AB19" i="10"/>
  <c r="S27" i="8"/>
  <c r="S11" i="27"/>
  <c r="S28" i="10"/>
  <c r="AB13" i="27"/>
  <c r="AB30" i="10"/>
  <c r="AA46" i="10"/>
  <c r="AA13" i="33"/>
  <c r="M15" i="23"/>
  <c r="M19" i="10"/>
  <c r="K11" i="31"/>
  <c r="K33" i="8"/>
  <c r="K34" i="10"/>
  <c r="N24" i="10"/>
  <c r="N12" i="25"/>
  <c r="K29" i="10"/>
  <c r="K12" i="27"/>
  <c r="N33" i="8"/>
  <c r="N34" i="10"/>
  <c r="N11" i="31"/>
  <c r="AA25" i="10"/>
  <c r="AA13" i="25"/>
  <c r="X11" i="27"/>
  <c r="X27" i="8"/>
  <c r="X28" i="10"/>
  <c r="Q7" i="7"/>
  <c r="Q6" i="7"/>
  <c r="Q9" i="41" s="1"/>
  <c r="G46" i="10"/>
  <c r="G13" i="33"/>
  <c r="E40" i="10"/>
  <c r="E17" i="31"/>
  <c r="H36" i="10"/>
  <c r="H13" i="31"/>
  <c r="K16" i="31"/>
  <c r="K39" i="10"/>
  <c r="R6" i="7"/>
  <c r="R9" i="41" s="1"/>
  <c r="R7" i="7"/>
  <c r="F11" i="23"/>
  <c r="F15" i="10"/>
  <c r="F14" i="8"/>
  <c r="T13" i="21"/>
  <c r="T12" i="10"/>
  <c r="P11" i="31"/>
  <c r="P34" i="10"/>
  <c r="P33" i="8"/>
  <c r="AB45" i="10"/>
  <c r="AB12" i="33"/>
  <c r="F17" i="10"/>
  <c r="F13" i="23"/>
  <c r="AC11" i="23"/>
  <c r="AC14" i="8"/>
  <c r="AC15" i="10"/>
  <c r="V15" i="10"/>
  <c r="V11" i="23"/>
  <c r="V14" i="8"/>
  <c r="S12" i="27"/>
  <c r="S29" i="10"/>
  <c r="M13" i="27"/>
  <c r="M30" i="10"/>
  <c r="AB18" i="31"/>
  <c r="AB41" i="10"/>
  <c r="N35" i="10"/>
  <c r="N12" i="31"/>
  <c r="M11" i="27"/>
  <c r="M27" i="8"/>
  <c r="M28" i="10"/>
  <c r="J11" i="25"/>
  <c r="J22" i="8"/>
  <c r="J23" i="10"/>
  <c r="L25" i="10"/>
  <c r="L13" i="25"/>
  <c r="F6" i="7"/>
  <c r="F9" i="41" s="1"/>
  <c r="F7" i="7"/>
  <c r="L12" i="25"/>
  <c r="L24" i="10"/>
  <c r="AF13" i="21"/>
  <c r="AF12" i="10"/>
  <c r="AE16" i="10"/>
  <c r="AE12" i="23"/>
  <c r="Y12" i="10"/>
  <c r="Y13" i="21"/>
  <c r="AC15" i="31"/>
  <c r="AC38" i="10"/>
  <c r="T12" i="31"/>
  <c r="T35" i="10"/>
  <c r="J44" i="10"/>
  <c r="J43" i="8"/>
  <c r="J11" i="33"/>
  <c r="R44" i="10"/>
  <c r="R11" i="33"/>
  <c r="R43" i="8"/>
  <c r="S6" i="3"/>
  <c r="S7" i="3"/>
  <c r="D28" i="10"/>
  <c r="D27" i="8"/>
  <c r="D11" i="27"/>
  <c r="AH28" i="10"/>
  <c r="U13" i="21"/>
  <c r="U12" i="10"/>
  <c r="AB12" i="23"/>
  <c r="AB16" i="10"/>
  <c r="AB49" i="8"/>
  <c r="AB50" i="10"/>
  <c r="AC12" i="27"/>
  <c r="AC29" i="10"/>
  <c r="AF14" i="33"/>
  <c r="K11" i="10"/>
  <c r="K12" i="21"/>
  <c r="AF6" i="6"/>
  <c r="AF8" i="41" s="1"/>
  <c r="AF7" i="6"/>
  <c r="F38" i="10"/>
  <c r="F15" i="31"/>
  <c r="F6" i="6"/>
  <c r="F8" i="41" s="1"/>
  <c r="F7" i="6"/>
  <c r="T44" i="10"/>
  <c r="T43" i="8"/>
  <c r="T11" i="33"/>
  <c r="P18" i="31"/>
  <c r="P41" i="10"/>
  <c r="R9" i="8"/>
  <c r="R10" i="10"/>
  <c r="R11" i="21"/>
  <c r="Y49" i="8"/>
  <c r="Y50" i="10"/>
  <c r="V13" i="23"/>
  <c r="V17" i="10"/>
  <c r="AE12" i="33"/>
  <c r="AE45" i="10"/>
  <c r="E14" i="33"/>
  <c r="AD13" i="31"/>
  <c r="AD36" i="10"/>
  <c r="I35" i="10"/>
  <c r="I12" i="31"/>
  <c r="Q14" i="33"/>
  <c r="Z13" i="23"/>
  <c r="Z17" i="10"/>
  <c r="R31" i="10"/>
  <c r="R14" i="27"/>
  <c r="Y18" i="10"/>
  <c r="Y14" i="23"/>
  <c r="K11" i="25"/>
  <c r="K22" i="8"/>
  <c r="K23" i="10"/>
  <c r="L16" i="31"/>
  <c r="L39" i="10"/>
  <c r="K12" i="31"/>
  <c r="K35" i="10"/>
  <c r="P46" i="10"/>
  <c r="P13" i="33"/>
  <c r="Y31" i="10"/>
  <c r="Y14" i="27"/>
  <c r="AA15" i="23"/>
  <c r="AA19" i="10"/>
  <c r="AE13" i="33"/>
  <c r="AE46" i="10"/>
  <c r="M24" i="10"/>
  <c r="M12" i="25"/>
  <c r="T41" i="10"/>
  <c r="T18" i="31"/>
  <c r="D38" i="10"/>
  <c r="D15" i="31"/>
  <c r="AH38" i="10"/>
  <c r="S38" i="10"/>
  <c r="S15" i="31"/>
  <c r="AF45" i="10"/>
  <c r="AF12" i="33"/>
  <c r="H27" i="8"/>
  <c r="H11" i="27"/>
  <c r="H28" i="10"/>
  <c r="K17" i="10"/>
  <c r="K13" i="23"/>
  <c r="O16" i="10"/>
  <c r="O12" i="23"/>
  <c r="K25" i="10"/>
  <c r="K13" i="25"/>
  <c r="J19" i="10"/>
  <c r="J15" i="23"/>
  <c r="F36" i="10"/>
  <c r="F13" i="31"/>
  <c r="I15" i="31"/>
  <c r="I38" i="10"/>
  <c r="K6" i="6"/>
  <c r="K8" i="41" s="1"/>
  <c r="K7" i="6"/>
  <c r="G13" i="27"/>
  <c r="G30" i="10"/>
  <c r="AE30" i="10"/>
  <c r="AE13" i="27"/>
  <c r="N45" i="10"/>
  <c r="N12" i="33"/>
  <c r="AB12" i="21"/>
  <c r="AB11" i="10"/>
  <c r="Z22" i="8"/>
  <c r="Z11" i="25"/>
  <c r="Z23" i="10"/>
  <c r="H35" i="10"/>
  <c r="H12" i="31"/>
  <c r="F45" i="10"/>
  <c r="F12" i="33"/>
  <c r="AL27" i="3"/>
  <c r="AK27" i="3"/>
  <c r="D13" i="31"/>
  <c r="D36" i="10"/>
  <c r="AH36" i="10"/>
  <c r="H13" i="23"/>
  <c r="H17" i="10"/>
  <c r="D7" i="6"/>
  <c r="D6" i="6"/>
  <c r="D8" i="41" s="1"/>
  <c r="AD13" i="21"/>
  <c r="AD12" i="10"/>
  <c r="I7" i="6"/>
  <c r="I6" i="6"/>
  <c r="I8" i="41" s="1"/>
  <c r="G16" i="31"/>
  <c r="G39" i="10"/>
  <c r="V7" i="7"/>
  <c r="V6" i="7"/>
  <c r="V9" i="41" s="1"/>
  <c r="L12" i="33"/>
  <c r="L45" i="10"/>
  <c r="J15" i="31"/>
  <c r="J38" i="10"/>
  <c r="X14" i="33"/>
  <c r="E27" i="8"/>
  <c r="E11" i="27"/>
  <c r="E28" i="10"/>
  <c r="N39" i="10"/>
  <c r="N16" i="31"/>
  <c r="I12" i="23"/>
  <c r="I16" i="10"/>
  <c r="Y15" i="31"/>
  <c r="Y38" i="10"/>
  <c r="M13" i="23"/>
  <c r="M17" i="10"/>
  <c r="T19" i="10"/>
  <c r="T15" i="23"/>
  <c r="F9" i="8"/>
  <c r="F10" i="10"/>
  <c r="F11" i="21"/>
  <c r="Z13" i="21"/>
  <c r="Z12" i="10"/>
  <c r="T13" i="23"/>
  <c r="T17" i="10"/>
  <c r="J40" i="10"/>
  <c r="J17" i="31"/>
  <c r="F13" i="21"/>
  <c r="F12" i="10"/>
  <c r="L37" i="10"/>
  <c r="L14" i="31"/>
  <c r="Z14" i="25" l="1"/>
  <c r="Z22" i="10"/>
  <c r="Z13" i="45"/>
  <c r="Z12" i="12"/>
  <c r="Z15" i="41"/>
  <c r="Z13" i="14"/>
  <c r="H15" i="27"/>
  <c r="H14" i="14"/>
  <c r="H16" i="41"/>
  <c r="H27" i="10"/>
  <c r="H13" i="12"/>
  <c r="F5" i="45"/>
  <c r="F10" i="12"/>
  <c r="F13" i="41"/>
  <c r="F6" i="8"/>
  <c r="F9" i="9" s="1"/>
  <c r="F14" i="21"/>
  <c r="F9" i="10"/>
  <c r="F7" i="8"/>
  <c r="F11" i="14"/>
  <c r="T43" i="10"/>
  <c r="T18" i="41"/>
  <c r="T15" i="33"/>
  <c r="T15" i="12"/>
  <c r="T16" i="14"/>
  <c r="D27" i="10"/>
  <c r="AH27" i="10"/>
  <c r="D16" i="41"/>
  <c r="D13" i="12"/>
  <c r="D15" i="27"/>
  <c r="D14" i="14"/>
  <c r="V14" i="10"/>
  <c r="V12" i="14"/>
  <c r="V14" i="41"/>
  <c r="V9" i="45"/>
  <c r="V17" i="23"/>
  <c r="V11" i="12"/>
  <c r="S14" i="14"/>
  <c r="S27" i="10"/>
  <c r="S13" i="12"/>
  <c r="S16" i="41"/>
  <c r="S15" i="27"/>
  <c r="V49" i="10"/>
  <c r="D18" i="41"/>
  <c r="D16" i="14"/>
  <c r="D15" i="12"/>
  <c r="D15" i="33"/>
  <c r="AH43" i="10"/>
  <c r="D43" i="10"/>
  <c r="AG11" i="14"/>
  <c r="AG5" i="45"/>
  <c r="AG9" i="10"/>
  <c r="AG6" i="8"/>
  <c r="AG9" i="9" s="1"/>
  <c r="AG13" i="41"/>
  <c r="AG10" i="12"/>
  <c r="AG14" i="21"/>
  <c r="AG7" i="8"/>
  <c r="AL43" i="8"/>
  <c r="AI15" i="33"/>
  <c r="AI15" i="12"/>
  <c r="AK43" i="8"/>
  <c r="AI18" i="41"/>
  <c r="AI16" i="14"/>
  <c r="AI35" i="14" s="1"/>
  <c r="AI43" i="10"/>
  <c r="AB33" i="10"/>
  <c r="AB19" i="31"/>
  <c r="AB14" i="12"/>
  <c r="AB17" i="41"/>
  <c r="AB15" i="14"/>
  <c r="V18" i="41"/>
  <c r="V15" i="33"/>
  <c r="V15" i="12"/>
  <c r="V16" i="14"/>
  <c r="V43" i="10"/>
  <c r="G14" i="25"/>
  <c r="G13" i="45"/>
  <c r="G15" i="41"/>
  <c r="G22" i="10"/>
  <c r="G12" i="12"/>
  <c r="G13" i="14"/>
  <c r="AK6" i="3"/>
  <c r="AI7" i="41"/>
  <c r="AL6" i="3"/>
  <c r="G27" i="10"/>
  <c r="G14" i="14"/>
  <c r="G16" i="41"/>
  <c r="G15" i="27"/>
  <c r="G13" i="12"/>
  <c r="P49" i="10"/>
  <c r="Q7" i="41"/>
  <c r="AE7" i="41"/>
  <c r="R15" i="27"/>
  <c r="R14" i="14"/>
  <c r="R27" i="10"/>
  <c r="R13" i="12"/>
  <c r="R16" i="41"/>
  <c r="G18" i="41"/>
  <c r="G16" i="14"/>
  <c r="G15" i="12"/>
  <c r="G15" i="33"/>
  <c r="G43" i="10"/>
  <c r="N14" i="14"/>
  <c r="N27" i="10"/>
  <c r="N15" i="27"/>
  <c r="N13" i="12"/>
  <c r="N16" i="41"/>
  <c r="L49" i="10"/>
  <c r="V16" i="41"/>
  <c r="V27" i="10"/>
  <c r="V13" i="12"/>
  <c r="V14" i="14"/>
  <c r="V15" i="27"/>
  <c r="AG12" i="12"/>
  <c r="AG15" i="41"/>
  <c r="AG13" i="45"/>
  <c r="AG22" i="10"/>
  <c r="AG13" i="14"/>
  <c r="AG14" i="25"/>
  <c r="H49" i="10"/>
  <c r="O49" i="10"/>
  <c r="AF13" i="45"/>
  <c r="AF13" i="14"/>
  <c r="AF15" i="41"/>
  <c r="AF12" i="12"/>
  <c r="AF14" i="25"/>
  <c r="AF22" i="10"/>
  <c r="AE49" i="10"/>
  <c r="H15" i="12"/>
  <c r="H18" i="41"/>
  <c r="H16" i="14"/>
  <c r="H15" i="33"/>
  <c r="H43" i="10"/>
  <c r="AF7" i="41"/>
  <c r="N7" i="41"/>
  <c r="AG19" i="31"/>
  <c r="AG14" i="12"/>
  <c r="AG33" i="10"/>
  <c r="AG15" i="14"/>
  <c r="AG17" i="41"/>
  <c r="U16" i="41"/>
  <c r="U15" i="27"/>
  <c r="U27" i="10"/>
  <c r="U14" i="14"/>
  <c r="U13" i="12"/>
  <c r="P11" i="14"/>
  <c r="P10" i="12"/>
  <c r="P14" i="21"/>
  <c r="P6" i="8"/>
  <c r="P9" i="10"/>
  <c r="P5" i="45"/>
  <c r="P7" i="8"/>
  <c r="P13" i="41"/>
  <c r="S16" i="14"/>
  <c r="S43" i="10"/>
  <c r="S15" i="12"/>
  <c r="S18" i="41"/>
  <c r="S15" i="33"/>
  <c r="U49" i="10"/>
  <c r="AA11" i="12"/>
  <c r="AA17" i="23"/>
  <c r="AA14" i="10"/>
  <c r="AA14" i="41"/>
  <c r="AA12" i="14"/>
  <c r="AA9" i="45"/>
  <c r="AE10" i="12"/>
  <c r="AE14" i="21"/>
  <c r="AE13" i="41"/>
  <c r="AE7" i="8"/>
  <c r="AE9" i="10"/>
  <c r="AE11" i="14"/>
  <c r="AE6" i="8"/>
  <c r="AE5" i="45"/>
  <c r="AE9" i="9"/>
  <c r="AF15" i="12"/>
  <c r="AF16" i="14"/>
  <c r="AF43" i="10"/>
  <c r="AF18" i="41"/>
  <c r="AF15" i="33"/>
  <c r="Z49" i="10"/>
  <c r="L19" i="31"/>
  <c r="L14" i="12"/>
  <c r="L33" i="10"/>
  <c r="L17" i="41"/>
  <c r="L15" i="14"/>
  <c r="E18" i="41"/>
  <c r="E15" i="12"/>
  <c r="E16" i="14"/>
  <c r="E43" i="10"/>
  <c r="E15" i="33"/>
  <c r="U7" i="8"/>
  <c r="U13" i="41"/>
  <c r="U14" i="21"/>
  <c r="U6" i="8"/>
  <c r="U11" i="14"/>
  <c r="U10" i="12"/>
  <c r="U9" i="10"/>
  <c r="U5" i="45"/>
  <c r="AH33" i="10"/>
  <c r="D19" i="31"/>
  <c r="D14" i="12"/>
  <c r="D17" i="41"/>
  <c r="D33" i="10"/>
  <c r="D15" i="14"/>
  <c r="T16" i="41"/>
  <c r="T14" i="14"/>
  <c r="T15" i="27"/>
  <c r="T27" i="10"/>
  <c r="T13" i="12"/>
  <c r="S14" i="41"/>
  <c r="S17" i="23"/>
  <c r="S14" i="10"/>
  <c r="S9" i="45"/>
  <c r="S12" i="14"/>
  <c r="S11" i="12"/>
  <c r="R17" i="41"/>
  <c r="R14" i="12"/>
  <c r="R15" i="14"/>
  <c r="R19" i="31"/>
  <c r="R33" i="10"/>
  <c r="P13" i="12"/>
  <c r="P27" i="10"/>
  <c r="P16" i="41"/>
  <c r="P15" i="27"/>
  <c r="P14" i="14"/>
  <c r="P27" i="9"/>
  <c r="AA7" i="41"/>
  <c r="E13" i="41"/>
  <c r="E7" i="8"/>
  <c r="E14" i="21"/>
  <c r="E9" i="10"/>
  <c r="E10" i="12"/>
  <c r="E5" i="45"/>
  <c r="E6" i="8"/>
  <c r="E43" i="9" s="1"/>
  <c r="E11" i="14"/>
  <c r="AA14" i="25"/>
  <c r="AA13" i="45"/>
  <c r="AA13" i="14"/>
  <c r="AA12" i="12"/>
  <c r="AA22" i="10"/>
  <c r="AA15" i="41"/>
  <c r="AL6" i="7"/>
  <c r="AK6" i="7"/>
  <c r="AI9" i="41"/>
  <c r="AL6" i="6"/>
  <c r="AK6" i="6"/>
  <c r="AI8" i="41"/>
  <c r="W17" i="23"/>
  <c r="W12" i="14"/>
  <c r="W9" i="45"/>
  <c r="W11" i="12"/>
  <c r="W14" i="10"/>
  <c r="W14" i="41"/>
  <c r="AC15" i="12"/>
  <c r="AC16" i="14"/>
  <c r="AC18" i="41"/>
  <c r="AC43" i="10"/>
  <c r="AC15" i="33"/>
  <c r="AE17" i="23"/>
  <c r="AE14" i="9"/>
  <c r="AE12" i="14"/>
  <c r="AE9" i="45"/>
  <c r="AE14" i="41"/>
  <c r="AE11" i="12"/>
  <c r="AE14" i="10"/>
  <c r="Z27" i="10"/>
  <c r="Z16" i="41"/>
  <c r="Z15" i="27"/>
  <c r="Z13" i="12"/>
  <c r="Z14" i="14"/>
  <c r="AD19" i="31"/>
  <c r="AD17" i="41"/>
  <c r="AD14" i="12"/>
  <c r="AD15" i="14"/>
  <c r="AD33" i="10"/>
  <c r="AD11" i="12"/>
  <c r="AD14" i="41"/>
  <c r="AD14" i="10"/>
  <c r="AD12" i="14"/>
  <c r="AD17" i="23"/>
  <c r="AD9" i="45"/>
  <c r="F22" i="9"/>
  <c r="F15" i="41"/>
  <c r="F13" i="45"/>
  <c r="F13" i="14"/>
  <c r="F14" i="25"/>
  <c r="F12" i="12"/>
  <c r="F22" i="10"/>
  <c r="AA49" i="10"/>
  <c r="L14" i="41"/>
  <c r="L17" i="23"/>
  <c r="L9" i="45"/>
  <c r="L14" i="10"/>
  <c r="L11" i="12"/>
  <c r="L12" i="14"/>
  <c r="X7" i="41"/>
  <c r="X12" i="12"/>
  <c r="X13" i="45"/>
  <c r="X13" i="14"/>
  <c r="X22" i="10"/>
  <c r="X14" i="25"/>
  <c r="X15" i="41"/>
  <c r="E33" i="10"/>
  <c r="E19" i="31"/>
  <c r="E15" i="14"/>
  <c r="E14" i="12"/>
  <c r="E17" i="41"/>
  <c r="E33" i="9"/>
  <c r="O17" i="41"/>
  <c r="O14" i="12"/>
  <c r="O33" i="10"/>
  <c r="O15" i="14"/>
  <c r="O19" i="31"/>
  <c r="AC49" i="10"/>
  <c r="AD49" i="10"/>
  <c r="AC14" i="21"/>
  <c r="AC6" i="8"/>
  <c r="AC9" i="9" s="1"/>
  <c r="AC11" i="14"/>
  <c r="AC13" i="41"/>
  <c r="AC10" i="12"/>
  <c r="AC5" i="45"/>
  <c r="AC7" i="8"/>
  <c r="AC9" i="10"/>
  <c r="R15" i="33"/>
  <c r="R18" i="41"/>
  <c r="R43" i="10"/>
  <c r="R16" i="14"/>
  <c r="R15" i="12"/>
  <c r="J13" i="45"/>
  <c r="J13" i="14"/>
  <c r="J14" i="25"/>
  <c r="J12" i="12"/>
  <c r="J15" i="41"/>
  <c r="J22" i="10"/>
  <c r="M15" i="27"/>
  <c r="M27" i="10"/>
  <c r="M16" i="41"/>
  <c r="M13" i="12"/>
  <c r="M14" i="14"/>
  <c r="X15" i="27"/>
  <c r="X14" i="14"/>
  <c r="X13" i="12"/>
  <c r="X27" i="10"/>
  <c r="X16" i="41"/>
  <c r="N33" i="10"/>
  <c r="N19" i="31"/>
  <c r="N17" i="41"/>
  <c r="N15" i="14"/>
  <c r="N14" i="12"/>
  <c r="K27" i="10"/>
  <c r="K13" i="12"/>
  <c r="K14" i="14"/>
  <c r="K16" i="41"/>
  <c r="K15" i="27"/>
  <c r="AI13" i="14"/>
  <c r="AI32" i="14" s="1"/>
  <c r="AI13" i="45"/>
  <c r="AI15" i="41"/>
  <c r="AI14" i="25"/>
  <c r="AI22" i="10"/>
  <c r="AK22" i="8"/>
  <c r="AL22" i="8"/>
  <c r="AI12" i="12"/>
  <c r="AF14" i="41"/>
  <c r="AF12" i="14"/>
  <c r="AF11" i="12"/>
  <c r="AF17" i="23"/>
  <c r="AF9" i="45"/>
  <c r="AF14" i="10"/>
  <c r="G6" i="8"/>
  <c r="G22" i="9" s="1"/>
  <c r="G11" i="14"/>
  <c r="G13" i="41"/>
  <c r="G14" i="21"/>
  <c r="G5" i="45"/>
  <c r="G7" i="8"/>
  <c r="G10" i="12"/>
  <c r="G9" i="10"/>
  <c r="Z7" i="41"/>
  <c r="L7" i="41"/>
  <c r="T9" i="45"/>
  <c r="T11" i="12"/>
  <c r="T14" i="41"/>
  <c r="T14" i="10"/>
  <c r="T17" i="23"/>
  <c r="T12" i="14"/>
  <c r="O13" i="12"/>
  <c r="O15" i="27"/>
  <c r="O27" i="10"/>
  <c r="O14" i="14"/>
  <c r="O16" i="41"/>
  <c r="T13" i="14"/>
  <c r="T14" i="25"/>
  <c r="T15" i="41"/>
  <c r="T13" i="45"/>
  <c r="T12" i="12"/>
  <c r="T22" i="10"/>
  <c r="Z15" i="14"/>
  <c r="Z19" i="31"/>
  <c r="Z17" i="41"/>
  <c r="Z14" i="12"/>
  <c r="Z33" i="10"/>
  <c r="AB17" i="23"/>
  <c r="AB14" i="41"/>
  <c r="AB12" i="14"/>
  <c r="AB11" i="12"/>
  <c r="AB9" i="45"/>
  <c r="AB14" i="10"/>
  <c r="AF17" i="41"/>
  <c r="AF14" i="12"/>
  <c r="AF15" i="14"/>
  <c r="AF19" i="31"/>
  <c r="AF33" i="10"/>
  <c r="H19" i="31"/>
  <c r="H15" i="14"/>
  <c r="H17" i="41"/>
  <c r="H14" i="12"/>
  <c r="H33" i="10"/>
  <c r="N22" i="10"/>
  <c r="N13" i="45"/>
  <c r="N13" i="14"/>
  <c r="N15" i="41"/>
  <c r="N12" i="12"/>
  <c r="N14" i="25"/>
  <c r="Y13" i="12"/>
  <c r="Y14" i="14"/>
  <c r="Y15" i="27"/>
  <c r="Y16" i="41"/>
  <c r="Y27" i="10"/>
  <c r="H6" i="8"/>
  <c r="H43" i="9" s="1"/>
  <c r="H10" i="12"/>
  <c r="H7" i="8"/>
  <c r="H5" i="45"/>
  <c r="H9" i="10"/>
  <c r="H11" i="14"/>
  <c r="H13" i="41"/>
  <c r="H14" i="21"/>
  <c r="H9" i="9"/>
  <c r="E7" i="41"/>
  <c r="M15" i="14"/>
  <c r="M19" i="31"/>
  <c r="M17" i="41"/>
  <c r="M33" i="10"/>
  <c r="M14" i="12"/>
  <c r="F49" i="10"/>
  <c r="F19" i="31"/>
  <c r="F17" i="41"/>
  <c r="F14" i="12"/>
  <c r="F33" i="10"/>
  <c r="F15" i="14"/>
  <c r="F33" i="9"/>
  <c r="I15" i="41"/>
  <c r="I22" i="10"/>
  <c r="I13" i="45"/>
  <c r="I13" i="14"/>
  <c r="I12" i="12"/>
  <c r="I14" i="25"/>
  <c r="Q13" i="41"/>
  <c r="Q10" i="12"/>
  <c r="Q14" i="21"/>
  <c r="Q6" i="8"/>
  <c r="Q43" i="9" s="1"/>
  <c r="Q5" i="45"/>
  <c r="Q9" i="10"/>
  <c r="Q7" i="8"/>
  <c r="Q11" i="14"/>
  <c r="J7" i="41"/>
  <c r="Q49" i="10"/>
  <c r="AD7" i="41"/>
  <c r="I5" i="45"/>
  <c r="I7" i="8"/>
  <c r="I9" i="10"/>
  <c r="I11" i="14"/>
  <c r="I6" i="8"/>
  <c r="I22" i="9" s="1"/>
  <c r="I14" i="21"/>
  <c r="I13" i="41"/>
  <c r="I10" i="12"/>
  <c r="AG15" i="12"/>
  <c r="AG16" i="14"/>
  <c r="AG43" i="9"/>
  <c r="AG18" i="41"/>
  <c r="AG43" i="10"/>
  <c r="AG15" i="33"/>
  <c r="S19" i="31"/>
  <c r="S14" i="12"/>
  <c r="S15" i="14"/>
  <c r="S33" i="10"/>
  <c r="S17" i="41"/>
  <c r="S14" i="25"/>
  <c r="S12" i="12"/>
  <c r="S13" i="14"/>
  <c r="S13" i="45"/>
  <c r="S15" i="41"/>
  <c r="S22" i="10"/>
  <c r="D15" i="41"/>
  <c r="D13" i="14"/>
  <c r="D13" i="45"/>
  <c r="D12" i="12"/>
  <c r="AH22" i="10"/>
  <c r="D22" i="10"/>
  <c r="D14" i="25"/>
  <c r="T17" i="41"/>
  <c r="T15" i="14"/>
  <c r="T33" i="10"/>
  <c r="T14" i="12"/>
  <c r="T19" i="31"/>
  <c r="D5" i="45"/>
  <c r="D10" i="12"/>
  <c r="D14" i="21"/>
  <c r="D11" i="14"/>
  <c r="D9" i="10"/>
  <c r="D7" i="8"/>
  <c r="AH9" i="10"/>
  <c r="D6" i="8"/>
  <c r="D9" i="9" s="1"/>
  <c r="D13" i="41"/>
  <c r="Y12" i="12"/>
  <c r="Y15" i="41"/>
  <c r="Y22" i="10"/>
  <c r="Y13" i="45"/>
  <c r="Y13" i="14"/>
  <c r="Y14" i="25"/>
  <c r="O7" i="41"/>
  <c r="Q14" i="25"/>
  <c r="Q12" i="12"/>
  <c r="Q13" i="14"/>
  <c r="Q13" i="45"/>
  <c r="Q22" i="10"/>
  <c r="Q15" i="41"/>
  <c r="N9" i="10"/>
  <c r="N14" i="21"/>
  <c r="N13" i="41"/>
  <c r="N5" i="45"/>
  <c r="N10" i="12"/>
  <c r="N7" i="8"/>
  <c r="N11" i="14"/>
  <c r="N6" i="8"/>
  <c r="N33" i="9" s="1"/>
  <c r="K5" i="45"/>
  <c r="K13" i="41"/>
  <c r="K10" i="12"/>
  <c r="K6" i="8"/>
  <c r="K9" i="9" s="1"/>
  <c r="K9" i="10"/>
  <c r="K11" i="14"/>
  <c r="K14" i="21"/>
  <c r="K7" i="8"/>
  <c r="F15" i="27"/>
  <c r="F14" i="14"/>
  <c r="F13" i="12"/>
  <c r="F27" i="10"/>
  <c r="F16" i="41"/>
  <c r="F27" i="9"/>
  <c r="H7" i="41"/>
  <c r="W15" i="14"/>
  <c r="W19" i="31"/>
  <c r="W17" i="41"/>
  <c r="W33" i="10"/>
  <c r="W14" i="12"/>
  <c r="X7" i="8"/>
  <c r="X11" i="14"/>
  <c r="X10" i="12"/>
  <c r="X5" i="45"/>
  <c r="X13" i="41"/>
  <c r="X9" i="10"/>
  <c r="X14" i="21"/>
  <c r="X6" i="8"/>
  <c r="X22" i="9" s="1"/>
  <c r="AL7" i="7"/>
  <c r="AK7" i="7"/>
  <c r="AA15" i="12"/>
  <c r="AA16" i="14"/>
  <c r="AA18" i="41"/>
  <c r="AA15" i="33"/>
  <c r="AA43" i="10"/>
  <c r="AI13" i="12"/>
  <c r="AI15" i="27"/>
  <c r="AI14" i="14"/>
  <c r="AI33" i="14" s="1"/>
  <c r="AI27" i="10"/>
  <c r="AL27" i="8"/>
  <c r="AK27" i="8"/>
  <c r="AI16" i="41"/>
  <c r="O6" i="8"/>
  <c r="O13" i="41"/>
  <c r="O9" i="10"/>
  <c r="O10" i="12"/>
  <c r="O11" i="14"/>
  <c r="O5" i="45"/>
  <c r="O7" i="8"/>
  <c r="O14" i="21"/>
  <c r="O9" i="9"/>
  <c r="AF15" i="27"/>
  <c r="AF27" i="10"/>
  <c r="AF14" i="14"/>
  <c r="AF16" i="41"/>
  <c r="AF13" i="12"/>
  <c r="K49" i="10"/>
  <c r="D9" i="45"/>
  <c r="D12" i="14"/>
  <c r="D17" i="23"/>
  <c r="D14" i="10"/>
  <c r="D11" i="12"/>
  <c r="AH14" i="10"/>
  <c r="D14" i="41"/>
  <c r="W43" i="10"/>
  <c r="W18" i="41"/>
  <c r="W15" i="33"/>
  <c r="W16" i="14"/>
  <c r="W15" i="12"/>
  <c r="G7" i="41"/>
  <c r="Z7" i="8"/>
  <c r="Z7" i="10" s="1"/>
  <c r="Z11" i="14"/>
  <c r="Z5" i="45"/>
  <c r="Z13" i="41"/>
  <c r="Z9" i="10"/>
  <c r="Z6" i="8"/>
  <c r="Z33" i="9" s="1"/>
  <c r="Z10" i="12"/>
  <c r="Z14" i="21"/>
  <c r="Z9" i="9"/>
  <c r="Q18" i="41"/>
  <c r="Q15" i="12"/>
  <c r="Q16" i="14"/>
  <c r="Q43" i="10"/>
  <c r="Q15" i="33"/>
  <c r="AD15" i="27"/>
  <c r="AD16" i="41"/>
  <c r="AD13" i="12"/>
  <c r="AD27" i="10"/>
  <c r="AD14" i="14"/>
  <c r="W7" i="41"/>
  <c r="Q19" i="31"/>
  <c r="Q14" i="12"/>
  <c r="Q15" i="14"/>
  <c r="Q17" i="41"/>
  <c r="Q33" i="9"/>
  <c r="Q33" i="10"/>
  <c r="E17" i="23"/>
  <c r="E14" i="10"/>
  <c r="E14" i="41"/>
  <c r="E12" i="14"/>
  <c r="E9" i="45"/>
  <c r="E14" i="9"/>
  <c r="E11" i="12"/>
  <c r="K12" i="12"/>
  <c r="K14" i="25"/>
  <c r="K13" i="45"/>
  <c r="K15" i="41"/>
  <c r="K13" i="14"/>
  <c r="K22" i="10"/>
  <c r="K22" i="9"/>
  <c r="Y49" i="10"/>
  <c r="R5" i="45"/>
  <c r="R6" i="8"/>
  <c r="R27" i="9" s="1"/>
  <c r="R9" i="10"/>
  <c r="R13" i="41"/>
  <c r="R11" i="14"/>
  <c r="R14" i="21"/>
  <c r="R10" i="12"/>
  <c r="R7" i="8"/>
  <c r="AB49" i="10"/>
  <c r="J16" i="14"/>
  <c r="J15" i="33"/>
  <c r="J15" i="12"/>
  <c r="J43" i="10"/>
  <c r="J18" i="41"/>
  <c r="AC9" i="45"/>
  <c r="AC12" i="14"/>
  <c r="AC14" i="10"/>
  <c r="AC17" i="23"/>
  <c r="AC11" i="12"/>
  <c r="AC14" i="41"/>
  <c r="AC14" i="9"/>
  <c r="F14" i="10"/>
  <c r="F17" i="23"/>
  <c r="F9" i="45"/>
  <c r="F11" i="12"/>
  <c r="F14" i="41"/>
  <c r="F12" i="14"/>
  <c r="F14" i="9"/>
  <c r="K19" i="31"/>
  <c r="K15" i="14"/>
  <c r="K17" i="41"/>
  <c r="K14" i="12"/>
  <c r="K33" i="10"/>
  <c r="K33" i="9"/>
  <c r="J33" i="10"/>
  <c r="J15" i="14"/>
  <c r="J17" i="41"/>
  <c r="J14" i="12"/>
  <c r="J19" i="31"/>
  <c r="AL7" i="3"/>
  <c r="AK7" i="3"/>
  <c r="I43" i="10"/>
  <c r="I15" i="12"/>
  <c r="I18" i="41"/>
  <c r="I16" i="14"/>
  <c r="I15" i="33"/>
  <c r="AE15" i="33"/>
  <c r="AE18" i="41"/>
  <c r="AE15" i="12"/>
  <c r="AE16" i="14"/>
  <c r="AE43" i="10"/>
  <c r="AE43" i="9"/>
  <c r="W12" i="12"/>
  <c r="W22" i="10"/>
  <c r="W14" i="25"/>
  <c r="W13" i="45"/>
  <c r="W13" i="14"/>
  <c r="W15" i="41"/>
  <c r="AD14" i="21"/>
  <c r="AD10" i="12"/>
  <c r="AD11" i="14"/>
  <c r="AD13" i="41"/>
  <c r="AD6" i="8"/>
  <c r="AD33" i="9" s="1"/>
  <c r="AD5" i="45"/>
  <c r="AD9" i="10"/>
  <c r="AD7" i="8"/>
  <c r="S49" i="10"/>
  <c r="W5" i="45"/>
  <c r="W7" i="8"/>
  <c r="W7" i="10" s="1"/>
  <c r="W10" i="12"/>
  <c r="W6" i="8"/>
  <c r="W22" i="9" s="1"/>
  <c r="W14" i="21"/>
  <c r="W11" i="14"/>
  <c r="W9" i="10"/>
  <c r="W13" i="41"/>
  <c r="AC7" i="41"/>
  <c r="AE14" i="25"/>
  <c r="AE22" i="10"/>
  <c r="AE13" i="45"/>
  <c r="AE12" i="12"/>
  <c r="AE13" i="14"/>
  <c r="AE15" i="41"/>
  <c r="U7" i="41"/>
  <c r="AB7" i="41"/>
  <c r="L15" i="12"/>
  <c r="L18" i="41"/>
  <c r="L15" i="33"/>
  <c r="L43" i="10"/>
  <c r="L16" i="14"/>
  <c r="J49" i="10"/>
  <c r="X14" i="12"/>
  <c r="X33" i="10"/>
  <c r="X15" i="14"/>
  <c r="X19" i="31"/>
  <c r="X17" i="41"/>
  <c r="AE15" i="14"/>
  <c r="AE19" i="31"/>
  <c r="AE33" i="10"/>
  <c r="AE17" i="41"/>
  <c r="AE14" i="12"/>
  <c r="AE33" i="9"/>
  <c r="AC33" i="10"/>
  <c r="AC14" i="12"/>
  <c r="AC15" i="14"/>
  <c r="AC19" i="31"/>
  <c r="AC17" i="41"/>
  <c r="AC33" i="9"/>
  <c r="E49" i="10"/>
  <c r="Y14" i="21"/>
  <c r="Y6" i="8"/>
  <c r="Y33" i="9" s="1"/>
  <c r="Y9" i="10"/>
  <c r="Y5" i="45"/>
  <c r="Y10" i="12"/>
  <c r="Y13" i="41"/>
  <c r="Y7" i="8"/>
  <c r="Y11" i="14"/>
  <c r="K18" i="41"/>
  <c r="K15" i="12"/>
  <c r="K16" i="14"/>
  <c r="K15" i="33"/>
  <c r="K43" i="10"/>
  <c r="K43" i="9"/>
  <c r="J14" i="10"/>
  <c r="J11" i="12"/>
  <c r="J17" i="23"/>
  <c r="J12" i="14"/>
  <c r="J9" i="45"/>
  <c r="J14" i="41"/>
  <c r="AK14" i="8"/>
  <c r="AI9" i="45"/>
  <c r="AI14" i="41"/>
  <c r="AI17" i="23"/>
  <c r="AI14" i="10"/>
  <c r="AL14" i="8"/>
  <c r="AI12" i="14"/>
  <c r="AI31" i="14" s="1"/>
  <c r="AI11" i="12"/>
  <c r="W49" i="10"/>
  <c r="I49" i="10"/>
  <c r="G14" i="10"/>
  <c r="G14" i="41"/>
  <c r="G11" i="12"/>
  <c r="G12" i="14"/>
  <c r="G17" i="23"/>
  <c r="G9" i="45"/>
  <c r="G14" i="9"/>
  <c r="AD13" i="45"/>
  <c r="AD15" i="41"/>
  <c r="AD22" i="10"/>
  <c r="AD12" i="12"/>
  <c r="AD13" i="14"/>
  <c r="AD14" i="25"/>
  <c r="R9" i="45"/>
  <c r="R12" i="14"/>
  <c r="R14" i="10"/>
  <c r="R11" i="12"/>
  <c r="R14" i="41"/>
  <c r="R17" i="23"/>
  <c r="R14" i="9"/>
  <c r="AC15" i="27"/>
  <c r="AC27" i="10"/>
  <c r="AC14" i="14"/>
  <c r="AC16" i="41"/>
  <c r="AC13" i="12"/>
  <c r="AC27" i="9"/>
  <c r="N43" i="10"/>
  <c r="N18" i="41"/>
  <c r="N15" i="33"/>
  <c r="N15" i="12"/>
  <c r="N43" i="9"/>
  <c r="N16" i="14"/>
  <c r="O17" i="23"/>
  <c r="O14" i="41"/>
  <c r="O11" i="12"/>
  <c r="O12" i="14"/>
  <c r="O9" i="45"/>
  <c r="O14" i="10"/>
  <c r="O14" i="9"/>
  <c r="P14" i="41"/>
  <c r="P17" i="23"/>
  <c r="P9" i="45"/>
  <c r="P11" i="12"/>
  <c r="P12" i="14"/>
  <c r="P14" i="10"/>
  <c r="P14" i="9"/>
  <c r="V7" i="41"/>
  <c r="Z15" i="12"/>
  <c r="Z16" i="14"/>
  <c r="Z15" i="33"/>
  <c r="Z43" i="10"/>
  <c r="Z18" i="41"/>
  <c r="Z43" i="9"/>
  <c r="M18" i="41"/>
  <c r="M15" i="12"/>
  <c r="M43" i="10"/>
  <c r="M15" i="33"/>
  <c r="M16" i="14"/>
  <c r="Y9" i="45"/>
  <c r="Y14" i="10"/>
  <c r="Y17" i="23"/>
  <c r="Y14" i="41"/>
  <c r="Y12" i="14"/>
  <c r="Y11" i="12"/>
  <c r="M11" i="12"/>
  <c r="M9" i="45"/>
  <c r="M17" i="23"/>
  <c r="M14" i="41"/>
  <c r="M14" i="10"/>
  <c r="M12" i="14"/>
  <c r="AF14" i="21"/>
  <c r="AF7" i="8"/>
  <c r="AF10" i="12"/>
  <c r="AF5" i="45"/>
  <c r="AF6" i="8"/>
  <c r="AF9" i="10"/>
  <c r="AF11" i="14"/>
  <c r="AF13" i="41"/>
  <c r="X14" i="10"/>
  <c r="X17" i="23"/>
  <c r="X9" i="45"/>
  <c r="X14" i="41"/>
  <c r="X14" i="9"/>
  <c r="X11" i="12"/>
  <c r="X12" i="14"/>
  <c r="P7" i="41"/>
  <c r="T14" i="21"/>
  <c r="T10" i="12"/>
  <c r="T16" i="12" s="1"/>
  <c r="T7" i="8"/>
  <c r="T7" i="10" s="1"/>
  <c r="T13" i="41"/>
  <c r="T9" i="10"/>
  <c r="T11" i="14"/>
  <c r="T5" i="45"/>
  <c r="T6" i="8"/>
  <c r="T43" i="9" s="1"/>
  <c r="G49" i="10"/>
  <c r="H9" i="45"/>
  <c r="H14" i="9"/>
  <c r="H12" i="14"/>
  <c r="H14" i="10"/>
  <c r="H14" i="41"/>
  <c r="H17" i="23"/>
  <c r="H11" i="12"/>
  <c r="AG27" i="9"/>
  <c r="AG14" i="14"/>
  <c r="AG27" i="10"/>
  <c r="AG13" i="12"/>
  <c r="AG15" i="27"/>
  <c r="AG16" i="41"/>
  <c r="I13" i="12"/>
  <c r="I15" i="27"/>
  <c r="I27" i="10"/>
  <c r="I14" i="14"/>
  <c r="I16" i="41"/>
  <c r="D7" i="41"/>
  <c r="AA17" i="41"/>
  <c r="AA15" i="14"/>
  <c r="AA19" i="31"/>
  <c r="AA14" i="12"/>
  <c r="AA33" i="10"/>
  <c r="U17" i="41"/>
  <c r="U15" i="14"/>
  <c r="U19" i="31"/>
  <c r="U33" i="10"/>
  <c r="U14" i="12"/>
  <c r="U33" i="9"/>
  <c r="AC12" i="12"/>
  <c r="AC14" i="25"/>
  <c r="AC22" i="10"/>
  <c r="AC13" i="45"/>
  <c r="AC13" i="14"/>
  <c r="AC15" i="41"/>
  <c r="M13" i="14"/>
  <c r="M15" i="41"/>
  <c r="M13" i="45"/>
  <c r="M12" i="12"/>
  <c r="M22" i="10"/>
  <c r="M14" i="25"/>
  <c r="AH49" i="10"/>
  <c r="D49" i="10"/>
  <c r="AA13" i="41"/>
  <c r="AA10" i="12"/>
  <c r="AA9" i="10"/>
  <c r="AA14" i="21"/>
  <c r="AA6" i="8"/>
  <c r="AA43" i="9" s="1"/>
  <c r="AA7" i="8"/>
  <c r="AA5" i="45"/>
  <c r="AA11" i="14"/>
  <c r="AA9" i="9"/>
  <c r="K7" i="41"/>
  <c r="AG7" i="41"/>
  <c r="L13" i="45"/>
  <c r="L15" i="41"/>
  <c r="L13" i="14"/>
  <c r="L12" i="12"/>
  <c r="L14" i="25"/>
  <c r="L22" i="10"/>
  <c r="J13" i="12"/>
  <c r="J27" i="10"/>
  <c r="J15" i="27"/>
  <c r="J16" i="41"/>
  <c r="J14" i="14"/>
  <c r="N17" i="23"/>
  <c r="N14" i="10"/>
  <c r="N11" i="12"/>
  <c r="N12" i="14"/>
  <c r="N9" i="45"/>
  <c r="N14" i="41"/>
  <c r="N14" i="9"/>
  <c r="T49" i="10"/>
  <c r="Z12" i="14"/>
  <c r="Z9" i="45"/>
  <c r="Z14" i="41"/>
  <c r="Z11" i="12"/>
  <c r="Z14" i="9"/>
  <c r="Z14" i="10"/>
  <c r="Z17" i="23"/>
  <c r="Q17" i="23"/>
  <c r="Q14" i="41"/>
  <c r="Q12" i="14"/>
  <c r="Q14" i="10"/>
  <c r="Q11" i="12"/>
  <c r="Q9" i="45"/>
  <c r="E14" i="14"/>
  <c r="E16" i="41"/>
  <c r="E27" i="10"/>
  <c r="E13" i="12"/>
  <c r="E15" i="27"/>
  <c r="E27" i="9"/>
  <c r="S7" i="41"/>
  <c r="P17" i="41"/>
  <c r="P19" i="31"/>
  <c r="P33" i="10"/>
  <c r="P15" i="14"/>
  <c r="P14" i="12"/>
  <c r="P33" i="9"/>
  <c r="AG14" i="41"/>
  <c r="AG11" i="12"/>
  <c r="AG12" i="14"/>
  <c r="AG9" i="45"/>
  <c r="AG14" i="10"/>
  <c r="AG17" i="23"/>
  <c r="AG14" i="9"/>
  <c r="O18" i="41"/>
  <c r="O43" i="10"/>
  <c r="O15" i="12"/>
  <c r="O16" i="14"/>
  <c r="O15" i="33"/>
  <c r="O43" i="9"/>
  <c r="U17" i="23"/>
  <c r="U9" i="45"/>
  <c r="U14" i="10"/>
  <c r="U14" i="41"/>
  <c r="U11" i="12"/>
  <c r="U12" i="14"/>
  <c r="U14" i="9"/>
  <c r="AK33" i="8"/>
  <c r="AI17" i="41"/>
  <c r="AI33" i="10"/>
  <c r="AL33" i="8"/>
  <c r="AI19" i="31"/>
  <c r="AI15" i="14"/>
  <c r="AI34" i="14" s="1"/>
  <c r="AI14" i="12"/>
  <c r="F18" i="41"/>
  <c r="F15" i="12"/>
  <c r="F43" i="9"/>
  <c r="F15" i="33"/>
  <c r="F43" i="10"/>
  <c r="F16" i="14"/>
  <c r="J9" i="10"/>
  <c r="J13" i="41"/>
  <c r="J6" i="8"/>
  <c r="J11" i="14"/>
  <c r="J10" i="12"/>
  <c r="J14" i="21"/>
  <c r="J5" i="45"/>
  <c r="J7" i="8"/>
  <c r="J7" i="10" s="1"/>
  <c r="U43" i="10"/>
  <c r="U16" i="14"/>
  <c r="U15" i="12"/>
  <c r="U18" i="41"/>
  <c r="U15" i="33"/>
  <c r="U43" i="9"/>
  <c r="P16" i="14"/>
  <c r="P15" i="33"/>
  <c r="P43" i="10"/>
  <c r="P15" i="12"/>
  <c r="P18" i="41"/>
  <c r="P43" i="9"/>
  <c r="I17" i="23"/>
  <c r="I11" i="12"/>
  <c r="I12" i="14"/>
  <c r="I9" i="45"/>
  <c r="I14" i="41"/>
  <c r="I14" i="10"/>
  <c r="L14" i="14"/>
  <c r="L13" i="12"/>
  <c r="L15" i="27"/>
  <c r="L27" i="10"/>
  <c r="L16" i="41"/>
  <c r="M7" i="41"/>
  <c r="R7" i="41"/>
  <c r="V12" i="12"/>
  <c r="V13" i="45"/>
  <c r="V22" i="10"/>
  <c r="V13" i="14"/>
  <c r="V15" i="41"/>
  <c r="V14" i="25"/>
  <c r="AE15" i="27"/>
  <c r="AE27" i="9"/>
  <c r="AE13" i="12"/>
  <c r="AE16" i="41"/>
  <c r="AE14" i="14"/>
  <c r="AE27" i="10"/>
  <c r="Y15" i="14"/>
  <c r="Y14" i="12"/>
  <c r="Y33" i="10"/>
  <c r="Y19" i="31"/>
  <c r="Y17" i="41"/>
  <c r="AB14" i="25"/>
  <c r="AB12" i="12"/>
  <c r="AB22" i="10"/>
  <c r="AB13" i="45"/>
  <c r="AB13" i="14"/>
  <c r="AB15" i="41"/>
  <c r="X49" i="10"/>
  <c r="AD16" i="14"/>
  <c r="AD18" i="41"/>
  <c r="AD15" i="12"/>
  <c r="AD15" i="33"/>
  <c r="AD43" i="10"/>
  <c r="L7" i="8"/>
  <c r="L7" i="10" s="1"/>
  <c r="L6" i="8"/>
  <c r="L9" i="10"/>
  <c r="L14" i="21"/>
  <c r="L10" i="12"/>
  <c r="L5" i="45"/>
  <c r="L11" i="14"/>
  <c r="L13" i="41"/>
  <c r="L9" i="9"/>
  <c r="P15" i="41"/>
  <c r="P13" i="45"/>
  <c r="P22" i="10"/>
  <c r="P14" i="25"/>
  <c r="P12" i="12"/>
  <c r="P13" i="14"/>
  <c r="AA16" i="41"/>
  <c r="AA27" i="10"/>
  <c r="AA14" i="14"/>
  <c r="AA15" i="27"/>
  <c r="AA13" i="12"/>
  <c r="AA27" i="9"/>
  <c r="H13" i="45"/>
  <c r="H15" i="41"/>
  <c r="H12" i="12"/>
  <c r="H13" i="14"/>
  <c r="H22" i="10"/>
  <c r="H14" i="25"/>
  <c r="H22" i="9"/>
  <c r="AB14" i="21"/>
  <c r="AB6" i="8"/>
  <c r="AB33" i="9" s="1"/>
  <c r="AB9" i="10"/>
  <c r="AB11" i="14"/>
  <c r="AB5" i="45"/>
  <c r="AB10" i="12"/>
  <c r="AB13" i="41"/>
  <c r="AB7" i="8"/>
  <c r="AB7" i="10" s="1"/>
  <c r="K12" i="14"/>
  <c r="K9" i="45"/>
  <c r="K14" i="10"/>
  <c r="K17" i="23"/>
  <c r="K11" i="12"/>
  <c r="K14" i="41"/>
  <c r="K14" i="9"/>
  <c r="M14" i="21"/>
  <c r="M5" i="45"/>
  <c r="M11" i="14"/>
  <c r="M6" i="8"/>
  <c r="M10" i="12"/>
  <c r="M9" i="10"/>
  <c r="M13" i="41"/>
  <c r="M7" i="8"/>
  <c r="M7" i="10" s="1"/>
  <c r="G33" i="10"/>
  <c r="G15" i="14"/>
  <c r="G17" i="41"/>
  <c r="G19" i="31"/>
  <c r="G14" i="12"/>
  <c r="G33" i="9"/>
  <c r="AF49" i="10"/>
  <c r="Y43" i="10"/>
  <c r="Y18" i="41"/>
  <c r="Y15" i="33"/>
  <c r="Y15" i="12"/>
  <c r="Y16" i="14"/>
  <c r="R49" i="10"/>
  <c r="Y7" i="41"/>
  <c r="M49" i="10"/>
  <c r="O22" i="10"/>
  <c r="O13" i="45"/>
  <c r="O14" i="25"/>
  <c r="O15" i="41"/>
  <c r="O13" i="14"/>
  <c r="O12" i="12"/>
  <c r="O22" i="9"/>
  <c r="W27" i="10"/>
  <c r="W13" i="12"/>
  <c r="W14" i="14"/>
  <c r="W16" i="41"/>
  <c r="W15" i="27"/>
  <c r="AG49" i="10"/>
  <c r="AL7" i="6"/>
  <c r="AK7" i="6"/>
  <c r="I7" i="41"/>
  <c r="V10" i="12"/>
  <c r="V7" i="8"/>
  <c r="V6" i="8"/>
  <c r="V33" i="9" s="1"/>
  <c r="V13" i="41"/>
  <c r="V14" i="21"/>
  <c r="V9" i="10"/>
  <c r="V5" i="45"/>
  <c r="V11" i="14"/>
  <c r="F7" i="41"/>
  <c r="AB27" i="10"/>
  <c r="AB16" i="41"/>
  <c r="AB15" i="27"/>
  <c r="AB13" i="12"/>
  <c r="AB14" i="14"/>
  <c r="V17" i="41"/>
  <c r="V33" i="10"/>
  <c r="V14" i="12"/>
  <c r="V19" i="31"/>
  <c r="V15" i="14"/>
  <c r="U13" i="45"/>
  <c r="U12" i="12"/>
  <c r="U22" i="10"/>
  <c r="U15" i="41"/>
  <c r="U14" i="25"/>
  <c r="U13" i="14"/>
  <c r="U22" i="9"/>
  <c r="S5" i="45"/>
  <c r="S10" i="12"/>
  <c r="S14" i="21"/>
  <c r="S6" i="8"/>
  <c r="S27" i="9" s="1"/>
  <c r="S13" i="41"/>
  <c r="S9" i="10"/>
  <c r="S11" i="14"/>
  <c r="S7" i="8"/>
  <c r="Q27" i="10"/>
  <c r="Q15" i="27"/>
  <c r="Q13" i="12"/>
  <c r="Q14" i="14"/>
  <c r="Q16" i="41"/>
  <c r="E14" i="25"/>
  <c r="E13" i="45"/>
  <c r="E22" i="10"/>
  <c r="E12" i="12"/>
  <c r="E13" i="14"/>
  <c r="E15" i="41"/>
  <c r="E22" i="9"/>
  <c r="AB15" i="12"/>
  <c r="AB16" i="14"/>
  <c r="AB15" i="33"/>
  <c r="AB18" i="41"/>
  <c r="AB43" i="9"/>
  <c r="AB43" i="10"/>
  <c r="AI7" i="8"/>
  <c r="AI5" i="45"/>
  <c r="AI14" i="21"/>
  <c r="AK9" i="8"/>
  <c r="AI10" i="12"/>
  <c r="AI6" i="8"/>
  <c r="AI14" i="9" s="1"/>
  <c r="AI13" i="41"/>
  <c r="AL9" i="8"/>
  <c r="AI9" i="10"/>
  <c r="AI11" i="14"/>
  <c r="R14" i="25"/>
  <c r="R12" i="12"/>
  <c r="R13" i="14"/>
  <c r="R13" i="45"/>
  <c r="R15" i="41"/>
  <c r="R22" i="10"/>
  <c r="X18" i="41"/>
  <c r="X15" i="33"/>
  <c r="X16" i="14"/>
  <c r="X15" i="12"/>
  <c r="X43" i="10"/>
  <c r="N49" i="10"/>
  <c r="T7" i="41"/>
  <c r="AI49" i="10"/>
  <c r="AK49" i="8"/>
  <c r="AL49" i="8"/>
  <c r="I14" i="12"/>
  <c r="I15" i="14"/>
  <c r="I33" i="10"/>
  <c r="I17" i="41"/>
  <c r="I19" i="31"/>
  <c r="Q27" i="9" l="1"/>
  <c r="S16" i="12"/>
  <c r="Y43" i="9"/>
  <c r="AD43" i="9"/>
  <c r="J16" i="12"/>
  <c r="AF7" i="10"/>
  <c r="Y14" i="9"/>
  <c r="AD22" i="9"/>
  <c r="AD7" i="10"/>
  <c r="I43" i="9"/>
  <c r="Q22" i="9"/>
  <c r="I33" i="9"/>
  <c r="W27" i="9"/>
  <c r="Q14" i="9"/>
  <c r="AI16" i="12"/>
  <c r="S7" i="10"/>
  <c r="V7" i="10"/>
  <c r="I14" i="9"/>
  <c r="AA7" i="10"/>
  <c r="I27" i="9"/>
  <c r="Y7" i="10"/>
  <c r="X33" i="9"/>
  <c r="D14" i="9"/>
  <c r="O7" i="10"/>
  <c r="AG33" i="9"/>
  <c r="AG22" i="9"/>
  <c r="AQ32" i="14"/>
  <c r="AQ21" i="14" s="1"/>
  <c r="AQ16" i="25" s="1"/>
  <c r="AM32" i="14"/>
  <c r="AM21" i="14" s="1"/>
  <c r="AM16" i="25" s="1"/>
  <c r="AN32" i="14"/>
  <c r="AN21" i="14" s="1"/>
  <c r="AN16" i="25" s="1"/>
  <c r="AP32" i="14"/>
  <c r="AP21" i="14" s="1"/>
  <c r="AP16" i="25" s="1"/>
  <c r="AL32" i="14"/>
  <c r="AL21" i="14" s="1"/>
  <c r="AL16" i="25" s="1"/>
  <c r="AR32" i="14"/>
  <c r="AR21" i="14" s="1"/>
  <c r="AR16" i="25" s="1"/>
  <c r="AO32" i="14"/>
  <c r="AO21" i="14" s="1"/>
  <c r="AO16" i="25" s="1"/>
  <c r="AK32" i="14"/>
  <c r="AK21" i="14" s="1"/>
  <c r="AK16" i="25" s="1"/>
  <c r="AJ32" i="14"/>
  <c r="AJ21" i="14" s="1"/>
  <c r="AO34" i="14"/>
  <c r="AO23" i="14" s="1"/>
  <c r="AO21" i="31" s="1"/>
  <c r="AK34" i="14"/>
  <c r="AK23" i="14" s="1"/>
  <c r="AK21" i="31" s="1"/>
  <c r="AP34" i="14"/>
  <c r="AP23" i="14" s="1"/>
  <c r="AP21" i="31" s="1"/>
  <c r="AR34" i="14"/>
  <c r="AR23" i="14" s="1"/>
  <c r="AR21" i="31" s="1"/>
  <c r="AN34" i="14"/>
  <c r="AN23" i="14" s="1"/>
  <c r="AN21" i="31" s="1"/>
  <c r="AJ34" i="14"/>
  <c r="AJ23" i="14" s="1"/>
  <c r="AQ34" i="14"/>
  <c r="AQ23" i="14" s="1"/>
  <c r="AQ21" i="31" s="1"/>
  <c r="AM34" i="14"/>
  <c r="AM23" i="14" s="1"/>
  <c r="AM21" i="31" s="1"/>
  <c r="AL34" i="14"/>
  <c r="AL23" i="14" s="1"/>
  <c r="AL21" i="31" s="1"/>
  <c r="AR31" i="14"/>
  <c r="AR20" i="14" s="1"/>
  <c r="AR19" i="23" s="1"/>
  <c r="AN31" i="14"/>
  <c r="AN20" i="14" s="1"/>
  <c r="AN19" i="23" s="1"/>
  <c r="AJ31" i="14"/>
  <c r="AJ20" i="14" s="1"/>
  <c r="AQ31" i="14"/>
  <c r="AQ20" i="14" s="1"/>
  <c r="AQ19" i="23" s="1"/>
  <c r="AM31" i="14"/>
  <c r="AM20" i="14" s="1"/>
  <c r="AM19" i="23" s="1"/>
  <c r="AO31" i="14"/>
  <c r="AO20" i="14" s="1"/>
  <c r="AO19" i="23" s="1"/>
  <c r="AP31" i="14"/>
  <c r="AP20" i="14" s="1"/>
  <c r="AP19" i="23" s="1"/>
  <c r="AL31" i="14"/>
  <c r="AL20" i="14" s="1"/>
  <c r="AL19" i="23" s="1"/>
  <c r="AK31" i="14"/>
  <c r="AK20" i="14" s="1"/>
  <c r="AK19" i="23" s="1"/>
  <c r="AP33" i="14"/>
  <c r="AP22" i="14" s="1"/>
  <c r="AP17" i="27" s="1"/>
  <c r="AL33" i="14"/>
  <c r="AL22" i="14" s="1"/>
  <c r="AL17" i="27" s="1"/>
  <c r="AO33" i="14"/>
  <c r="AO22" i="14" s="1"/>
  <c r="AO17" i="27" s="1"/>
  <c r="AK33" i="14"/>
  <c r="AK22" i="14" s="1"/>
  <c r="AK17" i="27" s="1"/>
  <c r="AQ33" i="14"/>
  <c r="AQ22" i="14" s="1"/>
  <c r="AQ17" i="27" s="1"/>
  <c r="AR33" i="14"/>
  <c r="AR22" i="14" s="1"/>
  <c r="AR17" i="27" s="1"/>
  <c r="AN33" i="14"/>
  <c r="AN22" i="14" s="1"/>
  <c r="AN17" i="27" s="1"/>
  <c r="AJ33" i="14"/>
  <c r="AJ22" i="14" s="1"/>
  <c r="AM33" i="14"/>
  <c r="AM22" i="14" s="1"/>
  <c r="AM17" i="27" s="1"/>
  <c r="AR35" i="14"/>
  <c r="AR24" i="14" s="1"/>
  <c r="AR17" i="33" s="1"/>
  <c r="AN35" i="14"/>
  <c r="AN24" i="14" s="1"/>
  <c r="AN17" i="33" s="1"/>
  <c r="AJ35" i="14"/>
  <c r="AJ24" i="14" s="1"/>
  <c r="AQ35" i="14"/>
  <c r="AQ24" i="14" s="1"/>
  <c r="AQ17" i="33" s="1"/>
  <c r="AM35" i="14"/>
  <c r="AM24" i="14" s="1"/>
  <c r="AM17" i="33" s="1"/>
  <c r="AK35" i="14"/>
  <c r="AK24" i="14" s="1"/>
  <c r="AK17" i="33" s="1"/>
  <c r="AP35" i="14"/>
  <c r="AP24" i="14" s="1"/>
  <c r="AP17" i="33" s="1"/>
  <c r="AL35" i="14"/>
  <c r="AL24" i="14" s="1"/>
  <c r="AL17" i="33" s="1"/>
  <c r="AO35" i="14"/>
  <c r="AO24" i="14" s="1"/>
  <c r="AO17" i="33" s="1"/>
  <c r="AF16" i="12"/>
  <c r="N7" i="10"/>
  <c r="R22" i="9"/>
  <c r="R7" i="10"/>
  <c r="K7" i="10"/>
  <c r="M16" i="12"/>
  <c r="L16" i="12"/>
  <c r="G9" i="9"/>
  <c r="S9" i="9"/>
  <c r="N9" i="9"/>
  <c r="AB9" i="9"/>
  <c r="D22" i="9"/>
  <c r="X9" i="9"/>
  <c r="AK13" i="41"/>
  <c r="AL13" i="41"/>
  <c r="V6" i="41"/>
  <c r="V6" i="10"/>
  <c r="V6" i="9"/>
  <c r="V20" i="9"/>
  <c r="V16" i="9"/>
  <c r="V47" i="9"/>
  <c r="V29" i="9"/>
  <c r="V46" i="9"/>
  <c r="V24" i="9"/>
  <c r="V41" i="9"/>
  <c r="V15" i="9"/>
  <c r="V18" i="9"/>
  <c r="V11" i="9"/>
  <c r="V25" i="9"/>
  <c r="V38" i="9"/>
  <c r="V28" i="9"/>
  <c r="V39" i="9"/>
  <c r="V35" i="9"/>
  <c r="V37" i="9"/>
  <c r="V17" i="9"/>
  <c r="V45" i="9"/>
  <c r="V10" i="9"/>
  <c r="V30" i="9"/>
  <c r="V19" i="9"/>
  <c r="V31" i="9"/>
  <c r="V12" i="9"/>
  <c r="V36" i="9"/>
  <c r="V44" i="9"/>
  <c r="V34" i="9"/>
  <c r="V23" i="9"/>
  <c r="V40" i="9"/>
  <c r="M6" i="9"/>
  <c r="M6" i="10"/>
  <c r="M6" i="41"/>
  <c r="M20" i="9"/>
  <c r="M23" i="9"/>
  <c r="M41" i="9"/>
  <c r="M11" i="9"/>
  <c r="M29" i="9"/>
  <c r="M45" i="9"/>
  <c r="M28" i="9"/>
  <c r="M16" i="9"/>
  <c r="M18" i="9"/>
  <c r="M34" i="9"/>
  <c r="M35" i="9"/>
  <c r="M47" i="9"/>
  <c r="M44" i="9"/>
  <c r="M38" i="9"/>
  <c r="M10" i="9"/>
  <c r="M36" i="9"/>
  <c r="M31" i="9"/>
  <c r="M12" i="9"/>
  <c r="M40" i="9"/>
  <c r="M30" i="9"/>
  <c r="M24" i="9"/>
  <c r="M25" i="9"/>
  <c r="M37" i="9"/>
  <c r="M46" i="9"/>
  <c r="M15" i="9"/>
  <c r="M39" i="9"/>
  <c r="M19" i="9"/>
  <c r="M17" i="9"/>
  <c r="M9" i="9"/>
  <c r="AB8" i="45"/>
  <c r="AB7" i="45"/>
  <c r="L27" i="9"/>
  <c r="L6" i="10"/>
  <c r="L6" i="9"/>
  <c r="L6" i="41"/>
  <c r="L20" i="9"/>
  <c r="L15" i="9"/>
  <c r="L31" i="9"/>
  <c r="L41" i="9"/>
  <c r="L34" i="9"/>
  <c r="L38" i="9"/>
  <c r="L18" i="9"/>
  <c r="L24" i="9"/>
  <c r="L40" i="9"/>
  <c r="L47" i="9"/>
  <c r="L19" i="9"/>
  <c r="L46" i="9"/>
  <c r="L16" i="9"/>
  <c r="L12" i="9"/>
  <c r="L23" i="9"/>
  <c r="L35" i="9"/>
  <c r="L11" i="9"/>
  <c r="L36" i="9"/>
  <c r="L28" i="9"/>
  <c r="L17" i="9"/>
  <c r="L39" i="9"/>
  <c r="L45" i="9"/>
  <c r="L29" i="9"/>
  <c r="L10" i="9"/>
  <c r="L30" i="9"/>
  <c r="L44" i="9"/>
  <c r="L25" i="9"/>
  <c r="L37" i="9"/>
  <c r="AB22" i="9"/>
  <c r="AB16" i="45"/>
  <c r="AB15" i="45"/>
  <c r="J6" i="9"/>
  <c r="J6" i="10"/>
  <c r="J6" i="41"/>
  <c r="J20" i="9"/>
  <c r="J29" i="9"/>
  <c r="J47" i="9"/>
  <c r="J39" i="9"/>
  <c r="J35" i="9"/>
  <c r="J45" i="9"/>
  <c r="J23" i="9"/>
  <c r="J37" i="9"/>
  <c r="J17" i="9"/>
  <c r="J11" i="9"/>
  <c r="J16" i="9"/>
  <c r="J12" i="9"/>
  <c r="J46" i="9"/>
  <c r="J15" i="9"/>
  <c r="J10" i="9"/>
  <c r="J28" i="9"/>
  <c r="J24" i="9"/>
  <c r="J18" i="9"/>
  <c r="J25" i="9"/>
  <c r="J30" i="9"/>
  <c r="J41" i="9"/>
  <c r="J31" i="9"/>
  <c r="J36" i="9"/>
  <c r="J34" i="9"/>
  <c r="J44" i="9"/>
  <c r="J19" i="9"/>
  <c r="J40" i="9"/>
  <c r="J38" i="9"/>
  <c r="AA16" i="12"/>
  <c r="AF6" i="41"/>
  <c r="AF6" i="9"/>
  <c r="AF6" i="10"/>
  <c r="AF20" i="9"/>
  <c r="AF38" i="9"/>
  <c r="AF40" i="9"/>
  <c r="AF46" i="9"/>
  <c r="AF10" i="9"/>
  <c r="AF41" i="9"/>
  <c r="AF44" i="9"/>
  <c r="AF16" i="9"/>
  <c r="AF37" i="9"/>
  <c r="AF28" i="9"/>
  <c r="AF18" i="9"/>
  <c r="AF24" i="9"/>
  <c r="AF19" i="9"/>
  <c r="AF29" i="9"/>
  <c r="AF11" i="9"/>
  <c r="AF34" i="9"/>
  <c r="AF30" i="9"/>
  <c r="AF36" i="9"/>
  <c r="AF31" i="9"/>
  <c r="AF39" i="9"/>
  <c r="AF23" i="9"/>
  <c r="AF35" i="9"/>
  <c r="AF17" i="9"/>
  <c r="AF25" i="9"/>
  <c r="AF15" i="9"/>
  <c r="AF12" i="9"/>
  <c r="AF47" i="9"/>
  <c r="AF45" i="9"/>
  <c r="AK14" i="41"/>
  <c r="AL14" i="41"/>
  <c r="L43" i="9"/>
  <c r="W9" i="9"/>
  <c r="W6" i="9"/>
  <c r="W6" i="10"/>
  <c r="W6" i="41"/>
  <c r="W20" i="9"/>
  <c r="W41" i="9"/>
  <c r="W38" i="9"/>
  <c r="W37" i="9"/>
  <c r="W15" i="9"/>
  <c r="W40" i="9"/>
  <c r="W12" i="9"/>
  <c r="W19" i="9"/>
  <c r="W36" i="9"/>
  <c r="W31" i="9"/>
  <c r="W11" i="9"/>
  <c r="W25" i="9"/>
  <c r="W16" i="9"/>
  <c r="W39" i="9"/>
  <c r="W29" i="9"/>
  <c r="W45" i="9"/>
  <c r="W47" i="9"/>
  <c r="W10" i="9"/>
  <c r="W23" i="9"/>
  <c r="W35" i="9"/>
  <c r="W18" i="9"/>
  <c r="W44" i="9"/>
  <c r="W24" i="9"/>
  <c r="W46" i="9"/>
  <c r="W34" i="9"/>
  <c r="W28" i="9"/>
  <c r="W17" i="9"/>
  <c r="W30" i="9"/>
  <c r="J43" i="9"/>
  <c r="O6" i="9"/>
  <c r="O6" i="41"/>
  <c r="O6" i="10"/>
  <c r="O20" i="9"/>
  <c r="O39" i="9"/>
  <c r="O46" i="9"/>
  <c r="O45" i="9"/>
  <c r="O38" i="9"/>
  <c r="O15" i="9"/>
  <c r="O31" i="9"/>
  <c r="O28" i="9"/>
  <c r="O41" i="9"/>
  <c r="O30" i="9"/>
  <c r="O47" i="9"/>
  <c r="O36" i="9"/>
  <c r="O29" i="9"/>
  <c r="O40" i="9"/>
  <c r="O24" i="9"/>
  <c r="O18" i="9"/>
  <c r="O12" i="9"/>
  <c r="O37" i="9"/>
  <c r="O16" i="9"/>
  <c r="O34" i="9"/>
  <c r="O44" i="9"/>
  <c r="O10" i="9"/>
  <c r="O35" i="9"/>
  <c r="O17" i="9"/>
  <c r="O23" i="9"/>
  <c r="O25" i="9"/>
  <c r="O11" i="9"/>
  <c r="O19" i="9"/>
  <c r="W33" i="9"/>
  <c r="D33" i="9"/>
  <c r="D6" i="41"/>
  <c r="AH6" i="10"/>
  <c r="D6" i="10"/>
  <c r="D6" i="9"/>
  <c r="D20" i="9"/>
  <c r="D35" i="9"/>
  <c r="D34" i="9"/>
  <c r="D23" i="9"/>
  <c r="D11" i="9"/>
  <c r="D31" i="9"/>
  <c r="D16" i="9"/>
  <c r="D12" i="9"/>
  <c r="D25" i="9"/>
  <c r="D29" i="9"/>
  <c r="D40" i="9"/>
  <c r="D37" i="9"/>
  <c r="D38" i="9"/>
  <c r="D15" i="9"/>
  <c r="D17" i="9"/>
  <c r="D41" i="9"/>
  <c r="D10" i="9"/>
  <c r="D47" i="9"/>
  <c r="D39" i="9"/>
  <c r="D45" i="9"/>
  <c r="D30" i="9"/>
  <c r="D46" i="9"/>
  <c r="D44" i="9"/>
  <c r="D28" i="9"/>
  <c r="D24" i="9"/>
  <c r="D19" i="9"/>
  <c r="D18" i="9"/>
  <c r="D36" i="9"/>
  <c r="I6" i="41"/>
  <c r="I6" i="9"/>
  <c r="I6" i="10"/>
  <c r="I20" i="9"/>
  <c r="I45" i="9"/>
  <c r="I46" i="9"/>
  <c r="I23" i="9"/>
  <c r="I35" i="9"/>
  <c r="I34" i="9"/>
  <c r="I19" i="9"/>
  <c r="I17" i="9"/>
  <c r="I38" i="9"/>
  <c r="I18" i="9"/>
  <c r="I11" i="9"/>
  <c r="I28" i="9"/>
  <c r="I36" i="9"/>
  <c r="I24" i="9"/>
  <c r="I31" i="9"/>
  <c r="I25" i="9"/>
  <c r="I29" i="9"/>
  <c r="I41" i="9"/>
  <c r="I15" i="9"/>
  <c r="I44" i="9"/>
  <c r="I12" i="9"/>
  <c r="I39" i="9"/>
  <c r="I30" i="9"/>
  <c r="I47" i="9"/>
  <c r="I40" i="9"/>
  <c r="I37" i="9"/>
  <c r="I10" i="9"/>
  <c r="I16" i="9"/>
  <c r="Q6" i="41"/>
  <c r="Q6" i="10"/>
  <c r="Q6" i="9"/>
  <c r="Q20" i="9"/>
  <c r="Q44" i="9"/>
  <c r="Q36" i="9"/>
  <c r="Q35" i="9"/>
  <c r="Q30" i="9"/>
  <c r="Q10" i="9"/>
  <c r="Q25" i="9"/>
  <c r="Q11" i="9"/>
  <c r="Q23" i="9"/>
  <c r="Q40" i="9"/>
  <c r="Q19" i="9"/>
  <c r="Q37" i="9"/>
  <c r="Q12" i="9"/>
  <c r="Q28" i="9"/>
  <c r="Q41" i="9"/>
  <c r="Q39" i="9"/>
  <c r="Q16" i="9"/>
  <c r="Q29" i="9"/>
  <c r="Q17" i="9"/>
  <c r="Q47" i="9"/>
  <c r="Q34" i="9"/>
  <c r="Q15" i="9"/>
  <c r="Q18" i="9"/>
  <c r="Q38" i="9"/>
  <c r="Q45" i="9"/>
  <c r="Q46" i="9"/>
  <c r="Q31" i="9"/>
  <c r="Q24" i="9"/>
  <c r="AB14" i="9"/>
  <c r="T14" i="9"/>
  <c r="G7" i="10"/>
  <c r="AF14" i="9"/>
  <c r="X27" i="9"/>
  <c r="M27" i="9"/>
  <c r="O33" i="9"/>
  <c r="L14" i="9"/>
  <c r="Z27" i="9"/>
  <c r="E7" i="10"/>
  <c r="U7" i="10"/>
  <c r="L33" i="9"/>
  <c r="S43" i="9"/>
  <c r="AG15" i="45"/>
  <c r="AG16" i="45"/>
  <c r="V14" i="9"/>
  <c r="F6" i="41"/>
  <c r="F6" i="9"/>
  <c r="F6" i="10"/>
  <c r="F20" i="9"/>
  <c r="F35" i="9"/>
  <c r="F11" i="9"/>
  <c r="F19" i="9"/>
  <c r="F25" i="9"/>
  <c r="F34" i="9"/>
  <c r="F45" i="9"/>
  <c r="F41" i="9"/>
  <c r="F23" i="9"/>
  <c r="F28" i="9"/>
  <c r="F18" i="9"/>
  <c r="F39" i="9"/>
  <c r="F31" i="9"/>
  <c r="F29" i="9"/>
  <c r="F37" i="9"/>
  <c r="F40" i="9"/>
  <c r="F46" i="9"/>
  <c r="F47" i="9"/>
  <c r="F15" i="9"/>
  <c r="F36" i="9"/>
  <c r="F10" i="9"/>
  <c r="F12" i="9"/>
  <c r="F30" i="9"/>
  <c r="F24" i="9"/>
  <c r="F16" i="9"/>
  <c r="F44" i="9"/>
  <c r="F17" i="9"/>
  <c r="F38" i="9"/>
  <c r="Z22" i="9"/>
  <c r="AI22" i="9"/>
  <c r="AK6" i="8"/>
  <c r="AI6" i="10"/>
  <c r="AI6" i="41"/>
  <c r="AI6" i="9"/>
  <c r="AL6" i="8"/>
  <c r="AI20" i="9"/>
  <c r="AI36" i="9"/>
  <c r="AI11" i="9"/>
  <c r="AI38" i="9"/>
  <c r="AI34" i="9"/>
  <c r="AI44" i="9"/>
  <c r="AI37" i="9"/>
  <c r="AI41" i="9"/>
  <c r="AI39" i="9"/>
  <c r="AI46" i="9"/>
  <c r="AI40" i="9"/>
  <c r="AI29" i="9"/>
  <c r="AI17" i="9"/>
  <c r="AI19" i="9"/>
  <c r="AI25" i="9"/>
  <c r="AI16" i="9"/>
  <c r="AI35" i="9"/>
  <c r="AI18" i="9"/>
  <c r="AI45" i="9"/>
  <c r="AI24" i="9"/>
  <c r="AI47" i="9"/>
  <c r="AI23" i="9"/>
  <c r="AI31" i="9"/>
  <c r="AI10" i="9"/>
  <c r="AI28" i="9"/>
  <c r="AI30" i="9"/>
  <c r="AI15" i="9"/>
  <c r="AI12" i="9"/>
  <c r="AB27" i="9"/>
  <c r="AB6" i="9"/>
  <c r="AB6" i="41"/>
  <c r="AB6" i="10"/>
  <c r="AB20" i="9"/>
  <c r="AB25" i="9"/>
  <c r="AB24" i="9"/>
  <c r="AB31" i="9"/>
  <c r="AB29" i="9"/>
  <c r="AB45" i="9"/>
  <c r="AB16" i="9"/>
  <c r="AB28" i="9"/>
  <c r="AB40" i="9"/>
  <c r="AB35" i="9"/>
  <c r="AB10" i="9"/>
  <c r="AB17" i="9"/>
  <c r="AB36" i="9"/>
  <c r="AB15" i="9"/>
  <c r="AB30" i="9"/>
  <c r="AB41" i="9"/>
  <c r="AB37" i="9"/>
  <c r="AB44" i="9"/>
  <c r="AB47" i="9"/>
  <c r="AB39" i="9"/>
  <c r="AB23" i="9"/>
  <c r="AB18" i="9"/>
  <c r="AB34" i="9"/>
  <c r="AB19" i="9"/>
  <c r="AB46" i="9"/>
  <c r="AB38" i="9"/>
  <c r="AB12" i="9"/>
  <c r="AB11" i="9"/>
  <c r="J9" i="9"/>
  <c r="L22" i="9"/>
  <c r="AA33" i="9"/>
  <c r="AA6" i="9"/>
  <c r="AA6" i="41"/>
  <c r="AA6" i="10"/>
  <c r="AA20" i="9"/>
  <c r="AA29" i="9"/>
  <c r="AA30" i="9"/>
  <c r="AA34" i="9"/>
  <c r="AA47" i="9"/>
  <c r="AA38" i="9"/>
  <c r="AA39" i="9"/>
  <c r="AA31" i="9"/>
  <c r="AA45" i="9"/>
  <c r="AA41" i="9"/>
  <c r="AA46" i="9"/>
  <c r="AA25" i="9"/>
  <c r="AA44" i="9"/>
  <c r="AA24" i="9"/>
  <c r="AA15" i="9"/>
  <c r="AA40" i="9"/>
  <c r="AA36" i="9"/>
  <c r="AA23" i="9"/>
  <c r="AA35" i="9"/>
  <c r="AA18" i="9"/>
  <c r="AA28" i="9"/>
  <c r="AA37" i="9"/>
  <c r="AA16" i="9"/>
  <c r="AA10" i="9"/>
  <c r="AA12" i="9"/>
  <c r="AA11" i="9"/>
  <c r="AA17" i="9"/>
  <c r="AA19" i="9"/>
  <c r="AC16" i="45"/>
  <c r="AC15" i="45"/>
  <c r="T9" i="9"/>
  <c r="T6" i="9"/>
  <c r="T6" i="10"/>
  <c r="T6" i="41"/>
  <c r="T20" i="9"/>
  <c r="T46" i="9"/>
  <c r="T38" i="9"/>
  <c r="T23" i="9"/>
  <c r="T15" i="9"/>
  <c r="T17" i="9"/>
  <c r="T24" i="9"/>
  <c r="T47" i="9"/>
  <c r="T34" i="9"/>
  <c r="T18" i="9"/>
  <c r="T31" i="9"/>
  <c r="T12" i="9"/>
  <c r="T44" i="9"/>
  <c r="T41" i="9"/>
  <c r="T30" i="9"/>
  <c r="T11" i="9"/>
  <c r="T16" i="9"/>
  <c r="T39" i="9"/>
  <c r="T28" i="9"/>
  <c r="T37" i="9"/>
  <c r="T19" i="9"/>
  <c r="T45" i="9"/>
  <c r="T40" i="9"/>
  <c r="T10" i="9"/>
  <c r="T25" i="9"/>
  <c r="T29" i="9"/>
  <c r="T36" i="9"/>
  <c r="T35" i="9"/>
  <c r="AF7" i="45"/>
  <c r="AF8" i="45"/>
  <c r="Y9" i="9"/>
  <c r="Y6" i="9"/>
  <c r="Y6" i="41"/>
  <c r="Y6" i="10"/>
  <c r="Y20" i="9"/>
  <c r="Y46" i="9"/>
  <c r="Y41" i="9"/>
  <c r="Y37" i="9"/>
  <c r="Y30" i="9"/>
  <c r="Y28" i="9"/>
  <c r="Y40" i="9"/>
  <c r="Y45" i="9"/>
  <c r="Y38" i="9"/>
  <c r="Y35" i="9"/>
  <c r="Y24" i="9"/>
  <c r="Y39" i="9"/>
  <c r="Y19" i="9"/>
  <c r="Y23" i="9"/>
  <c r="Y29" i="9"/>
  <c r="Y25" i="9"/>
  <c r="Y12" i="9"/>
  <c r="Y47" i="9"/>
  <c r="Y34" i="9"/>
  <c r="Y36" i="9"/>
  <c r="Y11" i="9"/>
  <c r="Y17" i="9"/>
  <c r="Y44" i="9"/>
  <c r="Y15" i="9"/>
  <c r="Y16" i="9"/>
  <c r="Y10" i="9"/>
  <c r="Y18" i="9"/>
  <c r="Y31" i="9"/>
  <c r="W16" i="12"/>
  <c r="AD8" i="45"/>
  <c r="AD7" i="45"/>
  <c r="AD16" i="12"/>
  <c r="AF27" i="9"/>
  <c r="O16" i="12"/>
  <c r="X16" i="12"/>
  <c r="T33" i="9"/>
  <c r="I16" i="12"/>
  <c r="Q7" i="10"/>
  <c r="H7" i="10"/>
  <c r="Y27" i="9"/>
  <c r="AF33" i="9"/>
  <c r="AA22" i="9"/>
  <c r="E16" i="12"/>
  <c r="U27" i="9"/>
  <c r="U6" i="9"/>
  <c r="U6" i="10"/>
  <c r="U6" i="41"/>
  <c r="U20" i="9"/>
  <c r="U41" i="9"/>
  <c r="U34" i="9"/>
  <c r="U35" i="9"/>
  <c r="U28" i="9"/>
  <c r="U17" i="9"/>
  <c r="U11" i="9"/>
  <c r="U37" i="9"/>
  <c r="U38" i="9"/>
  <c r="U47" i="9"/>
  <c r="U18" i="9"/>
  <c r="U23" i="9"/>
  <c r="U24" i="9"/>
  <c r="U29" i="9"/>
  <c r="U40" i="9"/>
  <c r="U12" i="9"/>
  <c r="U16" i="9"/>
  <c r="U19" i="9"/>
  <c r="U31" i="9"/>
  <c r="U10" i="9"/>
  <c r="U39" i="9"/>
  <c r="U44" i="9"/>
  <c r="U15" i="9"/>
  <c r="U45" i="9"/>
  <c r="U25" i="9"/>
  <c r="U36" i="9"/>
  <c r="U30" i="9"/>
  <c r="U46" i="9"/>
  <c r="AF43" i="9"/>
  <c r="AE16" i="12"/>
  <c r="P7" i="10"/>
  <c r="P22" i="9"/>
  <c r="P6" i="10"/>
  <c r="P6" i="9"/>
  <c r="P6" i="41"/>
  <c r="P20" i="9"/>
  <c r="P36" i="9"/>
  <c r="P16" i="9"/>
  <c r="P41" i="9"/>
  <c r="P46" i="9"/>
  <c r="P47" i="9"/>
  <c r="P39" i="9"/>
  <c r="P19" i="9"/>
  <c r="P17" i="9"/>
  <c r="P31" i="9"/>
  <c r="P35" i="9"/>
  <c r="P34" i="9"/>
  <c r="P11" i="9"/>
  <c r="P29" i="9"/>
  <c r="P24" i="9"/>
  <c r="P28" i="9"/>
  <c r="P37" i="9"/>
  <c r="P30" i="9"/>
  <c r="P10" i="9"/>
  <c r="P38" i="9"/>
  <c r="P44" i="9"/>
  <c r="P40" i="9"/>
  <c r="P45" i="9"/>
  <c r="P18" i="9"/>
  <c r="P23" i="9"/>
  <c r="P15" i="9"/>
  <c r="P25" i="9"/>
  <c r="P12" i="9"/>
  <c r="AG16" i="12"/>
  <c r="AG8" i="45"/>
  <c r="AG7" i="45"/>
  <c r="D27" i="9"/>
  <c r="F7" i="10"/>
  <c r="H27" i="9"/>
  <c r="AI9" i="9"/>
  <c r="V16" i="12"/>
  <c r="V22" i="9"/>
  <c r="J27" i="9"/>
  <c r="M22" i="9"/>
  <c r="M14" i="9"/>
  <c r="M43" i="9"/>
  <c r="Y16" i="12"/>
  <c r="AD14" i="9"/>
  <c r="AD6" i="10"/>
  <c r="AD6" i="9"/>
  <c r="AD6" i="41"/>
  <c r="AD20" i="9"/>
  <c r="AD38" i="9"/>
  <c r="AD23" i="9"/>
  <c r="AD45" i="9"/>
  <c r="AD10" i="9"/>
  <c r="AD35" i="9"/>
  <c r="AD37" i="9"/>
  <c r="AD31" i="9"/>
  <c r="AD46" i="9"/>
  <c r="AD34" i="9"/>
  <c r="AD40" i="9"/>
  <c r="AD18" i="9"/>
  <c r="AD24" i="9"/>
  <c r="AD39" i="9"/>
  <c r="AD19" i="9"/>
  <c r="AD36" i="9"/>
  <c r="AD11" i="9"/>
  <c r="AD17" i="9"/>
  <c r="AD15" i="9"/>
  <c r="AD47" i="9"/>
  <c r="AD30" i="9"/>
  <c r="AD29" i="9"/>
  <c r="AD44" i="9"/>
  <c r="AD16" i="9"/>
  <c r="AD28" i="9"/>
  <c r="AD25" i="9"/>
  <c r="AD41" i="9"/>
  <c r="AD12" i="9"/>
  <c r="AD9" i="9"/>
  <c r="J33" i="9"/>
  <c r="R16" i="12"/>
  <c r="Z16" i="12"/>
  <c r="AI27" i="9"/>
  <c r="K6" i="9"/>
  <c r="K6" i="10"/>
  <c r="K6" i="41"/>
  <c r="K20" i="9"/>
  <c r="K31" i="9"/>
  <c r="K38" i="9"/>
  <c r="K30" i="9"/>
  <c r="K24" i="9"/>
  <c r="K36" i="9"/>
  <c r="K40" i="9"/>
  <c r="K39" i="9"/>
  <c r="K47" i="9"/>
  <c r="K41" i="9"/>
  <c r="K18" i="9"/>
  <c r="K10" i="9"/>
  <c r="K45" i="9"/>
  <c r="K29" i="9"/>
  <c r="K35" i="9"/>
  <c r="K19" i="9"/>
  <c r="K15" i="9"/>
  <c r="K44" i="9"/>
  <c r="K11" i="9"/>
  <c r="K17" i="9"/>
  <c r="K16" i="9"/>
  <c r="K37" i="9"/>
  <c r="K46" i="9"/>
  <c r="K12" i="9"/>
  <c r="K28" i="9"/>
  <c r="K34" i="9"/>
  <c r="K23" i="9"/>
  <c r="K25" i="9"/>
  <c r="Y22" i="9"/>
  <c r="AH7" i="10"/>
  <c r="D7" i="10"/>
  <c r="S33" i="9"/>
  <c r="M33" i="9"/>
  <c r="H16" i="12"/>
  <c r="AB12" i="45"/>
  <c r="AB11" i="45"/>
  <c r="O27" i="9"/>
  <c r="AL15" i="41"/>
  <c r="AK15" i="41"/>
  <c r="K27" i="9"/>
  <c r="J22" i="9"/>
  <c r="AC8" i="45"/>
  <c r="AC7" i="45"/>
  <c r="AC22" i="9"/>
  <c r="AC6" i="9"/>
  <c r="AC6" i="41"/>
  <c r="AC6" i="10"/>
  <c r="AC20" i="9"/>
  <c r="AC16" i="9"/>
  <c r="AC24" i="9"/>
  <c r="AC35" i="9"/>
  <c r="AC25" i="9"/>
  <c r="AC19" i="9"/>
  <c r="AC38" i="9"/>
  <c r="AC11" i="9"/>
  <c r="AC36" i="9"/>
  <c r="AC30" i="9"/>
  <c r="AC29" i="9"/>
  <c r="AC10" i="9"/>
  <c r="AC46" i="9"/>
  <c r="AC23" i="9"/>
  <c r="AC44" i="9"/>
  <c r="AC39" i="9"/>
  <c r="AC18" i="9"/>
  <c r="AC45" i="9"/>
  <c r="AC12" i="9"/>
  <c r="AC47" i="9"/>
  <c r="AC40" i="9"/>
  <c r="AC31" i="9"/>
  <c r="AC28" i="9"/>
  <c r="AC37" i="9"/>
  <c r="AC34" i="9"/>
  <c r="AC41" i="9"/>
  <c r="AC17" i="9"/>
  <c r="AC15" i="9"/>
  <c r="AE12" i="45"/>
  <c r="AE11" i="45"/>
  <c r="AC43" i="9"/>
  <c r="W14" i="9"/>
  <c r="AK9" i="41"/>
  <c r="AL9" i="41"/>
  <c r="T27" i="9"/>
  <c r="AE7" i="45"/>
  <c r="AE8" i="45"/>
  <c r="AE7" i="10"/>
  <c r="AA14" i="9"/>
  <c r="AF16" i="45"/>
  <c r="AF15" i="45"/>
  <c r="V43" i="9"/>
  <c r="AL18" i="41"/>
  <c r="AK18" i="41"/>
  <c r="AL7" i="8"/>
  <c r="AI7" i="10"/>
  <c r="AK7" i="8"/>
  <c r="S14" i="9"/>
  <c r="S6" i="9"/>
  <c r="S6" i="10"/>
  <c r="S6" i="41"/>
  <c r="S20" i="9"/>
  <c r="S31" i="9"/>
  <c r="S35" i="9"/>
  <c r="S12" i="9"/>
  <c r="S46" i="9"/>
  <c r="S44" i="9"/>
  <c r="S38" i="9"/>
  <c r="S45" i="9"/>
  <c r="S47" i="9"/>
  <c r="S30" i="9"/>
  <c r="S37" i="9"/>
  <c r="S39" i="9"/>
  <c r="S41" i="9"/>
  <c r="S36" i="9"/>
  <c r="S10" i="9"/>
  <c r="S17" i="9"/>
  <c r="S15" i="9"/>
  <c r="S16" i="9"/>
  <c r="S18" i="9"/>
  <c r="S40" i="9"/>
  <c r="S28" i="9"/>
  <c r="S19" i="9"/>
  <c r="S11" i="9"/>
  <c r="S25" i="9"/>
  <c r="S23" i="9"/>
  <c r="S34" i="9"/>
  <c r="S24" i="9"/>
  <c r="S29" i="9"/>
  <c r="V9" i="9"/>
  <c r="AB16" i="12"/>
  <c r="AI33" i="9"/>
  <c r="AL17" i="41"/>
  <c r="AK17" i="41"/>
  <c r="AG12" i="45"/>
  <c r="AG11" i="45"/>
  <c r="AA7" i="45"/>
  <c r="AA8" i="45"/>
  <c r="AF9" i="9"/>
  <c r="AD15" i="45"/>
  <c r="AD16" i="45"/>
  <c r="J14" i="9"/>
  <c r="AE15" i="45"/>
  <c r="AE16" i="45"/>
  <c r="AC12" i="45"/>
  <c r="AC11" i="45"/>
  <c r="R9" i="9"/>
  <c r="R6" i="10"/>
  <c r="R6" i="41"/>
  <c r="R6" i="9"/>
  <c r="R20" i="9"/>
  <c r="R30" i="9"/>
  <c r="R40" i="9"/>
  <c r="R35" i="9"/>
  <c r="R37" i="9"/>
  <c r="R15" i="9"/>
  <c r="R25" i="9"/>
  <c r="R46" i="9"/>
  <c r="R10" i="9"/>
  <c r="R31" i="9"/>
  <c r="R23" i="9"/>
  <c r="R39" i="9"/>
  <c r="R19" i="9"/>
  <c r="R45" i="9"/>
  <c r="R29" i="9"/>
  <c r="R34" i="9"/>
  <c r="R47" i="9"/>
  <c r="R11" i="9"/>
  <c r="R41" i="9"/>
  <c r="R12" i="9"/>
  <c r="R28" i="9"/>
  <c r="R36" i="9"/>
  <c r="R17" i="9"/>
  <c r="R18" i="9"/>
  <c r="R24" i="9"/>
  <c r="R38" i="9"/>
  <c r="R16" i="9"/>
  <c r="R44" i="9"/>
  <c r="AD27" i="9"/>
  <c r="Z6" i="9"/>
  <c r="Z6" i="10"/>
  <c r="Z6" i="41"/>
  <c r="Z20" i="9"/>
  <c r="Z41" i="9"/>
  <c r="Z10" i="9"/>
  <c r="Z36" i="9"/>
  <c r="Z45" i="9"/>
  <c r="Z39" i="9"/>
  <c r="Z11" i="9"/>
  <c r="Z37" i="9"/>
  <c r="Z25" i="9"/>
  <c r="Z30" i="9"/>
  <c r="Z18" i="9"/>
  <c r="Z24" i="9"/>
  <c r="Z29" i="9"/>
  <c r="Z34" i="9"/>
  <c r="Z31" i="9"/>
  <c r="Z17" i="9"/>
  <c r="Z15" i="9"/>
  <c r="Z47" i="9"/>
  <c r="Z28" i="9"/>
  <c r="Z38" i="9"/>
  <c r="Z35" i="9"/>
  <c r="Z16" i="9"/>
  <c r="Z19" i="9"/>
  <c r="Z12" i="9"/>
  <c r="Z46" i="9"/>
  <c r="Z44" i="9"/>
  <c r="Z40" i="9"/>
  <c r="Z23" i="9"/>
  <c r="W43" i="9"/>
  <c r="AK16" i="41"/>
  <c r="AL16" i="41"/>
  <c r="X43" i="9"/>
  <c r="X6" i="41"/>
  <c r="X6" i="9"/>
  <c r="X6" i="10"/>
  <c r="X20" i="9"/>
  <c r="X11" i="9"/>
  <c r="X10" i="9"/>
  <c r="X34" i="9"/>
  <c r="X46" i="9"/>
  <c r="X28" i="9"/>
  <c r="X23" i="9"/>
  <c r="X37" i="9"/>
  <c r="X36" i="9"/>
  <c r="X40" i="9"/>
  <c r="X31" i="9"/>
  <c r="X35" i="9"/>
  <c r="X29" i="9"/>
  <c r="X39" i="9"/>
  <c r="X16" i="9"/>
  <c r="X44" i="9"/>
  <c r="X12" i="9"/>
  <c r="X38" i="9"/>
  <c r="X25" i="9"/>
  <c r="X15" i="9"/>
  <c r="X41" i="9"/>
  <c r="X18" i="9"/>
  <c r="X45" i="9"/>
  <c r="X19" i="9"/>
  <c r="X24" i="9"/>
  <c r="X30" i="9"/>
  <c r="X17" i="9"/>
  <c r="X47" i="9"/>
  <c r="X7" i="10"/>
  <c r="K16" i="12"/>
  <c r="N22" i="9"/>
  <c r="N6" i="10"/>
  <c r="N6" i="41"/>
  <c r="N6" i="9"/>
  <c r="N20" i="9"/>
  <c r="N15" i="9"/>
  <c r="N36" i="9"/>
  <c r="N47" i="9"/>
  <c r="N17" i="9"/>
  <c r="N44" i="9"/>
  <c r="N35" i="9"/>
  <c r="N45" i="9"/>
  <c r="N29" i="9"/>
  <c r="N10" i="9"/>
  <c r="N41" i="9"/>
  <c r="N28" i="9"/>
  <c r="N34" i="9"/>
  <c r="N40" i="9"/>
  <c r="N18" i="9"/>
  <c r="N30" i="9"/>
  <c r="N31" i="9"/>
  <c r="N12" i="9"/>
  <c r="N11" i="9"/>
  <c r="N25" i="9"/>
  <c r="N37" i="9"/>
  <c r="N24" i="9"/>
  <c r="N39" i="9"/>
  <c r="N46" i="9"/>
  <c r="N19" i="9"/>
  <c r="N38" i="9"/>
  <c r="N16" i="9"/>
  <c r="N23" i="9"/>
  <c r="N16" i="12"/>
  <c r="D16" i="12"/>
  <c r="S22" i="9"/>
  <c r="I9" i="9"/>
  <c r="I7" i="10"/>
  <c r="Q9" i="9"/>
  <c r="Q16" i="12"/>
  <c r="H33" i="9"/>
  <c r="H6" i="9"/>
  <c r="H6" i="41"/>
  <c r="H6" i="10"/>
  <c r="H20" i="9"/>
  <c r="H19" i="9"/>
  <c r="H41" i="9"/>
  <c r="H11" i="9"/>
  <c r="H15" i="9"/>
  <c r="H37" i="9"/>
  <c r="H25" i="9"/>
  <c r="H47" i="9"/>
  <c r="H45" i="9"/>
  <c r="H46" i="9"/>
  <c r="H38" i="9"/>
  <c r="H36" i="9"/>
  <c r="H12" i="9"/>
  <c r="H31" i="9"/>
  <c r="H39" i="9"/>
  <c r="H44" i="9"/>
  <c r="H29" i="9"/>
  <c r="H35" i="9"/>
  <c r="H24" i="9"/>
  <c r="H18" i="9"/>
  <c r="H30" i="9"/>
  <c r="H23" i="9"/>
  <c r="H16" i="9"/>
  <c r="H10" i="9"/>
  <c r="H34" i="9"/>
  <c r="H40" i="9"/>
  <c r="H28" i="9"/>
  <c r="H17" i="9"/>
  <c r="T22" i="9"/>
  <c r="G16" i="12"/>
  <c r="G27" i="9"/>
  <c r="G6" i="41"/>
  <c r="G6" i="9"/>
  <c r="G6" i="10"/>
  <c r="G20" i="9"/>
  <c r="G19" i="9"/>
  <c r="G41" i="9"/>
  <c r="G44" i="9"/>
  <c r="G10" i="9"/>
  <c r="G39" i="9"/>
  <c r="G17" i="9"/>
  <c r="G16" i="9"/>
  <c r="G47" i="9"/>
  <c r="G31" i="9"/>
  <c r="G45" i="9"/>
  <c r="G28" i="9"/>
  <c r="G23" i="9"/>
  <c r="G12" i="9"/>
  <c r="G11" i="9"/>
  <c r="G15" i="9"/>
  <c r="G25" i="9"/>
  <c r="G29" i="9"/>
  <c r="G40" i="9"/>
  <c r="G30" i="9"/>
  <c r="G35" i="9"/>
  <c r="G24" i="9"/>
  <c r="G36" i="9"/>
  <c r="G34" i="9"/>
  <c r="G18" i="9"/>
  <c r="G38" i="9"/>
  <c r="G37" i="9"/>
  <c r="G46" i="9"/>
  <c r="AF12" i="45"/>
  <c r="AF11" i="45"/>
  <c r="R43" i="9"/>
  <c r="AC7" i="10"/>
  <c r="AC16" i="12"/>
  <c r="AD12" i="45"/>
  <c r="AD11" i="45"/>
  <c r="AL8" i="41"/>
  <c r="AK8" i="41"/>
  <c r="AA15" i="45"/>
  <c r="AA16" i="45"/>
  <c r="E9" i="9"/>
  <c r="E6" i="41"/>
  <c r="E6" i="10"/>
  <c r="E6" i="9"/>
  <c r="E20" i="9"/>
  <c r="E34" i="9"/>
  <c r="E18" i="9"/>
  <c r="E36" i="9"/>
  <c r="E11" i="9"/>
  <c r="E30" i="9"/>
  <c r="E44" i="9"/>
  <c r="E46" i="9"/>
  <c r="E45" i="9"/>
  <c r="E39" i="9"/>
  <c r="E41" i="9"/>
  <c r="E25" i="9"/>
  <c r="E35" i="9"/>
  <c r="E12" i="9"/>
  <c r="E29" i="9"/>
  <c r="E24" i="9"/>
  <c r="E23" i="9"/>
  <c r="E10" i="9"/>
  <c r="E38" i="9"/>
  <c r="E40" i="9"/>
  <c r="E47" i="9"/>
  <c r="E15" i="9"/>
  <c r="E16" i="9"/>
  <c r="E31" i="9"/>
  <c r="E17" i="9"/>
  <c r="E37" i="9"/>
  <c r="E19" i="9"/>
  <c r="E28" i="9"/>
  <c r="R33" i="9"/>
  <c r="U9" i="9"/>
  <c r="U16" i="12"/>
  <c r="AE22" i="9"/>
  <c r="AE6" i="41"/>
  <c r="AE6" i="9"/>
  <c r="AE6" i="10"/>
  <c r="AE20" i="9"/>
  <c r="AE40" i="9"/>
  <c r="AE15" i="9"/>
  <c r="AE25" i="9"/>
  <c r="AE24" i="9"/>
  <c r="AE23" i="9"/>
  <c r="AE36" i="9"/>
  <c r="AE45" i="9"/>
  <c r="AE30" i="9"/>
  <c r="AE38" i="9"/>
  <c r="AE12" i="9"/>
  <c r="AE39" i="9"/>
  <c r="AE31" i="9"/>
  <c r="AE19" i="9"/>
  <c r="AE17" i="9"/>
  <c r="AE37" i="9"/>
  <c r="AE18" i="9"/>
  <c r="AE47" i="9"/>
  <c r="AE10" i="9"/>
  <c r="AE28" i="9"/>
  <c r="AE44" i="9"/>
  <c r="AE16" i="9"/>
  <c r="AE35" i="9"/>
  <c r="AE41" i="9"/>
  <c r="AE34" i="9"/>
  <c r="AE11" i="9"/>
  <c r="AE29" i="9"/>
  <c r="AE46" i="9"/>
  <c r="AA11" i="45"/>
  <c r="AA12" i="45"/>
  <c r="P9" i="9"/>
  <c r="P16" i="12"/>
  <c r="AF22" i="9"/>
  <c r="V27" i="9"/>
  <c r="N27" i="9"/>
  <c r="G43" i="9"/>
  <c r="AL7" i="41"/>
  <c r="AK7" i="41"/>
  <c r="AI43" i="9"/>
  <c r="AG7" i="10"/>
  <c r="AG6" i="41"/>
  <c r="AG6" i="9"/>
  <c r="AG6" i="10"/>
  <c r="AG20" i="9"/>
  <c r="AG40" i="9"/>
  <c r="AG18" i="9"/>
  <c r="AG28" i="9"/>
  <c r="AG37" i="9"/>
  <c r="AG47" i="9"/>
  <c r="AG25" i="9"/>
  <c r="AG23" i="9"/>
  <c r="AG11" i="9"/>
  <c r="AG31" i="9"/>
  <c r="AG39" i="9"/>
  <c r="AG41" i="9"/>
  <c r="AG34" i="9"/>
  <c r="AG46" i="9"/>
  <c r="AG29" i="9"/>
  <c r="AG24" i="9"/>
  <c r="AG10" i="9"/>
  <c r="AG15" i="9"/>
  <c r="AG19" i="9"/>
  <c r="AG45" i="9"/>
  <c r="AG12" i="9"/>
  <c r="AG38" i="9"/>
  <c r="AG35" i="9"/>
  <c r="AG44" i="9"/>
  <c r="AG17" i="9"/>
  <c r="AG16" i="9"/>
  <c r="AG36" i="9"/>
  <c r="AG30" i="9"/>
  <c r="D43" i="9"/>
  <c r="F16" i="12"/>
  <c r="AK15" i="12" l="1"/>
  <c r="AJ17" i="33"/>
  <c r="AK13" i="12"/>
  <c r="AJ17" i="27"/>
  <c r="AK14" i="12"/>
  <c r="AJ21" i="31"/>
  <c r="AK11" i="12"/>
  <c r="AK16" i="12" s="1"/>
  <c r="AJ19" i="23"/>
  <c r="AK12" i="12"/>
  <c r="AJ16" i="25"/>
  <c r="AL17" i="12"/>
  <c r="AP17" i="12"/>
  <c r="AK6" i="41"/>
  <c r="AL6" i="41"/>
</calcChain>
</file>

<file path=xl/sharedStrings.xml><?xml version="1.0" encoding="utf-8"?>
<sst xmlns="http://schemas.openxmlformats.org/spreadsheetml/2006/main" count="887" uniqueCount="217">
  <si>
    <t>CRF 1.A.1 - Energiewirtschaft</t>
  </si>
  <si>
    <t>CRF 1.B - Diffuse Emissionen aus Brennstoffen</t>
  </si>
  <si>
    <t>CRF 1.A.3.e - Erdgasverdichter</t>
  </si>
  <si>
    <t>EM_1A1_CO2</t>
  </si>
  <si>
    <t>EM_1B_CO2</t>
  </si>
  <si>
    <t>EM_1A3e_CO2</t>
  </si>
  <si>
    <t>Summe</t>
  </si>
  <si>
    <t>CRF 1.A.3.a - nationaler Luftverkehr</t>
  </si>
  <si>
    <t>CRF 1.A.3.b - Straßenverkehr</t>
  </si>
  <si>
    <t>CRF 1.A.3.c - Schienenverkehr</t>
  </si>
  <si>
    <t>CRF 1.A.3.d - Küsten- &amp; Binnenschifffahrt</t>
  </si>
  <si>
    <t>EM_1A3a_CO2</t>
  </si>
  <si>
    <t>EM_1A3c_CO2</t>
  </si>
  <si>
    <t>EM_1A3d_CO2</t>
  </si>
  <si>
    <t>EM_1A3b_CO2</t>
  </si>
  <si>
    <t>1 - Energiewirtschaft</t>
  </si>
  <si>
    <t>2 - Industrie</t>
  </si>
  <si>
    <t>3 - Gebäude</t>
  </si>
  <si>
    <t>CRF 2.A - Herstellung mineralischer Produkte</t>
  </si>
  <si>
    <t>CRF 2.B - Chemische Industrie</t>
  </si>
  <si>
    <t>CRF 2.C - Herstellung von Metallen</t>
  </si>
  <si>
    <t>EM_2C_CO2</t>
  </si>
  <si>
    <t>EM_2D_CO2</t>
  </si>
  <si>
    <t>EM_2B_CO2</t>
  </si>
  <si>
    <t>EM_2A_CO2</t>
  </si>
  <si>
    <t>4 - Verkehr</t>
  </si>
  <si>
    <t>5 - Landwirtschaft</t>
  </si>
  <si>
    <t>6 - Abfallwirtschaft und Sonstiges</t>
  </si>
  <si>
    <t>EM_1A2_CO2</t>
  </si>
  <si>
    <t>EM_1A4a_CO2</t>
  </si>
  <si>
    <t>CRF 1.A.4.b - Haushalte</t>
  </si>
  <si>
    <t>EM_1A4b_CO2</t>
  </si>
  <si>
    <t>EM_1A5_CO2</t>
  </si>
  <si>
    <t>CRF 1.A.4.c - Stationäre &amp; mobile Feuerung</t>
  </si>
  <si>
    <t>EM_1A4c_CO2</t>
  </si>
  <si>
    <t>CRF 5.A - Abfalldeponierung</t>
  </si>
  <si>
    <t>CRF 5.D - Abwasserbehandlung</t>
  </si>
  <si>
    <t>EM_4_CO2</t>
  </si>
  <si>
    <t>EM_5A_CO2</t>
  </si>
  <si>
    <t>EM_5B_CO2</t>
  </si>
  <si>
    <t>EM_5D_CO2</t>
  </si>
  <si>
    <t>EM_5C_CO2</t>
  </si>
  <si>
    <t>Gesamtemissionen</t>
  </si>
  <si>
    <t>ohne LULUCF</t>
  </si>
  <si>
    <t>mit LULUCF</t>
  </si>
  <si>
    <t>GWP</t>
  </si>
  <si>
    <t>EM_1A1_CH4</t>
  </si>
  <si>
    <t>EM_1B_CH4</t>
  </si>
  <si>
    <t>EM_1A3e_CH4</t>
  </si>
  <si>
    <t>EM_1A2_CH4</t>
  </si>
  <si>
    <t>EM_2A_CH4</t>
  </si>
  <si>
    <t>EM_2B_CH4</t>
  </si>
  <si>
    <t>EM_2C_CH4</t>
  </si>
  <si>
    <t>EM_1A4a_CH4</t>
  </si>
  <si>
    <t>EM_1A4b_CH4</t>
  </si>
  <si>
    <t>EM_1A5_CH4</t>
  </si>
  <si>
    <t>EM_1A3a_CH4</t>
  </si>
  <si>
    <t>EM_1A3b_CH4</t>
  </si>
  <si>
    <t>EM_1A3c_CH4</t>
  </si>
  <si>
    <t>EM_1A3d_CH4</t>
  </si>
  <si>
    <t>EM_1A4c_CH4</t>
  </si>
  <si>
    <t>EM_5A_CH4</t>
  </si>
  <si>
    <t>EM_5B_CH4</t>
  </si>
  <si>
    <t>EM_5D_CH4</t>
  </si>
  <si>
    <t>EM_4_CH4</t>
  </si>
  <si>
    <t>EM_2G_CH4</t>
  </si>
  <si>
    <t>CRF 1.A.2 - Verarbeitendes Gewerbe</t>
  </si>
  <si>
    <t>EM_5E_CH4</t>
  </si>
  <si>
    <t>EM_1A1_N2O</t>
  </si>
  <si>
    <t>EM_1B_N2O</t>
  </si>
  <si>
    <t>EM_1A3e_N2O</t>
  </si>
  <si>
    <t>EM_1A2_N2O</t>
  </si>
  <si>
    <t>EM_2A_N2O</t>
  </si>
  <si>
    <t>EM_2B_N2O</t>
  </si>
  <si>
    <t>EM_2C_N2O</t>
  </si>
  <si>
    <t>EM_1A4a_N2O</t>
  </si>
  <si>
    <t>EM_1A4b_N2O</t>
  </si>
  <si>
    <t>EM_1A5_N2O</t>
  </si>
  <si>
    <t>EM_1A3a_N2O</t>
  </si>
  <si>
    <t>EM_1A3b_N2O</t>
  </si>
  <si>
    <t>EM_1A3c_N2O</t>
  </si>
  <si>
    <t>EM_1A3d_N2O</t>
  </si>
  <si>
    <t>EM_1A4c_N2O</t>
  </si>
  <si>
    <t>EM_5A_N2O</t>
  </si>
  <si>
    <t>EM_5B_N2O</t>
  </si>
  <si>
    <t>EM_5D_N2O</t>
  </si>
  <si>
    <t>EM_5E_N2O</t>
  </si>
  <si>
    <t>EM_4_N2O</t>
  </si>
  <si>
    <t>spezieller Filter</t>
  </si>
  <si>
    <t>Anteile an den Treibhausgas-Emissionen (ohne LULUCF) [Prozent der Gesamtemissionen]</t>
  </si>
  <si>
    <t>Trends der Treibhausgas-Emissionen seit 1990 [Prozent Minderung seit 1990]</t>
  </si>
  <si>
    <t>keine Emissionen in 1990, kein Trend ausweisbar</t>
  </si>
  <si>
    <t>CRF 5.E - übrige Emissionen - Andere</t>
  </si>
  <si>
    <t>CRF 3.A - Landwirtschaft - Fermentation</t>
  </si>
  <si>
    <t>CRF 3.B - Landwirtschaft - Düngerwirtschaft</t>
  </si>
  <si>
    <t>CRF 3.D - Landwirtschaft - Landwirtschaftliche Böden</t>
  </si>
  <si>
    <t>CRF 3.G - Landwirtschaft - Kalkung</t>
  </si>
  <si>
    <t>CRF 3.H - Landwirtschaft - Harnstoffanwendung</t>
  </si>
  <si>
    <t>CRF 3.I - Landwirtschaft - Andere kohlenstoffhaltige Düngemittel</t>
  </si>
  <si>
    <t>CRF 3.J - Andere</t>
  </si>
  <si>
    <t>EM_3J_N2O</t>
  </si>
  <si>
    <t>EM_3I_N2O</t>
  </si>
  <si>
    <t>EM_3A_N2O</t>
  </si>
  <si>
    <t>EM_3B_N2O</t>
  </si>
  <si>
    <t>EM_3D_N2O</t>
  </si>
  <si>
    <t>EM_3G_N2O</t>
  </si>
  <si>
    <t>EM_3H_N2O</t>
  </si>
  <si>
    <t>EM_3A_CO2</t>
  </si>
  <si>
    <t>EM_3B_CO2</t>
  </si>
  <si>
    <t>EM_3D_CO2</t>
  </si>
  <si>
    <t>EM_3G_CO2</t>
  </si>
  <si>
    <t>EM_3H_CO2</t>
  </si>
  <si>
    <t>EM_3I_CO2</t>
  </si>
  <si>
    <t>EM_3J_CO2</t>
  </si>
  <si>
    <t>EM_3A_CH4</t>
  </si>
  <si>
    <t>EM_3B_CH4</t>
  </si>
  <si>
    <t>EM_3D_CH4</t>
  </si>
  <si>
    <t>EM_3G_CH4</t>
  </si>
  <si>
    <t>EM_3H_CH4</t>
  </si>
  <si>
    <t>EM_3I_CH4</t>
  </si>
  <si>
    <t>EM_3J_CH4</t>
  </si>
  <si>
    <t>Lachgas-Emissionen [tausend Tonnen CO2-äquivalent]</t>
  </si>
  <si>
    <t>Methan-Emissionen [tausend Tonnen CO2-äquivalent]</t>
  </si>
  <si>
    <t>Kohlendioxid-Emissionen [tausend Tonnen CO2]</t>
  </si>
  <si>
    <t>Treibhausgas-Emissionen [tausend Tonnen CO2-äquivalent]</t>
  </si>
  <si>
    <t>kt</t>
  </si>
  <si>
    <t>Energiewirtschaft</t>
  </si>
  <si>
    <t>Industrie</t>
  </si>
  <si>
    <t>Verkehr</t>
  </si>
  <si>
    <t>Landwirtschaft</t>
  </si>
  <si>
    <t>Ziele</t>
  </si>
  <si>
    <t>Summe THG</t>
  </si>
  <si>
    <t>Abfallwirtschaft und Sonstiges</t>
  </si>
  <si>
    <t>Gebäude</t>
  </si>
  <si>
    <t>Achsenbezeichnung Jahreszahlen: direkt im Diagramm definiert</t>
  </si>
  <si>
    <t>Achsenbezeichnung 2:</t>
  </si>
  <si>
    <t>Achsenbezeichnung 1:</t>
  </si>
  <si>
    <t>Fußnote:</t>
  </si>
  <si>
    <t>Quelle:</t>
  </si>
  <si>
    <t>Untertitel:</t>
  </si>
  <si>
    <t>Entwicklung der Treibhausgasemissionen in Deutschland</t>
  </si>
  <si>
    <t>Hauptitel:</t>
  </si>
  <si>
    <t>Trennlinie vertikal gepunktet</t>
  </si>
  <si>
    <t>Trennlinie horizontal</t>
  </si>
  <si>
    <t>Trennlinie horizontal gepunktet</t>
  </si>
  <si>
    <t>Zusätzliche Grafikelemente</t>
  </si>
  <si>
    <t>Inventar</t>
  </si>
  <si>
    <t>Zielpfad</t>
  </si>
  <si>
    <r>
      <t>Emissionen in Mio. t CO</t>
    </r>
    <r>
      <rPr>
        <vertAlign val="subscript"/>
        <sz val="10"/>
        <color rgb="FF080808"/>
        <rFont val="Cambria"/>
        <family val="1"/>
        <scheme val="major"/>
      </rPr>
      <t>₂</t>
    </r>
    <r>
      <rPr>
        <sz val="10"/>
        <color rgb="FF080808"/>
        <rFont val="Cambria"/>
        <family val="1"/>
        <scheme val="major"/>
      </rPr>
      <t>-äquivalent</t>
    </r>
  </si>
  <si>
    <t>Emissionen in Mio. t CO₂-äquivalent</t>
  </si>
  <si>
    <t>Entwicklung und Zielerreichung der Treibhausgasemissionen in Deutschland</t>
  </si>
  <si>
    <t>Vorjahr</t>
  </si>
  <si>
    <t>REF</t>
  </si>
  <si>
    <t>Sum</t>
  </si>
  <si>
    <t>2020 (-40%)</t>
  </si>
  <si>
    <t xml:space="preserve">Sektor </t>
  </si>
  <si>
    <t>Vorjahr abs.</t>
  </si>
  <si>
    <t>Vorjahr %</t>
  </si>
  <si>
    <t>2- Industrie</t>
  </si>
  <si>
    <t>CRF 1.A.4.a - Gewerbe, Handel, Dienstleistung (ohne Militär und Landwirtschaft)</t>
  </si>
  <si>
    <t>CRF 1.A.5 - Militär</t>
  </si>
  <si>
    <t>CRF 5.B - biologische Behandlung von festen Abfällen</t>
  </si>
  <si>
    <t>CRF 4 - Landnutzung, Landnutzungsänderung und Forstwirtschaft</t>
  </si>
  <si>
    <t>7 - LULUCF</t>
  </si>
  <si>
    <t>Sektor</t>
  </si>
  <si>
    <t>2050 (-95%)</t>
  </si>
  <si>
    <t>in der Abgrenzung der Sektoren des Klimaschutzgesetzes (KSG)</t>
  </si>
  <si>
    <t>im Sektor Energiewirtschaft des Klimaschutzgesetzes (KSG)</t>
  </si>
  <si>
    <t>im Sektor Industrie des Klimaschutzgesetzes (KSG)</t>
  </si>
  <si>
    <t>im Sektor Gebäude des Klimaschutzgesetzes (KSG)</t>
  </si>
  <si>
    <t>im Sektor Landwirtschaft des Klimaschutzgesetzes (KSG)</t>
  </si>
  <si>
    <t>im Sektor Verkehr des Klimaschutzgesetzes (KSG)</t>
  </si>
  <si>
    <t>im Sektor Abfallwirtschaft und Sonstiges des Klimaschutzgesetzes (KSG)</t>
  </si>
  <si>
    <t>Sektor des Klimaschutzgesetzes (KSG)</t>
  </si>
  <si>
    <t>Summe F-Gase</t>
  </si>
  <si>
    <t>CRF 2.D-H - übrige Prozesse und Produktverwendungen</t>
  </si>
  <si>
    <t>Diff. abs.</t>
  </si>
  <si>
    <t>Diff %</t>
  </si>
  <si>
    <t>Kohlendioxid-Emissionen nach Brennstoffen in Deutschland</t>
  </si>
  <si>
    <t>Kohlendioxid</t>
  </si>
  <si>
    <t>CO₂ - Mineralöle</t>
  </si>
  <si>
    <t>CO₂ - Erd- und Grubengas</t>
  </si>
  <si>
    <t>CO₂ - Steinkohlen</t>
  </si>
  <si>
    <t>CO₂ - Braunkohle</t>
  </si>
  <si>
    <t>Emissionen in Mio. t CO₂ bzw. CO₂-äquivalent</t>
  </si>
  <si>
    <t>CH₄, N₂O und F-Gase</t>
  </si>
  <si>
    <t>Kohlendioxid (ohne LULUCF)</t>
  </si>
  <si>
    <t>Methan  (ohne LULUCF)</t>
  </si>
  <si>
    <t>Lachgas  (ohne LULUCF)</t>
  </si>
  <si>
    <t>F-Gase  (ohne LULUCF)</t>
  </si>
  <si>
    <t>Übersicht nach Treibhausgasen</t>
  </si>
  <si>
    <t>Gesamtemissionen (ohne LULUCF)</t>
  </si>
  <si>
    <t>abs.</t>
  </si>
  <si>
    <t>%</t>
  </si>
  <si>
    <t>Treibhausgas-Emissionen
[tausend Tonnen CO2-äquivalent]</t>
  </si>
  <si>
    <t>CO₂ - Restliche Emissionen</t>
  </si>
  <si>
    <t>CO₂ - Abfallbrennstoffe und
Rauchgasentschwefelung</t>
  </si>
  <si>
    <t>in der Kategorie Energie (inkl. energetische Emissionen der Industrie) und restliche Treibhausgas-Emissionen</t>
  </si>
  <si>
    <t>Zielpfad**</t>
  </si>
  <si>
    <t>Differenz 2021 zum Vorjahr</t>
  </si>
  <si>
    <t>davon ETS</t>
  </si>
  <si>
    <t>davon Nicht-ETS</t>
  </si>
  <si>
    <t>Anteil ETS</t>
  </si>
  <si>
    <t>Treibhausgas-Emissionen des Europäischen Emissionshandels (ETS) ab 2013
[tausend Tonnen CO2-äquivalent]</t>
  </si>
  <si>
    <t>davon im ETS</t>
  </si>
  <si>
    <t>in der Abgrenzung der Sektoren des Klimaschutzgesetzes (KSG)*</t>
  </si>
  <si>
    <t>Anpassung der Emissionsmengen an Über- und Unterschreitungen 2021</t>
  </si>
  <si>
    <t>Bisherige Emissionsmengen des novellierten KSG</t>
  </si>
  <si>
    <t>Differenz</t>
  </si>
  <si>
    <t>jährliche Anpassung der Emissionsmengen in kt CO2-Äquivalenten)</t>
  </si>
  <si>
    <t>* Die Aufteilung der Emissionen weicht von der UN-Berichterstattung ab, die Gesamtemissionen sind identisch
** entsprechend der Novelle des Bundes-KSG vom 12.05.2021, Jahre 2022-2030 angepasst an Über- &amp; Unterschreitungen</t>
  </si>
  <si>
    <t>Zielpfad letztes Jahr</t>
  </si>
  <si>
    <t>berechnet (in Kilotonnen CO2-Äquivalente)</t>
  </si>
  <si>
    <t>^</t>
  </si>
  <si>
    <t>2021
Schätzung</t>
  </si>
  <si>
    <t>KSG-Ziel**
2022</t>
  </si>
  <si>
    <t>KSG-Ziel**
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</si>
</sst>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7">
    <numFmt numFmtId="164" formatCode="_(* #,##0.00_);_(* \(#,##0.00\);_(* &quot;-&quot;??_);_(@_)"/>
    <numFmt numFmtId="165" formatCode="yyyy"/>
    <numFmt numFmtId="166" formatCode="#,##0.0"/>
    <numFmt numFmtId="167" formatCode="0.0%"/>
    <numFmt numFmtId="168" formatCode="@\ *."/>
    <numFmt numFmtId="169" formatCode="\ \ \ \ \ \ \ \ \ \ @\ *."/>
    <numFmt numFmtId="170" formatCode="\ \ \ \ \ \ \ \ \ \ \ \ @\ *."/>
    <numFmt numFmtId="171" formatCode="\ \ \ \ \ \ \ \ \ \ \ \ @"/>
    <numFmt numFmtId="172" formatCode="\ \ \ \ \ \ \ \ \ \ \ \ \ @\ *."/>
    <numFmt numFmtId="173" formatCode="\ @\ *."/>
    <numFmt numFmtId="174" formatCode="\ @"/>
    <numFmt numFmtId="175" formatCode="\ \ @\ *."/>
    <numFmt numFmtId="176" formatCode="\ \ @"/>
    <numFmt numFmtId="177" formatCode="\ \ \ @\ *."/>
    <numFmt numFmtId="178" formatCode="\ \ \ @"/>
    <numFmt numFmtId="179" formatCode="\ \ \ \ @\ *."/>
    <numFmt numFmtId="180" formatCode="\ \ \ \ @"/>
    <numFmt numFmtId="181" formatCode="\ \ \ \ \ \ @\ *."/>
    <numFmt numFmtId="182" formatCode="\ \ \ \ \ \ @"/>
    <numFmt numFmtId="183" formatCode="\ \ \ \ \ \ \ @\ *."/>
    <numFmt numFmtId="184" formatCode="\ \ \ \ \ \ \ \ \ @\ *."/>
    <numFmt numFmtId="185" formatCode="\ \ \ \ \ \ \ \ \ @"/>
    <numFmt numFmtId="186" formatCode="#,##0.00\ &quot;Gg&quot;"/>
    <numFmt numFmtId="187" formatCode="#,##0.00\ &quot;kg&quot;"/>
    <numFmt numFmtId="188" formatCode="#,##0.00\ &quot;kt&quot;"/>
    <numFmt numFmtId="189" formatCode="#,##0.00\ &quot;Stck&quot;"/>
    <numFmt numFmtId="190" formatCode="#,##0.00\ &quot;Stk&quot;"/>
    <numFmt numFmtId="191" formatCode="#,##0.00\ &quot;T.Stk&quot;"/>
    <numFmt numFmtId="192" formatCode="#,##0.00\ &quot;TJ&quot;"/>
    <numFmt numFmtId="193" formatCode="#,##0.00\ &quot;TStk&quot;"/>
    <numFmt numFmtId="194" formatCode="_-* #,##0.00\ [$€]_-;\-* #,##0.00\ [$€]_-;_-* &quot;-&quot;??\ [$€]_-;_-@_-"/>
    <numFmt numFmtId="195" formatCode="#,##0.0000"/>
    <numFmt numFmtId="196" formatCode="&quot;Quelle: Umweltbundesamt &quot;\ dd/mm/yyyy"/>
    <numFmt numFmtId="197" formatCode="&quot;Quelle:&quot;\ @"/>
    <numFmt numFmtId="198" formatCode="0.0"/>
    <numFmt numFmtId="199" formatCode="\+0.0%;\-0.0%;0.0%"/>
    <numFmt numFmtId="200" formatCode="\+#,##0;\-#,##0;0"/>
  </numFmts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sz val="6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name val="Arial"/>
      <family val="2"/>
    </font>
    <font>
      <i/>
      <sz val="9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8"/>
      <name val="Helvetica"/>
    </font>
    <font>
      <sz val="8"/>
      <name val="Arial"/>
      <family val="2"/>
    </font>
    <font>
      <sz val="7"/>
      <name val="Letter Gothic CE"/>
      <family val="3"/>
      <charset val="238"/>
    </font>
    <font>
      <sz val="7"/>
      <name val="Arial"/>
      <family val="2"/>
    </font>
    <font>
      <sz val="11"/>
      <color rgb="FFFF0000"/>
      <name val="Calibri"/>
      <family val="2"/>
      <scheme val="minor"/>
    </font>
    <font>
      <sz val="9"/>
      <color indexed="8"/>
      <name val="Times New Roman"/>
      <family val="1"/>
    </font>
    <font>
      <b/>
      <sz val="11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10"/>
      <name val="Cambria"/>
      <family val="1"/>
      <scheme val="major"/>
    </font>
    <font>
      <sz val="1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2"/>
      <name val="Calibri"/>
      <family val="2"/>
      <scheme val="minor"/>
    </font>
    <font>
      <sz val="7"/>
      <name val="Calibri"/>
      <family val="2"/>
      <scheme val="minor"/>
    </font>
    <font>
      <b/>
      <sz val="9"/>
      <color rgb="FFFFFFFF"/>
      <name val="Calibri"/>
      <family val="2"/>
      <scheme val="minor"/>
    </font>
    <font>
      <sz val="10"/>
      <color rgb="FF080808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FFFFF"/>
      <name val="Cambria"/>
      <family val="1"/>
      <scheme val="major"/>
    </font>
    <font>
      <sz val="10"/>
      <color rgb="FF080808"/>
      <name val="Cambria"/>
      <family val="1"/>
      <scheme val="major"/>
    </font>
    <font>
      <vertAlign val="subscript"/>
      <sz val="10"/>
      <color rgb="FF080808"/>
      <name val="Cambria"/>
      <family val="1"/>
      <scheme val="major"/>
    </font>
    <font>
      <b/>
      <sz val="9"/>
      <color theme="0"/>
      <name val="Cambria"/>
      <family val="1"/>
      <scheme val="major"/>
    </font>
    <font>
      <sz val="11"/>
      <color theme="1"/>
      <name val="Cambria"/>
      <family val="1"/>
      <scheme val="major"/>
    </font>
    <font>
      <sz val="12"/>
      <color indexed="8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9"/>
      <color theme="8"/>
      <name val="Calibri"/>
      <family val="2"/>
      <scheme val="minor"/>
    </font>
    <font>
      <b/>
      <sz val="9"/>
      <color theme="8"/>
      <name val="Calibri"/>
      <family val="2"/>
      <scheme val="minor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u/>
      <sz val="10"/>
      <color indexed="12"/>
      <name val="Times New Roman"/>
      <family val="1"/>
    </font>
    <font>
      <sz val="8"/>
      <name val="Calibri"/>
      <family val="2"/>
      <scheme val="minor"/>
    </font>
    <font>
      <sz val="9"/>
      <color theme="1" tint="0.499984740745262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auto="1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indexed="22"/>
        <bgColor indexed="64"/>
      </patternFill>
    </fill>
    <fill>
      <patternFill patternType="darkTrellis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4D4D4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</fills>
  <borders count="28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hair">
        <color theme="1"/>
      </right>
      <top/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theme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auto="1"/>
      </right>
      <top/>
      <bottom/>
      <diagonal/>
    </border>
  </borders>
  <cellStyleXfs count="112">
    <xf numFmtId="0" fontId="0" fillId="0" borderId="0"/>
    <xf numFmtId="9" fontId="1" fillId="0" borderId="0" applyFont="0" applyFill="0" applyBorder="0" applyAlignment="0" applyProtection="0"/>
    <xf numFmtId="0" fontId="10" fillId="0" borderId="0"/>
    <xf numFmtId="0" fontId="10" fillId="0" borderId="0" applyFont="0" applyFill="0" applyBorder="0" applyAlignment="0" applyProtection="0">
      <alignment horizontal="left"/>
    </xf>
    <xf numFmtId="0" fontId="10" fillId="0" borderId="0" applyFont="0" applyFill="0" applyBorder="0" applyAlignment="0" applyProtection="0"/>
    <xf numFmtId="49" fontId="13" fillId="0" borderId="5" applyNumberFormat="0" applyFont="0" applyFill="0" applyBorder="0" applyProtection="0">
      <alignment horizontal="left" vertical="center" indent="2"/>
    </xf>
    <xf numFmtId="49" fontId="13" fillId="0" borderId="6" applyNumberFormat="0" applyFont="0" applyFill="0" applyBorder="0" applyProtection="0">
      <alignment horizontal="left" vertical="center" indent="5"/>
    </xf>
    <xf numFmtId="0" fontId="1" fillId="0" borderId="0"/>
    <xf numFmtId="49" fontId="14" fillId="0" borderId="5" applyNumberFormat="0" applyFill="0" applyBorder="0" applyProtection="0">
      <alignment horizontal="left" vertical="center"/>
    </xf>
    <xf numFmtId="4" fontId="14" fillId="0" borderId="7" applyFill="0" applyBorder="0" applyProtection="0">
      <alignment horizontal="right" vertical="center"/>
    </xf>
    <xf numFmtId="0" fontId="15" fillId="0" borderId="0" applyNumberFormat="0" applyFill="0" applyBorder="0" applyAlignment="0" applyProtection="0"/>
    <xf numFmtId="9" fontId="10" fillId="0" borderId="0" applyFont="0" applyFill="0" applyBorder="0" applyAlignment="0" applyProtection="0"/>
    <xf numFmtId="4" fontId="13" fillId="0" borderId="5" applyFill="0" applyBorder="0" applyProtection="0">
      <alignment horizontal="right" vertical="center"/>
    </xf>
    <xf numFmtId="0" fontId="16" fillId="5" borderId="0" applyNumberFormat="0" applyFont="0" applyBorder="0" applyAlignment="0" applyProtection="0"/>
    <xf numFmtId="168" fontId="17" fillId="0" borderId="0"/>
    <xf numFmtId="49" fontId="17" fillId="0" borderId="0"/>
    <xf numFmtId="169" fontId="17" fillId="0" borderId="0">
      <alignment horizontal="center"/>
    </xf>
    <xf numFmtId="170" fontId="17" fillId="0" borderId="0"/>
    <xf numFmtId="171" fontId="17" fillId="0" borderId="0"/>
    <xf numFmtId="172" fontId="17" fillId="0" borderId="0"/>
    <xf numFmtId="173" fontId="17" fillId="0" borderId="0"/>
    <xf numFmtId="174" fontId="18" fillId="0" borderId="0"/>
    <xf numFmtId="175" fontId="19" fillId="0" borderId="0"/>
    <xf numFmtId="176" fontId="18" fillId="0" borderId="0"/>
    <xf numFmtId="177" fontId="17" fillId="0" borderId="0"/>
    <xf numFmtId="178" fontId="17" fillId="0" borderId="0"/>
    <xf numFmtId="179" fontId="17" fillId="0" borderId="0"/>
    <xf numFmtId="180" fontId="18" fillId="0" borderId="0"/>
    <xf numFmtId="181" fontId="17" fillId="0" borderId="0">
      <alignment horizontal="center"/>
    </xf>
    <xf numFmtId="182" fontId="17" fillId="0" borderId="0">
      <alignment horizontal="center"/>
    </xf>
    <xf numFmtId="183" fontId="17" fillId="0" borderId="0">
      <alignment horizontal="center"/>
    </xf>
    <xf numFmtId="184" fontId="17" fillId="0" borderId="0">
      <alignment horizontal="center"/>
    </xf>
    <xf numFmtId="185" fontId="17" fillId="0" borderId="0">
      <alignment horizontal="center"/>
    </xf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86" fontId="10" fillId="0" borderId="8" applyFont="0" applyFill="0" applyBorder="0" applyAlignment="0" applyProtection="0">
      <alignment horizontal="left"/>
    </xf>
    <xf numFmtId="186" fontId="10" fillId="0" borderId="8" applyFont="0" applyFill="0" applyBorder="0" applyAlignment="0" applyProtection="0">
      <alignment horizontal="left"/>
    </xf>
    <xf numFmtId="187" fontId="10" fillId="0" borderId="8" applyFont="0" applyFill="0" applyBorder="0" applyAlignment="0" applyProtection="0">
      <alignment horizontal="left"/>
    </xf>
    <xf numFmtId="187" fontId="10" fillId="0" borderId="8" applyFont="0" applyFill="0" applyBorder="0" applyAlignment="0" applyProtection="0">
      <alignment horizontal="left"/>
    </xf>
    <xf numFmtId="188" fontId="10" fillId="0" borderId="8" applyFont="0" applyFill="0" applyBorder="0" applyAlignment="0" applyProtection="0">
      <alignment horizontal="left"/>
    </xf>
    <xf numFmtId="188" fontId="10" fillId="0" borderId="8" applyFont="0" applyFill="0" applyBorder="0" applyAlignment="0" applyProtection="0">
      <alignment horizontal="left"/>
    </xf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>
      <alignment horizontal="left"/>
    </xf>
    <xf numFmtId="0" fontId="10" fillId="0" borderId="0" applyFont="0" applyFill="0" applyBorder="0" applyAlignment="0" applyProtection="0">
      <alignment horizontal="left"/>
    </xf>
    <xf numFmtId="189" fontId="10" fillId="0" borderId="8" applyFont="0" applyFill="0" applyBorder="0" applyAlignment="0" applyProtection="0">
      <alignment horizontal="left"/>
    </xf>
    <xf numFmtId="189" fontId="10" fillId="0" borderId="8" applyFont="0" applyFill="0" applyBorder="0" applyAlignment="0" applyProtection="0">
      <alignment horizontal="left"/>
    </xf>
    <xf numFmtId="190" fontId="10" fillId="0" borderId="8" applyFont="0" applyFill="0" applyBorder="0" applyAlignment="0" applyProtection="0">
      <alignment horizontal="left"/>
    </xf>
    <xf numFmtId="190" fontId="10" fillId="0" borderId="8" applyFont="0" applyFill="0" applyBorder="0" applyAlignment="0" applyProtection="0">
      <alignment horizontal="left"/>
    </xf>
    <xf numFmtId="191" fontId="10" fillId="0" borderId="8" applyFont="0" applyFill="0" applyBorder="0" applyAlignment="0" applyProtection="0">
      <alignment horizontal="left"/>
    </xf>
    <xf numFmtId="191" fontId="10" fillId="0" borderId="8" applyFont="0" applyFill="0" applyBorder="0" applyAlignment="0" applyProtection="0">
      <alignment horizontal="left"/>
    </xf>
    <xf numFmtId="192" fontId="10" fillId="0" borderId="8" applyFont="0" applyFill="0" applyBorder="0" applyAlignment="0" applyProtection="0">
      <alignment horizontal="left"/>
    </xf>
    <xf numFmtId="192" fontId="10" fillId="0" borderId="8" applyFont="0" applyFill="0" applyBorder="0" applyAlignment="0" applyProtection="0">
      <alignment horizontal="left"/>
    </xf>
    <xf numFmtId="193" fontId="10" fillId="0" borderId="8" applyFont="0" applyFill="0" applyBorder="0" applyAlignment="0" applyProtection="0">
      <alignment horizontal="left"/>
    </xf>
    <xf numFmtId="193" fontId="10" fillId="0" borderId="8" applyFont="0" applyFill="0" applyBorder="0" applyAlignment="0" applyProtection="0">
      <alignment horizontal="left"/>
    </xf>
    <xf numFmtId="165" fontId="10" fillId="0" borderId="8" applyFont="0" applyFill="0" applyBorder="0" applyAlignment="0" applyProtection="0">
      <alignment horizontal="left"/>
    </xf>
    <xf numFmtId="165" fontId="10" fillId="0" borderId="8" applyFont="0" applyFill="0" applyBorder="0" applyAlignment="0" applyProtection="0">
      <alignment horizontal="left"/>
    </xf>
    <xf numFmtId="194" fontId="10" fillId="0" borderId="0" applyFont="0" applyFill="0" applyBorder="0" applyAlignment="0" applyProtection="0"/>
    <xf numFmtId="194" fontId="10" fillId="0" borderId="0" applyFont="0" applyFill="0" applyBorder="0" applyAlignment="0" applyProtection="0"/>
    <xf numFmtId="194" fontId="10" fillId="0" borderId="0" applyFont="0" applyFill="0" applyBorder="0" applyAlignment="0" applyProtection="0"/>
    <xf numFmtId="168" fontId="18" fillId="0" borderId="0"/>
    <xf numFmtId="0" fontId="13" fillId="0" borderId="5" applyNumberFormat="0" applyFill="0" applyAlignment="0" applyProtection="0"/>
    <xf numFmtId="0" fontId="10" fillId="0" borderId="0"/>
    <xf numFmtId="49" fontId="18" fillId="0" borderId="0"/>
    <xf numFmtId="195" fontId="13" fillId="6" borderId="5" applyNumberFormat="0" applyFont="0" applyBorder="0" applyAlignment="0" applyProtection="0">
      <alignment horizontal="right" vertical="center"/>
    </xf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3" fillId="0" borderId="0"/>
    <xf numFmtId="0" fontId="10" fillId="0" borderId="0"/>
    <xf numFmtId="0" fontId="13" fillId="0" borderId="0"/>
    <xf numFmtId="0" fontId="21" fillId="0" borderId="0" applyNumberFormat="0">
      <alignment horizontal="right"/>
    </xf>
    <xf numFmtId="164" fontId="10" fillId="0" borderId="0" applyFont="0" applyFill="0" applyBorder="0" applyAlignment="0" applyProtection="0"/>
    <xf numFmtId="0" fontId="10" fillId="15" borderId="0" applyNumberFormat="0" applyFont="0" applyBorder="0" applyAlignment="0" applyProtection="0"/>
    <xf numFmtId="0" fontId="10" fillId="0" borderId="0"/>
    <xf numFmtId="0" fontId="10" fillId="0" borderId="18"/>
    <xf numFmtId="4" fontId="10" fillId="0" borderId="0"/>
    <xf numFmtId="0" fontId="10" fillId="15" borderId="0" applyNumberFormat="0" applyFont="0" applyBorder="0" applyAlignment="0" applyProtection="0"/>
    <xf numFmtId="0" fontId="10" fillId="0" borderId="0" applyNumberFormat="0" applyFont="0" applyFill="0" applyBorder="0" applyProtection="0">
      <alignment horizontal="left" vertical="center" indent="5"/>
    </xf>
    <xf numFmtId="0" fontId="10" fillId="0" borderId="0" applyNumberFormat="0" applyFont="0" applyFill="0" applyBorder="0" applyProtection="0">
      <alignment horizontal="left" vertical="center" indent="2"/>
    </xf>
    <xf numFmtId="0" fontId="10" fillId="0" borderId="0" applyNumberFormat="0" applyFont="0" applyFill="0" applyBorder="0" applyProtection="0">
      <alignment horizontal="left" vertical="center" indent="5"/>
    </xf>
    <xf numFmtId="0" fontId="14" fillId="8" borderId="0" applyBorder="0" applyAlignment="0"/>
    <xf numFmtId="0" fontId="13" fillId="8" borderId="0" applyBorder="0">
      <alignment horizontal="right" vertical="center"/>
    </xf>
    <xf numFmtId="0" fontId="13" fillId="16" borderId="0" applyBorder="0">
      <alignment horizontal="right" vertical="center"/>
    </xf>
    <xf numFmtId="0" fontId="13" fillId="16" borderId="0" applyBorder="0">
      <alignment horizontal="right" vertical="center"/>
    </xf>
    <xf numFmtId="0" fontId="21" fillId="16" borderId="5">
      <alignment horizontal="right" vertical="center"/>
    </xf>
    <xf numFmtId="0" fontId="42" fillId="16" borderId="5">
      <alignment horizontal="right" vertical="center"/>
    </xf>
    <xf numFmtId="0" fontId="21" fillId="17" borderId="5">
      <alignment horizontal="right" vertical="center"/>
    </xf>
    <xf numFmtId="0" fontId="21" fillId="17" borderId="5">
      <alignment horizontal="right" vertical="center"/>
    </xf>
    <xf numFmtId="0" fontId="21" fillId="17" borderId="19">
      <alignment horizontal="right" vertical="center"/>
    </xf>
    <xf numFmtId="0" fontId="21" fillId="17" borderId="6">
      <alignment horizontal="right" vertical="center"/>
    </xf>
    <xf numFmtId="0" fontId="21" fillId="17" borderId="20">
      <alignment horizontal="right" vertical="center"/>
    </xf>
    <xf numFmtId="0" fontId="13" fillId="17" borderId="21">
      <alignment horizontal="left" vertical="center" wrapText="1" indent="2"/>
    </xf>
    <xf numFmtId="0" fontId="13" fillId="0" borderId="21">
      <alignment horizontal="left" vertical="center" wrapText="1" indent="2"/>
    </xf>
    <xf numFmtId="0" fontId="13" fillId="16" borderId="6">
      <alignment horizontal="left" vertical="center"/>
    </xf>
    <xf numFmtId="0" fontId="21" fillId="0" borderId="22">
      <alignment horizontal="left" vertical="top" wrapText="1"/>
    </xf>
    <xf numFmtId="0" fontId="13" fillId="0" borderId="0" applyBorder="0">
      <alignment horizontal="right" vertical="center"/>
    </xf>
    <xf numFmtId="0" fontId="13" fillId="0" borderId="5">
      <alignment horizontal="right" vertical="center"/>
    </xf>
    <xf numFmtId="1" fontId="43" fillId="16" borderId="0" applyBorder="0">
      <alignment horizontal="right" vertical="center"/>
    </xf>
    <xf numFmtId="0" fontId="10" fillId="18" borderId="5"/>
    <xf numFmtId="0" fontId="10" fillId="0" borderId="0"/>
    <xf numFmtId="4" fontId="13" fillId="0" borderId="0" applyFill="0" applyBorder="0" applyProtection="0">
      <alignment horizontal="right" vertical="center"/>
    </xf>
    <xf numFmtId="0" fontId="14" fillId="0" borderId="0" applyNumberFormat="0" applyFill="0" applyBorder="0" applyProtection="0">
      <alignment horizontal="left" vertical="center"/>
    </xf>
    <xf numFmtId="0" fontId="10" fillId="15" borderId="0" applyNumberFormat="0" applyFont="0" applyBorder="0" applyAlignment="0" applyProtection="0"/>
    <xf numFmtId="4" fontId="10" fillId="0" borderId="0"/>
    <xf numFmtId="0" fontId="13" fillId="15" borderId="5"/>
    <xf numFmtId="0" fontId="44" fillId="0" borderId="0" applyNumberFormat="0" applyFill="0" applyBorder="0" applyAlignment="0" applyProtection="0"/>
    <xf numFmtId="4" fontId="10" fillId="0" borderId="0"/>
    <xf numFmtId="0" fontId="1" fillId="0" borderId="0"/>
    <xf numFmtId="4" fontId="10" fillId="0" borderId="0"/>
  </cellStyleXfs>
  <cellXfs count="186">
    <xf numFmtId="0" fontId="0" fillId="0" borderId="0" xfId="0"/>
    <xf numFmtId="0" fontId="3" fillId="2" borderId="0" xfId="0" applyFont="1" applyFill="1" applyBorder="1" applyAlignment="1">
      <alignment horizontal="left" vertical="top"/>
    </xf>
    <xf numFmtId="0" fontId="0" fillId="2" borderId="0" xfId="0" applyFont="1" applyFill="1"/>
    <xf numFmtId="0" fontId="4" fillId="2" borderId="0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/>
    </xf>
    <xf numFmtId="165" fontId="5" fillId="3" borderId="2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2" fillId="2" borderId="0" xfId="0" applyFont="1" applyFill="1"/>
    <xf numFmtId="0" fontId="3" fillId="2" borderId="0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 vertical="top"/>
    </xf>
    <xf numFmtId="0" fontId="9" fillId="3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/>
    </xf>
    <xf numFmtId="0" fontId="0" fillId="2" borderId="0" xfId="0" applyFont="1" applyFill="1" applyAlignment="1">
      <alignment horizontal="center"/>
    </xf>
    <xf numFmtId="0" fontId="3" fillId="4" borderId="3" xfId="0" applyFont="1" applyFill="1" applyBorder="1" applyAlignment="1">
      <alignment horizontal="left" vertical="center" wrapText="1" indent="2"/>
    </xf>
    <xf numFmtId="0" fontId="3" fillId="2" borderId="3" xfId="0" applyFont="1" applyFill="1" applyBorder="1" applyAlignment="1">
      <alignment horizontal="left" vertical="center" wrapText="1" indent="2"/>
    </xf>
    <xf numFmtId="0" fontId="6" fillId="2" borderId="3" xfId="0" applyFont="1" applyFill="1" applyBorder="1" applyAlignment="1">
      <alignment horizontal="center" vertical="center" wrapText="1"/>
    </xf>
    <xf numFmtId="166" fontId="6" fillId="2" borderId="4" xfId="0" applyNumberFormat="1" applyFont="1" applyFill="1" applyBorder="1" applyAlignment="1">
      <alignment horizontal="right"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 indent="2"/>
    </xf>
    <xf numFmtId="0" fontId="4" fillId="2" borderId="0" xfId="0" applyFont="1" applyFill="1" applyBorder="1" applyAlignment="1">
      <alignment horizontal="center" vertical="top"/>
    </xf>
    <xf numFmtId="0" fontId="6" fillId="4" borderId="3" xfId="0" applyFont="1" applyFill="1" applyBorder="1" applyAlignment="1">
      <alignment horizontal="left" vertical="center" wrapText="1" indent="2"/>
    </xf>
    <xf numFmtId="3" fontId="6" fillId="4" borderId="4" xfId="0" applyNumberFormat="1" applyFont="1" applyFill="1" applyBorder="1" applyAlignment="1">
      <alignment horizontal="right" vertical="center"/>
    </xf>
    <xf numFmtId="3" fontId="6" fillId="2" borderId="4" xfId="0" applyNumberFormat="1" applyFont="1" applyFill="1" applyBorder="1" applyAlignment="1">
      <alignment horizontal="right" vertical="center"/>
    </xf>
    <xf numFmtId="3" fontId="3" fillId="4" borderId="4" xfId="0" applyNumberFormat="1" applyFont="1" applyFill="1" applyBorder="1" applyAlignment="1">
      <alignment horizontal="right" vertical="center"/>
    </xf>
    <xf numFmtId="3" fontId="3" fillId="2" borderId="4" xfId="0" applyNumberFormat="1" applyFont="1" applyFill="1" applyBorder="1" applyAlignment="1">
      <alignment horizontal="right" vertical="center"/>
    </xf>
    <xf numFmtId="0" fontId="12" fillId="2" borderId="0" xfId="0" applyFont="1" applyFill="1"/>
    <xf numFmtId="167" fontId="6" fillId="4" borderId="4" xfId="1" applyNumberFormat="1" applyFont="1" applyFill="1" applyBorder="1" applyAlignment="1">
      <alignment horizontal="right" vertical="center"/>
    </xf>
    <xf numFmtId="167" fontId="6" fillId="2" borderId="4" xfId="1" applyNumberFormat="1" applyFont="1" applyFill="1" applyBorder="1" applyAlignment="1">
      <alignment horizontal="right" vertical="center"/>
    </xf>
    <xf numFmtId="167" fontId="3" fillId="4" borderId="4" xfId="1" applyNumberFormat="1" applyFont="1" applyFill="1" applyBorder="1" applyAlignment="1">
      <alignment horizontal="right" vertical="center"/>
    </xf>
    <xf numFmtId="167" fontId="3" fillId="2" borderId="4" xfId="1" applyNumberFormat="1" applyFont="1" applyFill="1" applyBorder="1" applyAlignment="1">
      <alignment horizontal="right" vertical="center"/>
    </xf>
    <xf numFmtId="167" fontId="3" fillId="2" borderId="4" xfId="1" applyNumberFormat="1" applyFont="1" applyFill="1" applyBorder="1" applyAlignment="1">
      <alignment horizontal="left" vertical="center"/>
    </xf>
    <xf numFmtId="0" fontId="6" fillId="7" borderId="3" xfId="0" applyFont="1" applyFill="1" applyBorder="1" applyAlignment="1">
      <alignment horizontal="left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2" fillId="0" borderId="0" xfId="0" applyFont="1" applyFill="1"/>
    <xf numFmtId="2" fontId="23" fillId="0" borderId="0" xfId="72" applyNumberFormat="1" applyFont="1" applyAlignment="1" applyProtection="1">
      <alignment vertical="center"/>
      <protection locked="0"/>
    </xf>
    <xf numFmtId="0" fontId="22" fillId="0" borderId="0" xfId="0" applyFont="1" applyFill="1"/>
    <xf numFmtId="0" fontId="0" fillId="0" borderId="0" xfId="0" applyFont="1" applyFill="1"/>
    <xf numFmtId="0" fontId="25" fillId="0" borderId="0" xfId="71" applyFont="1" applyBorder="1"/>
    <xf numFmtId="0" fontId="25" fillId="0" borderId="0" xfId="71" applyFont="1"/>
    <xf numFmtId="0" fontId="3" fillId="0" borderId="0" xfId="71" applyFont="1" applyBorder="1" applyAlignment="1"/>
    <xf numFmtId="0" fontId="27" fillId="0" borderId="0" xfId="71" applyFont="1" applyBorder="1" applyAlignment="1"/>
    <xf numFmtId="0" fontId="25" fillId="4" borderId="12" xfId="71" applyFont="1" applyFill="1" applyBorder="1" applyProtection="1"/>
    <xf numFmtId="0" fontId="25" fillId="4" borderId="0" xfId="71" applyFont="1" applyFill="1" applyBorder="1" applyProtection="1"/>
    <xf numFmtId="0" fontId="3" fillId="4" borderId="0" xfId="71" applyFont="1" applyFill="1" applyBorder="1" applyProtection="1"/>
    <xf numFmtId="0" fontId="25" fillId="4" borderId="11" xfId="71" applyFont="1" applyFill="1" applyBorder="1" applyProtection="1"/>
    <xf numFmtId="0" fontId="6" fillId="0" borderId="0" xfId="71" applyFont="1" applyBorder="1" applyAlignment="1"/>
    <xf numFmtId="0" fontId="25" fillId="4" borderId="12" xfId="71" applyFont="1" applyFill="1" applyBorder="1"/>
    <xf numFmtId="0" fontId="25" fillId="4" borderId="0" xfId="71" applyFont="1" applyFill="1" applyBorder="1"/>
    <xf numFmtId="0" fontId="25" fillId="4" borderId="11" xfId="71" applyFont="1" applyFill="1" applyBorder="1"/>
    <xf numFmtId="0" fontId="3" fillId="0" borderId="0" xfId="71" applyFont="1" applyBorder="1" applyAlignment="1">
      <alignment horizontal="right" indent="1"/>
    </xf>
    <xf numFmtId="0" fontId="3" fillId="4" borderId="0" xfId="71" applyFont="1" applyFill="1" applyBorder="1"/>
    <xf numFmtId="0" fontId="25" fillId="12" borderId="0" xfId="71" applyFont="1" applyFill="1" applyBorder="1"/>
    <xf numFmtId="0" fontId="3" fillId="12" borderId="0" xfId="71" applyFont="1" applyFill="1" applyBorder="1" applyAlignment="1">
      <alignment horizontal="right" indent="1"/>
    </xf>
    <xf numFmtId="0" fontId="25" fillId="12" borderId="0" xfId="71" applyFont="1" applyFill="1" applyBorder="1" applyProtection="1"/>
    <xf numFmtId="0" fontId="3" fillId="12" borderId="0" xfId="71" applyFont="1" applyFill="1" applyBorder="1" applyAlignment="1" applyProtection="1">
      <alignment horizontal="right" indent="1"/>
    </xf>
    <xf numFmtId="0" fontId="25" fillId="4" borderId="10" xfId="71" applyFont="1" applyFill="1" applyBorder="1"/>
    <xf numFmtId="0" fontId="25" fillId="4" borderId="15" xfId="71" applyFont="1" applyFill="1" applyBorder="1"/>
    <xf numFmtId="0" fontId="25" fillId="4" borderId="9" xfId="71" applyFont="1" applyFill="1" applyBorder="1"/>
    <xf numFmtId="0" fontId="28" fillId="12" borderId="0" xfId="71" applyFont="1" applyFill="1" applyBorder="1" applyAlignment="1" applyProtection="1">
      <alignment horizontal="left" vertical="top" wrapText="1"/>
    </xf>
    <xf numFmtId="0" fontId="3" fillId="12" borderId="0" xfId="71" applyFont="1" applyFill="1" applyBorder="1"/>
    <xf numFmtId="0" fontId="25" fillId="12" borderId="0" xfId="71" applyFont="1" applyFill="1" applyBorder="1" applyAlignment="1">
      <alignment vertical="center"/>
    </xf>
    <xf numFmtId="0" fontId="28" fillId="12" borderId="0" xfId="71" applyFont="1" applyFill="1" applyBorder="1" applyAlignment="1">
      <alignment vertical="center"/>
    </xf>
    <xf numFmtId="197" fontId="7" fillId="12" borderId="0" xfId="71" applyNumberFormat="1" applyFont="1" applyFill="1" applyBorder="1" applyAlignment="1">
      <alignment vertical="top" wrapText="1"/>
    </xf>
    <xf numFmtId="0" fontId="7" fillId="12" borderId="0" xfId="71" applyFont="1" applyFill="1" applyBorder="1" applyAlignment="1">
      <alignment vertical="top"/>
    </xf>
    <xf numFmtId="2" fontId="31" fillId="0" borderId="0" xfId="72" applyNumberFormat="1" applyFont="1" applyAlignment="1" applyProtection="1">
      <alignment vertical="center"/>
      <protection locked="0"/>
    </xf>
    <xf numFmtId="2" fontId="31" fillId="0" borderId="0" xfId="72" applyNumberFormat="1" applyFont="1" applyAlignment="1" applyProtection="1">
      <alignment vertical="top"/>
      <protection locked="0"/>
    </xf>
    <xf numFmtId="0" fontId="4" fillId="0" borderId="0" xfId="0" applyFont="1" applyFill="1" applyBorder="1" applyAlignment="1">
      <alignment horizontal="left" vertical="top"/>
    </xf>
    <xf numFmtId="0" fontId="29" fillId="11" borderId="2" xfId="0" applyFont="1" applyFill="1" applyBorder="1" applyAlignment="1">
      <alignment horizontal="center" vertical="center" wrapText="1"/>
    </xf>
    <xf numFmtId="0" fontId="29" fillId="11" borderId="1" xfId="0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right" vertical="center" wrapText="1" indent="3"/>
    </xf>
    <xf numFmtId="3" fontId="3" fillId="0" borderId="4" xfId="0" applyNumberFormat="1" applyFont="1" applyFill="1" applyBorder="1" applyAlignment="1">
      <alignment horizontal="right" vertical="center" wrapText="1" indent="3"/>
    </xf>
    <xf numFmtId="4" fontId="3" fillId="10" borderId="4" xfId="0" applyNumberFormat="1" applyFont="1" applyFill="1" applyBorder="1" applyAlignment="1">
      <alignment horizontal="right" vertical="center" wrapText="1" indent="3"/>
    </xf>
    <xf numFmtId="3" fontId="3" fillId="10" borderId="4" xfId="0" applyNumberFormat="1" applyFont="1" applyFill="1" applyBorder="1" applyAlignment="1">
      <alignment horizontal="right" vertical="center" wrapText="1" indent="3"/>
    </xf>
    <xf numFmtId="4" fontId="6" fillId="10" borderId="4" xfId="0" applyNumberFormat="1" applyFont="1" applyFill="1" applyBorder="1" applyAlignment="1">
      <alignment horizontal="right" vertical="center" wrapText="1" indent="3"/>
    </xf>
    <xf numFmtId="3" fontId="6" fillId="10" borderId="4" xfId="0" applyNumberFormat="1" applyFont="1" applyFill="1" applyBorder="1" applyAlignment="1">
      <alignment horizontal="right" vertical="center" wrapText="1" indent="3"/>
    </xf>
    <xf numFmtId="0" fontId="35" fillId="14" borderId="1" xfId="0" applyFont="1" applyFill="1" applyBorder="1" applyAlignment="1">
      <alignment horizontal="left" vertical="center" wrapText="1"/>
    </xf>
    <xf numFmtId="0" fontId="36" fillId="2" borderId="0" xfId="0" applyFont="1" applyFill="1"/>
    <xf numFmtId="0" fontId="36" fillId="2" borderId="0" xfId="0" applyFont="1" applyFill="1" applyAlignment="1">
      <alignment horizontal="center"/>
    </xf>
    <xf numFmtId="166" fontId="6" fillId="4" borderId="4" xfId="0" applyNumberFormat="1" applyFont="1" applyFill="1" applyBorder="1" applyAlignment="1">
      <alignment horizontal="right" vertical="center"/>
    </xf>
    <xf numFmtId="0" fontId="36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0" fontId="22" fillId="0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top"/>
    </xf>
    <xf numFmtId="0" fontId="37" fillId="2" borderId="0" xfId="0" applyFont="1" applyFill="1" applyBorder="1" applyAlignment="1">
      <alignment horizontal="left" vertical="top"/>
    </xf>
    <xf numFmtId="0" fontId="38" fillId="2" borderId="0" xfId="0" applyFont="1" applyFill="1"/>
    <xf numFmtId="0" fontId="39" fillId="2" borderId="0" xfId="0" applyFont="1" applyFill="1"/>
    <xf numFmtId="167" fontId="0" fillId="2" borderId="0" xfId="1" applyNumberFormat="1" applyFont="1" applyFill="1"/>
    <xf numFmtId="0" fontId="0" fillId="0" borderId="0" xfId="0"/>
    <xf numFmtId="0" fontId="0" fillId="2" borderId="0" xfId="0" applyFont="1" applyFill="1"/>
    <xf numFmtId="0" fontId="3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left" vertical="center" wrapText="1" indent="2"/>
    </xf>
    <xf numFmtId="3" fontId="3" fillId="4" borderId="4" xfId="0" applyNumberFormat="1" applyFont="1" applyFill="1" applyBorder="1" applyAlignment="1">
      <alignment horizontal="right" vertical="center"/>
    </xf>
    <xf numFmtId="167" fontId="3" fillId="4" borderId="4" xfId="1" applyNumberFormat="1" applyFont="1" applyFill="1" applyBorder="1" applyAlignment="1">
      <alignment horizontal="right" vertical="center"/>
    </xf>
    <xf numFmtId="198" fontId="0" fillId="2" borderId="0" xfId="0" applyNumberFormat="1" applyFont="1" applyFill="1"/>
    <xf numFmtId="0" fontId="28" fillId="12" borderId="0" xfId="71" applyFont="1" applyFill="1" applyBorder="1" applyAlignment="1" applyProtection="1">
      <alignment horizontal="left" vertical="top" wrapText="1"/>
    </xf>
    <xf numFmtId="0" fontId="28" fillId="12" borderId="0" xfId="71" applyFont="1" applyFill="1" applyBorder="1" applyAlignment="1" applyProtection="1">
      <alignment horizontal="left" vertical="top" wrapText="1"/>
    </xf>
    <xf numFmtId="0" fontId="33" fillId="12" borderId="0" xfId="0" applyFont="1" applyFill="1" applyBorder="1" applyAlignment="1" applyProtection="1">
      <alignment horizontal="left" vertical="center"/>
      <protection locked="0"/>
    </xf>
    <xf numFmtId="196" fontId="24" fillId="9" borderId="0" xfId="71" applyNumberFormat="1" applyFont="1" applyFill="1" applyBorder="1" applyAlignment="1" applyProtection="1">
      <alignment horizontal="left" vertical="center"/>
      <protection hidden="1"/>
    </xf>
    <xf numFmtId="0" fontId="33" fillId="12" borderId="12" xfId="0" applyFont="1" applyFill="1" applyBorder="1" applyAlignment="1" applyProtection="1">
      <alignment horizontal="left" vertical="center" wrapText="1"/>
      <protection locked="0"/>
    </xf>
    <xf numFmtId="0" fontId="33" fillId="12" borderId="0" xfId="0" applyFont="1" applyFill="1" applyBorder="1" applyAlignment="1" applyProtection="1">
      <alignment horizontal="left" vertical="center" wrapText="1"/>
      <protection locked="0"/>
    </xf>
    <xf numFmtId="0" fontId="36" fillId="0" borderId="0" xfId="0" applyFont="1" applyFill="1" applyAlignment="1">
      <alignment horizontal="left" vertical="center" wrapText="1"/>
    </xf>
    <xf numFmtId="196" fontId="24" fillId="9" borderId="12" xfId="71" applyNumberFormat="1" applyFont="1" applyFill="1" applyBorder="1" applyAlignment="1" applyProtection="1">
      <alignment horizontal="left" vertical="center" wrapText="1"/>
      <protection hidden="1"/>
    </xf>
    <xf numFmtId="196" fontId="24" fillId="9" borderId="0" xfId="71" applyNumberFormat="1" applyFont="1" applyFill="1" applyBorder="1" applyAlignment="1" applyProtection="1">
      <alignment horizontal="left" vertical="center" wrapText="1"/>
      <protection hidden="1"/>
    </xf>
    <xf numFmtId="166" fontId="3" fillId="2" borderId="4" xfId="0" applyNumberFormat="1" applyFont="1" applyFill="1" applyBorder="1" applyAlignment="1">
      <alignment horizontal="right" vertical="center"/>
    </xf>
    <xf numFmtId="166" fontId="3" fillId="4" borderId="4" xfId="0" applyNumberFormat="1" applyFont="1" applyFill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left" vertical="center" wrapText="1" indent="3"/>
    </xf>
    <xf numFmtId="4" fontId="3" fillId="10" borderId="4" xfId="0" applyNumberFormat="1" applyFont="1" applyFill="1" applyBorder="1" applyAlignment="1">
      <alignment horizontal="left" vertical="center" wrapText="1" indent="3"/>
    </xf>
    <xf numFmtId="4" fontId="6" fillId="10" borderId="4" xfId="0" applyNumberFormat="1" applyFont="1" applyFill="1" applyBorder="1" applyAlignment="1">
      <alignment horizontal="left" vertical="center" wrapText="1" indent="3"/>
    </xf>
    <xf numFmtId="4" fontId="6" fillId="0" borderId="4" xfId="0" applyNumberFormat="1" applyFont="1" applyFill="1" applyBorder="1" applyAlignment="1">
      <alignment horizontal="left" vertical="center" wrapText="1" indent="3"/>
    </xf>
    <xf numFmtId="4" fontId="6" fillId="0" borderId="4" xfId="0" applyNumberFormat="1" applyFont="1" applyFill="1" applyBorder="1" applyAlignment="1">
      <alignment horizontal="right" vertical="center" wrapText="1" indent="3"/>
    </xf>
    <xf numFmtId="3" fontId="6" fillId="0" borderId="4" xfId="0" applyNumberFormat="1" applyFont="1" applyFill="1" applyBorder="1" applyAlignment="1">
      <alignment horizontal="right" vertical="center" wrapText="1" indent="3"/>
    </xf>
    <xf numFmtId="0" fontId="33" fillId="12" borderId="0" xfId="0" applyFont="1" applyFill="1" applyBorder="1" applyAlignment="1" applyProtection="1">
      <alignment vertical="center"/>
      <protection locked="0"/>
    </xf>
    <xf numFmtId="0" fontId="30" fillId="12" borderId="0" xfId="0" applyFont="1" applyFill="1" applyBorder="1" applyAlignment="1" applyProtection="1">
      <alignment vertical="center"/>
      <protection locked="0"/>
    </xf>
    <xf numFmtId="0" fontId="0" fillId="0" borderId="0" xfId="0" applyFont="1" applyFill="1" applyBorder="1"/>
    <xf numFmtId="0" fontId="33" fillId="12" borderId="0" xfId="0" applyFont="1" applyFill="1" applyBorder="1" applyAlignment="1" applyProtection="1">
      <protection locked="0"/>
    </xf>
    <xf numFmtId="0" fontId="30" fillId="12" borderId="0" xfId="0" applyFont="1" applyFill="1" applyBorder="1" applyAlignment="1" applyProtection="1">
      <protection locked="0"/>
    </xf>
    <xf numFmtId="0" fontId="32" fillId="13" borderId="12" xfId="0" applyFont="1" applyFill="1" applyBorder="1" applyAlignment="1">
      <alignment horizontal="right" vertical="center"/>
    </xf>
    <xf numFmtId="0" fontId="32" fillId="13" borderId="10" xfId="0" applyFont="1" applyFill="1" applyBorder="1" applyAlignment="1">
      <alignment horizontal="right" vertical="center"/>
    </xf>
    <xf numFmtId="0" fontId="33" fillId="12" borderId="0" xfId="0" applyFont="1" applyFill="1" applyBorder="1" applyAlignment="1" applyProtection="1">
      <alignment vertical="center" wrapText="1"/>
      <protection locked="0"/>
    </xf>
    <xf numFmtId="0" fontId="3" fillId="2" borderId="3" xfId="0" applyFont="1" applyFill="1" applyBorder="1" applyAlignment="1">
      <alignment horizontal="left" vertical="center" wrapText="1" indent="1"/>
    </xf>
    <xf numFmtId="0" fontId="3" fillId="4" borderId="3" xfId="0" applyFont="1" applyFill="1" applyBorder="1" applyAlignment="1">
      <alignment horizontal="left" vertical="center" wrapText="1" indent="1"/>
    </xf>
    <xf numFmtId="0" fontId="3" fillId="7" borderId="3" xfId="0" applyFont="1" applyFill="1" applyBorder="1" applyAlignment="1">
      <alignment horizontal="left" vertical="center" wrapText="1" indent="1"/>
    </xf>
    <xf numFmtId="199" fontId="6" fillId="2" borderId="4" xfId="0" applyNumberFormat="1" applyFont="1" applyFill="1" applyBorder="1" applyAlignment="1">
      <alignment horizontal="right" vertical="center"/>
    </xf>
    <xf numFmtId="199" fontId="6" fillId="4" borderId="4" xfId="1" applyNumberFormat="1" applyFont="1" applyFill="1" applyBorder="1" applyAlignment="1">
      <alignment horizontal="right" vertical="center"/>
    </xf>
    <xf numFmtId="199" fontId="6" fillId="2" borderId="4" xfId="1" applyNumberFormat="1" applyFont="1" applyFill="1" applyBorder="1" applyAlignment="1">
      <alignment horizontal="right" vertical="center"/>
    </xf>
    <xf numFmtId="199" fontId="3" fillId="4" borderId="4" xfId="1" applyNumberFormat="1" applyFont="1" applyFill="1" applyBorder="1" applyAlignment="1">
      <alignment horizontal="right" vertical="center"/>
    </xf>
    <xf numFmtId="199" fontId="3" fillId="2" borderId="4" xfId="1" applyNumberFormat="1" applyFont="1" applyFill="1" applyBorder="1" applyAlignment="1">
      <alignment horizontal="right" vertical="center"/>
    </xf>
    <xf numFmtId="200" fontId="6" fillId="2" borderId="4" xfId="0" applyNumberFormat="1" applyFont="1" applyFill="1" applyBorder="1" applyAlignment="1">
      <alignment horizontal="right" vertical="center"/>
    </xf>
    <xf numFmtId="200" fontId="6" fillId="4" borderId="4" xfId="0" applyNumberFormat="1" applyFont="1" applyFill="1" applyBorder="1" applyAlignment="1">
      <alignment horizontal="right" vertical="center"/>
    </xf>
    <xf numFmtId="200" fontId="3" fillId="4" borderId="4" xfId="0" applyNumberFormat="1" applyFont="1" applyFill="1" applyBorder="1" applyAlignment="1">
      <alignment horizontal="right" vertical="center"/>
    </xf>
    <xf numFmtId="200" fontId="3" fillId="2" borderId="4" xfId="0" applyNumberFormat="1" applyFont="1" applyFill="1" applyBorder="1" applyAlignment="1">
      <alignment horizontal="right" vertical="center"/>
    </xf>
    <xf numFmtId="0" fontId="28" fillId="12" borderId="0" xfId="71" applyFont="1" applyFill="1" applyBorder="1" applyAlignment="1" applyProtection="1">
      <alignment horizontal="left" vertical="top" wrapText="1"/>
    </xf>
    <xf numFmtId="0" fontId="33" fillId="12" borderId="12" xfId="0" applyFont="1" applyFill="1" applyBorder="1" applyAlignment="1" applyProtection="1">
      <alignment horizontal="left" vertical="center" wrapText="1"/>
      <protection locked="0"/>
    </xf>
    <xf numFmtId="0" fontId="4" fillId="2" borderId="0" xfId="0" applyFont="1" applyFill="1" applyBorder="1" applyAlignment="1">
      <alignment horizontal="left" vertical="top" wrapText="1"/>
    </xf>
    <xf numFmtId="3" fontId="40" fillId="0" borderId="4" xfId="0" applyNumberFormat="1" applyFont="1" applyFill="1" applyBorder="1" applyAlignment="1">
      <alignment horizontal="right" vertical="center" wrapText="1" indent="3"/>
    </xf>
    <xf numFmtId="3" fontId="40" fillId="10" borderId="4" xfId="0" applyNumberFormat="1" applyFont="1" applyFill="1" applyBorder="1" applyAlignment="1">
      <alignment horizontal="right" vertical="center" wrapText="1" indent="3"/>
    </xf>
    <xf numFmtId="166" fontId="6" fillId="2" borderId="4" xfId="0" applyNumberFormat="1" applyFont="1" applyFill="1" applyBorder="1" applyAlignment="1">
      <alignment horizontal="right" vertical="center"/>
    </xf>
    <xf numFmtId="3" fontId="6" fillId="4" borderId="4" xfId="0" applyNumberFormat="1" applyFont="1" applyFill="1" applyBorder="1" applyAlignment="1">
      <alignment horizontal="right" vertical="center"/>
    </xf>
    <xf numFmtId="3" fontId="6" fillId="2" borderId="4" xfId="0" applyNumberFormat="1" applyFont="1" applyFill="1" applyBorder="1" applyAlignment="1">
      <alignment horizontal="right" vertical="center"/>
    </xf>
    <xf numFmtId="3" fontId="3" fillId="4" borderId="4" xfId="0" applyNumberFormat="1" applyFont="1" applyFill="1" applyBorder="1" applyAlignment="1">
      <alignment horizontal="right" vertical="center"/>
    </xf>
    <xf numFmtId="3" fontId="3" fillId="2" borderId="4" xfId="0" applyNumberFormat="1" applyFont="1" applyFill="1" applyBorder="1" applyAlignment="1">
      <alignment horizontal="right" vertical="center"/>
    </xf>
    <xf numFmtId="3" fontId="11" fillId="4" borderId="4" xfId="0" applyNumberFormat="1" applyFont="1" applyFill="1" applyBorder="1" applyAlignment="1">
      <alignment horizontal="right" vertical="center"/>
    </xf>
    <xf numFmtId="166" fontId="6" fillId="4" borderId="4" xfId="0" applyNumberFormat="1" applyFont="1" applyFill="1" applyBorder="1" applyAlignment="1">
      <alignment horizontal="right" vertical="center"/>
    </xf>
    <xf numFmtId="166" fontId="41" fillId="2" borderId="4" xfId="0" applyNumberFormat="1" applyFont="1" applyFill="1" applyBorder="1" applyAlignment="1">
      <alignment horizontal="right" vertical="center"/>
    </xf>
    <xf numFmtId="0" fontId="41" fillId="2" borderId="3" xfId="0" applyFont="1" applyFill="1" applyBorder="1" applyAlignment="1">
      <alignment horizontal="center" vertical="center" wrapText="1"/>
    </xf>
    <xf numFmtId="0" fontId="40" fillId="4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 indent="2"/>
    </xf>
    <xf numFmtId="3" fontId="11" fillId="2" borderId="4" xfId="0" applyNumberFormat="1" applyFont="1" applyFill="1" applyBorder="1" applyAlignment="1">
      <alignment horizontal="right" vertical="center"/>
    </xf>
    <xf numFmtId="0" fontId="11" fillId="2" borderId="3" xfId="0" applyFont="1" applyFill="1" applyBorder="1" applyAlignment="1">
      <alignment horizontal="center" vertical="center" wrapText="1"/>
    </xf>
    <xf numFmtId="167" fontId="11" fillId="2" borderId="4" xfId="1" applyNumberFormat="1" applyFont="1" applyFill="1" applyBorder="1" applyAlignment="1">
      <alignment horizontal="right" vertical="center"/>
    </xf>
    <xf numFmtId="165" fontId="5" fillId="3" borderId="17" xfId="0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/>
    </xf>
    <xf numFmtId="0" fontId="0" fillId="2" borderId="27" xfId="0" applyFont="1" applyFill="1" applyBorder="1"/>
    <xf numFmtId="0" fontId="6" fillId="2" borderId="24" xfId="0" applyFont="1" applyFill="1" applyBorder="1" applyAlignment="1">
      <alignment horizontal="left" vertical="center"/>
    </xf>
    <xf numFmtId="165" fontId="5" fillId="3" borderId="25" xfId="0" applyNumberFormat="1" applyFont="1" applyFill="1" applyBorder="1" applyAlignment="1">
      <alignment horizontal="center" vertical="center" wrapText="1"/>
    </xf>
    <xf numFmtId="166" fontId="3" fillId="2" borderId="23" xfId="0" applyNumberFormat="1" applyFont="1" applyFill="1" applyBorder="1" applyAlignment="1">
      <alignment horizontal="right" vertical="center"/>
    </xf>
    <xf numFmtId="166" fontId="3" fillId="2" borderId="25" xfId="0" applyNumberFormat="1" applyFont="1" applyFill="1" applyBorder="1" applyAlignment="1">
      <alignment horizontal="right" vertical="center"/>
    </xf>
    <xf numFmtId="3" fontId="3" fillId="2" borderId="3" xfId="0" applyNumberFormat="1" applyFont="1" applyFill="1" applyBorder="1" applyAlignment="1">
      <alignment horizontal="right" vertical="center"/>
    </xf>
    <xf numFmtId="166" fontId="3" fillId="4" borderId="23" xfId="0" applyNumberFormat="1" applyFont="1" applyFill="1" applyBorder="1" applyAlignment="1">
      <alignment horizontal="right" vertical="center"/>
    </xf>
    <xf numFmtId="3" fontId="3" fillId="4" borderId="25" xfId="0" applyNumberFormat="1" applyFont="1" applyFill="1" applyBorder="1" applyAlignment="1">
      <alignment horizontal="right" vertical="center"/>
    </xf>
    <xf numFmtId="3" fontId="3" fillId="4" borderId="3" xfId="0" applyNumberFormat="1" applyFont="1" applyFill="1" applyBorder="1" applyAlignment="1">
      <alignment horizontal="right" vertical="center"/>
    </xf>
    <xf numFmtId="0" fontId="3" fillId="7" borderId="3" xfId="0" applyFont="1" applyFill="1" applyBorder="1" applyAlignment="1">
      <alignment horizontal="left" vertical="center" wrapText="1"/>
    </xf>
    <xf numFmtId="3" fontId="3" fillId="2" borderId="25" xfId="0" applyNumberFormat="1" applyFont="1" applyFill="1" applyBorder="1" applyAlignment="1">
      <alignment horizontal="right" vertical="center"/>
    </xf>
    <xf numFmtId="3" fontId="3" fillId="2" borderId="23" xfId="0" applyNumberFormat="1" applyFont="1" applyFill="1" applyBorder="1" applyAlignment="1">
      <alignment horizontal="right" vertical="center"/>
    </xf>
    <xf numFmtId="3" fontId="3" fillId="2" borderId="26" xfId="0" applyNumberFormat="1" applyFont="1" applyFill="1" applyBorder="1" applyAlignment="1">
      <alignment horizontal="right" vertical="center"/>
    </xf>
    <xf numFmtId="0" fontId="45" fillId="2" borderId="3" xfId="0" applyFont="1" applyFill="1" applyBorder="1" applyAlignment="1">
      <alignment horizontal="center" vertical="center" wrapText="1"/>
    </xf>
    <xf numFmtId="166" fontId="46" fillId="2" borderId="4" xfId="0" applyNumberFormat="1" applyFont="1" applyFill="1" applyBorder="1" applyAlignment="1">
      <alignment horizontal="right" vertical="center"/>
    </xf>
    <xf numFmtId="0" fontId="45" fillId="4" borderId="3" xfId="0" applyFont="1" applyFill="1" applyBorder="1" applyAlignment="1">
      <alignment horizontal="center" vertical="center" wrapText="1"/>
    </xf>
    <xf numFmtId="166" fontId="46" fillId="4" borderId="4" xfId="0" applyNumberFormat="1" applyFont="1" applyFill="1" applyBorder="1" applyAlignment="1">
      <alignment horizontal="right" vertical="center"/>
    </xf>
    <xf numFmtId="165" fontId="5" fillId="3" borderId="17" xfId="0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textRotation="90" wrapText="1"/>
    </xf>
    <xf numFmtId="0" fontId="28" fillId="12" borderId="0" xfId="71" applyFont="1" applyFill="1" applyBorder="1" applyAlignment="1" applyProtection="1">
      <alignment horizontal="left" vertical="top" wrapText="1"/>
    </xf>
    <xf numFmtId="0" fontId="26" fillId="13" borderId="14" xfId="71" applyFont="1" applyFill="1" applyBorder="1" applyAlignment="1">
      <alignment horizontal="center" vertical="center"/>
    </xf>
    <xf numFmtId="0" fontId="26" fillId="13" borderId="13" xfId="71" applyFont="1" applyFill="1" applyBorder="1" applyAlignment="1">
      <alignment horizontal="center" vertical="center"/>
    </xf>
    <xf numFmtId="0" fontId="26" fillId="13" borderId="16" xfId="71" applyFont="1" applyFill="1" applyBorder="1" applyAlignment="1">
      <alignment horizontal="center" vertical="center"/>
    </xf>
    <xf numFmtId="0" fontId="33" fillId="12" borderId="12" xfId="0" applyFont="1" applyFill="1" applyBorder="1" applyAlignment="1" applyProtection="1">
      <alignment horizontal="left" vertical="center" wrapText="1"/>
      <protection locked="0"/>
    </xf>
    <xf numFmtId="0" fontId="33" fillId="12" borderId="0" xfId="0" applyFont="1" applyFill="1" applyBorder="1" applyAlignment="1" applyProtection="1">
      <alignment horizontal="left" vertical="center" wrapText="1"/>
      <protection locked="0"/>
    </xf>
  </cellXfs>
  <cellStyles count="112">
    <cellStyle name="0mitP" xfId="14" xr:uid="{00000000-0005-0000-0000-000000000000}"/>
    <cellStyle name="0ohneP" xfId="15" xr:uid="{00000000-0005-0000-0000-000001000000}"/>
    <cellStyle name="10mitP" xfId="16" xr:uid="{00000000-0005-0000-0000-000002000000}"/>
    <cellStyle name="12mitP" xfId="17" xr:uid="{00000000-0005-0000-0000-000003000000}"/>
    <cellStyle name="12ohneP" xfId="18" xr:uid="{00000000-0005-0000-0000-000004000000}"/>
    <cellStyle name="13mitP" xfId="19" xr:uid="{00000000-0005-0000-0000-000005000000}"/>
    <cellStyle name="1mitP" xfId="20" xr:uid="{00000000-0005-0000-0000-000006000000}"/>
    <cellStyle name="1ohneP" xfId="21" xr:uid="{00000000-0005-0000-0000-000007000000}"/>
    <cellStyle name="2mitP" xfId="22" xr:uid="{00000000-0005-0000-0000-000008000000}"/>
    <cellStyle name="2ohneP" xfId="23" xr:uid="{00000000-0005-0000-0000-000009000000}"/>
    <cellStyle name="2x indented GHG Textfiels" xfId="5" xr:uid="{00000000-0005-0000-0000-00000A000000}"/>
    <cellStyle name="2x indented GHG Textfiels 2" xfId="81" xr:uid="{00000000-0005-0000-0000-000001000000}"/>
    <cellStyle name="3mitP" xfId="24" xr:uid="{00000000-0005-0000-0000-00000B000000}"/>
    <cellStyle name="3ohneP" xfId="25" xr:uid="{00000000-0005-0000-0000-00000C000000}"/>
    <cellStyle name="4mitP" xfId="26" xr:uid="{00000000-0005-0000-0000-00000D000000}"/>
    <cellStyle name="4ohneP" xfId="27" xr:uid="{00000000-0005-0000-0000-00000E000000}"/>
    <cellStyle name="5x indented GHG Textfiels" xfId="6" xr:uid="{00000000-0005-0000-0000-00000F000000}"/>
    <cellStyle name="5x indented GHG Textfiels 2" xfId="82" xr:uid="{00000000-0005-0000-0000-000003000000}"/>
    <cellStyle name="5x indented GHG Textfiels 3" xfId="80" xr:uid="{00000000-0005-0000-0000-000004000000}"/>
    <cellStyle name="6mitP" xfId="28" xr:uid="{00000000-0005-0000-0000-000010000000}"/>
    <cellStyle name="6ohneP" xfId="29" xr:uid="{00000000-0005-0000-0000-000011000000}"/>
    <cellStyle name="7mitP" xfId="30" xr:uid="{00000000-0005-0000-0000-000012000000}"/>
    <cellStyle name="9mitP" xfId="31" xr:uid="{00000000-0005-0000-0000-000013000000}"/>
    <cellStyle name="9ohneP" xfId="32" xr:uid="{00000000-0005-0000-0000-000014000000}"/>
    <cellStyle name="A4 Auto Format" xfId="33" xr:uid="{00000000-0005-0000-0000-000015000000}"/>
    <cellStyle name="A4 Auto Format 2" xfId="4" xr:uid="{00000000-0005-0000-0000-000016000000}"/>
    <cellStyle name="A4 Auto Format 2 2" xfId="34" xr:uid="{00000000-0005-0000-0000-000017000000}"/>
    <cellStyle name="A4 Gg" xfId="35" xr:uid="{00000000-0005-0000-0000-000018000000}"/>
    <cellStyle name="A4 Gg 2" xfId="36" xr:uid="{00000000-0005-0000-0000-000019000000}"/>
    <cellStyle name="A4 kg" xfId="37" xr:uid="{00000000-0005-0000-0000-00001A000000}"/>
    <cellStyle name="A4 kg 2" xfId="38" xr:uid="{00000000-0005-0000-0000-00001B000000}"/>
    <cellStyle name="A4 kt" xfId="39" xr:uid="{00000000-0005-0000-0000-00001C000000}"/>
    <cellStyle name="A4 kt 2" xfId="40" xr:uid="{00000000-0005-0000-0000-00001D000000}"/>
    <cellStyle name="A4 No Format" xfId="41" xr:uid="{00000000-0005-0000-0000-00001E000000}"/>
    <cellStyle name="A4 No Format 2" xfId="42" xr:uid="{00000000-0005-0000-0000-00001F000000}"/>
    <cellStyle name="A4 No Format 2 2" xfId="43" xr:uid="{00000000-0005-0000-0000-000020000000}"/>
    <cellStyle name="A4 Normal" xfId="44" xr:uid="{00000000-0005-0000-0000-000021000000}"/>
    <cellStyle name="A4 Normal 2" xfId="3" xr:uid="{00000000-0005-0000-0000-000022000000}"/>
    <cellStyle name="A4 Normal 2 2" xfId="45" xr:uid="{00000000-0005-0000-0000-000023000000}"/>
    <cellStyle name="A4 Stck" xfId="46" xr:uid="{00000000-0005-0000-0000-000024000000}"/>
    <cellStyle name="A4 Stck 2" xfId="47" xr:uid="{00000000-0005-0000-0000-000025000000}"/>
    <cellStyle name="A4 Stk" xfId="48" xr:uid="{00000000-0005-0000-0000-000026000000}"/>
    <cellStyle name="A4 Stk 2" xfId="49" xr:uid="{00000000-0005-0000-0000-000027000000}"/>
    <cellStyle name="A4 T.Stk" xfId="50" xr:uid="{00000000-0005-0000-0000-000028000000}"/>
    <cellStyle name="A4 T.Stk 2" xfId="51" xr:uid="{00000000-0005-0000-0000-000029000000}"/>
    <cellStyle name="A4 TJ" xfId="52" xr:uid="{00000000-0005-0000-0000-00002A000000}"/>
    <cellStyle name="A4 TJ 2" xfId="53" xr:uid="{00000000-0005-0000-0000-00002B000000}"/>
    <cellStyle name="A4 TStk" xfId="54" xr:uid="{00000000-0005-0000-0000-00002C000000}"/>
    <cellStyle name="A4 TStk 2" xfId="55" xr:uid="{00000000-0005-0000-0000-00002D000000}"/>
    <cellStyle name="A4 Year" xfId="56" xr:uid="{00000000-0005-0000-0000-00002E000000}"/>
    <cellStyle name="A4 Year 2" xfId="57" xr:uid="{00000000-0005-0000-0000-00002F000000}"/>
    <cellStyle name="AggblueBoldCels" xfId="83" xr:uid="{00000000-0005-0000-0000-000005000000}"/>
    <cellStyle name="AggblueCels" xfId="84" xr:uid="{00000000-0005-0000-0000-000006000000}"/>
    <cellStyle name="AggBoldCells" xfId="85" xr:uid="{00000000-0005-0000-0000-000009000000}"/>
    <cellStyle name="AggCels" xfId="86" xr:uid="{00000000-0005-0000-0000-00000A000000}"/>
    <cellStyle name="AggGreen" xfId="87" xr:uid="{00000000-0005-0000-0000-00000B000000}"/>
    <cellStyle name="AggGreen12" xfId="88" xr:uid="{00000000-0005-0000-0000-00000C000000}"/>
    <cellStyle name="AggOrange" xfId="89" xr:uid="{00000000-0005-0000-0000-00000D000000}"/>
    <cellStyle name="AggOrange9" xfId="90" xr:uid="{00000000-0005-0000-0000-00000E000000}"/>
    <cellStyle name="AggOrangeLB_2x" xfId="91" xr:uid="{00000000-0005-0000-0000-00000F000000}"/>
    <cellStyle name="AggOrangeLBorder" xfId="92" xr:uid="{00000000-0005-0000-0000-000010000000}"/>
    <cellStyle name="AggOrangeRBorder" xfId="93" xr:uid="{00000000-0005-0000-0000-000011000000}"/>
    <cellStyle name="Bold GHG Numbers (0.00)" xfId="9" xr:uid="{00000000-0005-0000-0000-000030000000}"/>
    <cellStyle name="Constants" xfId="73" xr:uid="{79966350-D3CB-47A6-BE24-CFE7324A0034}"/>
    <cellStyle name="CustomCellsOrange" xfId="94" xr:uid="{00000000-0005-0000-0000-000014000000}"/>
    <cellStyle name="CustomizationCells" xfId="95" xr:uid="{00000000-0005-0000-0000-000015000000}"/>
    <cellStyle name="CustomizationGreenCells" xfId="96" xr:uid="{00000000-0005-0000-0000-000016000000}"/>
    <cellStyle name="DocBox_EmptyRow" xfId="97" xr:uid="{00000000-0005-0000-0000-000017000000}"/>
    <cellStyle name="Empty_B_border" xfId="77" xr:uid="{00000000-0005-0000-0000-000018000000}"/>
    <cellStyle name="Euro" xfId="58" xr:uid="{00000000-0005-0000-0000-000031000000}"/>
    <cellStyle name="Euro 2" xfId="59" xr:uid="{00000000-0005-0000-0000-000032000000}"/>
    <cellStyle name="Euro 2 2" xfId="60" xr:uid="{00000000-0005-0000-0000-000033000000}"/>
    <cellStyle name="Headline" xfId="10" xr:uid="{00000000-0005-0000-0000-000034000000}"/>
    <cellStyle name="InputCells" xfId="98" xr:uid="{00000000-0005-0000-0000-00001C000000}"/>
    <cellStyle name="InputCells12" xfId="99" xr:uid="{00000000-0005-0000-0000-00001D000000}"/>
    <cellStyle name="IntCells" xfId="100" xr:uid="{00000000-0005-0000-0000-00001E000000}"/>
    <cellStyle name="Komma 2" xfId="74" xr:uid="{00000000-0005-0000-0000-00001F000000}"/>
    <cellStyle name="KP_thin_border_dark_grey" xfId="101" xr:uid="{00000000-0005-0000-0000-000020000000}"/>
    <cellStyle name="mitP" xfId="61" xr:uid="{00000000-0005-0000-0000-000035000000}"/>
    <cellStyle name="Normal 2" xfId="76" xr:uid="{00000000-0005-0000-0000-000022000000}"/>
    <cellStyle name="Normal 2 2" xfId="102" xr:uid="{00000000-0005-0000-0000-000023000000}"/>
    <cellStyle name="Normal 3" xfId="110" xr:uid="{00000000-0005-0000-0000-000024000000}"/>
    <cellStyle name="Normal GHG Numbers (0.00)" xfId="12" xr:uid="{00000000-0005-0000-0000-000036000000}"/>
    <cellStyle name="Normal GHG Numbers (0.00) 2" xfId="103" xr:uid="{00000000-0005-0000-0000-000025000000}"/>
    <cellStyle name="Normal GHG Textfiels Bold" xfId="8" xr:uid="{00000000-0005-0000-0000-000037000000}"/>
    <cellStyle name="Normal GHG Textfiels Bold 2" xfId="104" xr:uid="{00000000-0005-0000-0000-000026000000}"/>
    <cellStyle name="Normal GHG whole table" xfId="62" xr:uid="{00000000-0005-0000-0000-000038000000}"/>
    <cellStyle name="Normal GHG-Shade" xfId="13" xr:uid="{00000000-0005-0000-0000-000039000000}"/>
    <cellStyle name="Normal GHG-Shade 2" xfId="105" xr:uid="{00000000-0005-0000-0000-000029000000}"/>
    <cellStyle name="Normal GHG-Shade 3" xfId="79" xr:uid="{00000000-0005-0000-0000-00002A000000}"/>
    <cellStyle name="Normal GHG-Shade_DEU-2009-2007-v1.1" xfId="75" xr:uid="{00000000-0005-0000-0000-00002B000000}"/>
    <cellStyle name="Normal_HELP" xfId="63" xr:uid="{00000000-0005-0000-0000-00003A000000}"/>
    <cellStyle name="Normál_Munka1" xfId="106" xr:uid="{00000000-0005-0000-0000-00002D000000}"/>
    <cellStyle name="ohneP" xfId="64" xr:uid="{00000000-0005-0000-0000-00003B000000}"/>
    <cellStyle name="Pattern" xfId="65" xr:uid="{00000000-0005-0000-0000-00003C000000}"/>
    <cellStyle name="Prozent" xfId="1" builtinId="5"/>
    <cellStyle name="Prozent 2" xfId="11" xr:uid="{00000000-0005-0000-0000-00003E000000}"/>
    <cellStyle name="Prozent 2 2" xfId="66" xr:uid="{00000000-0005-0000-0000-00003F000000}"/>
    <cellStyle name="Shade" xfId="107" xr:uid="{00000000-0005-0000-0000-000030000000}"/>
    <cellStyle name="Standard" xfId="0" builtinId="0"/>
    <cellStyle name="Standard 2" xfId="2" xr:uid="{00000000-0005-0000-0000-000041000000}"/>
    <cellStyle name="Standard 2 2" xfId="67" xr:uid="{00000000-0005-0000-0000-000042000000}"/>
    <cellStyle name="Standard 2 2 2" xfId="68" xr:uid="{00000000-0005-0000-0000-000043000000}"/>
    <cellStyle name="Standard 2 2 2 2" xfId="111" xr:uid="{00000000-0005-0000-0000-000034000000}"/>
    <cellStyle name="Standard 2 2 3" xfId="78" xr:uid="{00000000-0005-0000-0000-000033000000}"/>
    <cellStyle name="Standard 2 3" xfId="109" xr:uid="{00000000-0005-0000-0000-000035000000}"/>
    <cellStyle name="Standard 3" xfId="7" xr:uid="{00000000-0005-0000-0000-000044000000}"/>
    <cellStyle name="Standard 3 2" xfId="69" xr:uid="{00000000-0005-0000-0000-000045000000}"/>
    <cellStyle name="Standard 3 3" xfId="71" xr:uid="{40DE01A5-0CE3-4112-BAA5-F77E05D6A5F1}"/>
    <cellStyle name="Standard_Germany - 2004 - 2000" xfId="72" xr:uid="{0CF9EB4E-80E6-4C2D-B899-356C5EB91CA3}"/>
    <cellStyle name="Гиперссылка" xfId="108" xr:uid="{00000000-0005-0000-0000-000038000000}"/>
    <cellStyle name="Обычный_2++" xfId="70" xr:uid="{00000000-0005-0000-0000-000046000000}"/>
  </cellStyles>
  <dxfs count="0"/>
  <tableStyles count="0" defaultTableStyle="TableStyleMedium2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91093213003702"/>
          <c:y val="1.4137223962112285E-2"/>
          <c:w val="0.81469390457696644"/>
          <c:h val="0.68325815322795047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'Daten Sektorgrafik'!$B$10</c:f>
              <c:strCache>
                <c:ptCount val="1"/>
                <c:pt idx="0">
                  <c:v>Energiewirtschaft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rgbClr val="FFFFFF"/>
                    </a:solidFill>
                    <a:latin typeface="+mn-lt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'Daten Sektorgrafik'!$D$9:$AP$9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
Schätzung</c:v>
                </c:pt>
                <c:pt idx="13">
                  <c:v>KSG-Ziel**
2022</c:v>
                </c:pt>
                <c:pt idx="15">
                  <c:v>KSG-Ziel**
2030</c:v>
                </c:pt>
              </c:strCache>
            </c:strRef>
          </c:cat>
          <c:val>
            <c:numRef>
              <c:f>'Daten Sektorgrafik'!$D$10:$AP$10</c:f>
              <c:numCache>
                <c:formatCode>#,##0</c:formatCode>
                <c:ptCount val="16"/>
                <c:pt idx="0">
                  <c:v>367.78387177179479</c:v>
                </c:pt>
                <c:pt idx="1">
                  <c:v>365.48117259974578</c:v>
                </c:pt>
                <c:pt idx="2">
                  <c:v>376.28432148882064</c:v>
                </c:pt>
                <c:pt idx="3">
                  <c:v>379.05376600906447</c:v>
                </c:pt>
                <c:pt idx="4">
                  <c:v>358.90718063714132</c:v>
                </c:pt>
                <c:pt idx="5">
                  <c:v>346.80371720174219</c:v>
                </c:pt>
                <c:pt idx="6">
                  <c:v>343.07216097336556</c:v>
                </c:pt>
                <c:pt idx="7">
                  <c:v>322.34191203491901</c:v>
                </c:pt>
                <c:pt idx="8">
                  <c:v>309.50809711774974</c:v>
                </c:pt>
                <c:pt idx="9">
                  <c:v>258.84420298840479</c:v>
                </c:pt>
                <c:pt idx="10">
                  <c:v>219.98853812932481</c:v>
                </c:pt>
                <c:pt idx="11">
                  <c:v>247.28682744167932</c:v>
                </c:pt>
                <c:pt idx="13">
                  <c:v>257</c:v>
                </c:pt>
                <c:pt idx="15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D4-4F10-8D56-A7762184C55E}"/>
            </c:ext>
          </c:extLst>
        </c:ser>
        <c:ser>
          <c:idx val="4"/>
          <c:order val="2"/>
          <c:tx>
            <c:strRef>
              <c:f>'Daten Sektorgrafik'!$B$11</c:f>
              <c:strCache>
                <c:ptCount val="1"/>
                <c:pt idx="0">
                  <c:v>Industrie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de-DE" sz="800" b="0" i="0" u="none" strike="noStrike" kern="1200" baseline="0">
                    <a:solidFill>
                      <a:srgbClr val="FFFFFF"/>
                    </a:solidFill>
                    <a:latin typeface="+mn-lt"/>
                    <a:ea typeface="+mn-ea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'Daten Sektorgrafik'!$D$9:$AP$9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
Schätzung</c:v>
                </c:pt>
                <c:pt idx="13">
                  <c:v>KSG-Ziel**
2022</c:v>
                </c:pt>
                <c:pt idx="15">
                  <c:v>KSG-Ziel**
2030</c:v>
                </c:pt>
              </c:strCache>
            </c:strRef>
          </c:cat>
          <c:val>
            <c:numRef>
              <c:f>'Daten Sektorgrafik'!$D$11:$AP$11</c:f>
              <c:numCache>
                <c:formatCode>#,##0</c:formatCode>
                <c:ptCount val="16"/>
                <c:pt idx="0">
                  <c:v>188.41034358093492</c:v>
                </c:pt>
                <c:pt idx="1">
                  <c:v>185.41715266345275</c:v>
                </c:pt>
                <c:pt idx="2">
                  <c:v>179.61138236975015</c:v>
                </c:pt>
                <c:pt idx="3">
                  <c:v>180.05685306938696</c:v>
                </c:pt>
                <c:pt idx="4">
                  <c:v>179.75548249642384</c:v>
                </c:pt>
                <c:pt idx="5">
                  <c:v>187.48948562998527</c:v>
                </c:pt>
                <c:pt idx="6">
                  <c:v>191.71648887385231</c:v>
                </c:pt>
                <c:pt idx="7">
                  <c:v>197.5189069622281</c:v>
                </c:pt>
                <c:pt idx="8">
                  <c:v>189.38369571740265</c:v>
                </c:pt>
                <c:pt idx="9">
                  <c:v>183.30207062142401</c:v>
                </c:pt>
                <c:pt idx="10">
                  <c:v>171.86103858397928</c:v>
                </c:pt>
                <c:pt idx="11">
                  <c:v>181.2949160371279</c:v>
                </c:pt>
                <c:pt idx="13">
                  <c:v>177.07834266254133</c:v>
                </c:pt>
                <c:pt idx="15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D4-4F10-8D56-A7762184C55E}"/>
            </c:ext>
          </c:extLst>
        </c:ser>
        <c:ser>
          <c:idx val="1"/>
          <c:order val="3"/>
          <c:tx>
            <c:strRef>
              <c:f>'Daten Sektorgrafik'!$B$12</c:f>
              <c:strCache>
                <c:ptCount val="1"/>
                <c:pt idx="0">
                  <c:v>Gebäude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 b="0">
                    <a:solidFill>
                      <a:srgbClr val="FFFFFF"/>
                    </a:solidFill>
                    <a:latin typeface="+mn-lt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'Daten Sektorgrafik'!$D$9:$AP$9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
Schätzung</c:v>
                </c:pt>
                <c:pt idx="13">
                  <c:v>KSG-Ziel**
2022</c:v>
                </c:pt>
                <c:pt idx="15">
                  <c:v>KSG-Ziel**
2030</c:v>
                </c:pt>
              </c:strCache>
            </c:strRef>
          </c:cat>
          <c:val>
            <c:numRef>
              <c:f>'Daten Sektorgrafik'!$D$12:$AP$12</c:f>
              <c:numCache>
                <c:formatCode>#,##0</c:formatCode>
                <c:ptCount val="16"/>
                <c:pt idx="0">
                  <c:v>148.2442939391446</c:v>
                </c:pt>
                <c:pt idx="1">
                  <c:v>127.22052900973308</c:v>
                </c:pt>
                <c:pt idx="2">
                  <c:v>130.10339738920683</c:v>
                </c:pt>
                <c:pt idx="3">
                  <c:v>139.67237652013733</c:v>
                </c:pt>
                <c:pt idx="4">
                  <c:v>118.24457212830514</c:v>
                </c:pt>
                <c:pt idx="5">
                  <c:v>124.01462900775834</c:v>
                </c:pt>
                <c:pt idx="6">
                  <c:v>124.53171456560958</c:v>
                </c:pt>
                <c:pt idx="7">
                  <c:v>122.32834668060633</c:v>
                </c:pt>
                <c:pt idx="8">
                  <c:v>116.06927050046403</c:v>
                </c:pt>
                <c:pt idx="9">
                  <c:v>121.34888289310645</c:v>
                </c:pt>
                <c:pt idx="10">
                  <c:v>119.38269320678118</c:v>
                </c:pt>
                <c:pt idx="11">
                  <c:v>115.45299044879113</c:v>
                </c:pt>
                <c:pt idx="13">
                  <c:v>107.72744550568987</c:v>
                </c:pt>
                <c:pt idx="15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D4-4F10-8D56-A7762184C55E}"/>
            </c:ext>
          </c:extLst>
        </c:ser>
        <c:ser>
          <c:idx val="2"/>
          <c:order val="4"/>
          <c:tx>
            <c:strRef>
              <c:f>'Daten Sektorgrafik'!$B$13</c:f>
              <c:strCache>
                <c:ptCount val="1"/>
                <c:pt idx="0">
                  <c:v>Verkehr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de-DE" sz="800" b="0" i="0" u="none" strike="noStrike" kern="1200" baseline="0">
                    <a:solidFill>
                      <a:srgbClr val="FFFFFF"/>
                    </a:solidFill>
                    <a:latin typeface="+mn-lt"/>
                    <a:ea typeface="+mn-ea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'Daten Sektorgrafik'!$D$9:$AP$9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
Schätzung</c:v>
                </c:pt>
                <c:pt idx="13">
                  <c:v>KSG-Ziel**
2022</c:v>
                </c:pt>
                <c:pt idx="15">
                  <c:v>KSG-Ziel**
2030</c:v>
                </c:pt>
              </c:strCache>
            </c:strRef>
          </c:cat>
          <c:val>
            <c:numRef>
              <c:f>'Daten Sektorgrafik'!$D$13:$AP$13</c:f>
              <c:numCache>
                <c:formatCode>#,##0</c:formatCode>
                <c:ptCount val="16"/>
                <c:pt idx="0">
                  <c:v>152.96745021623599</c:v>
                </c:pt>
                <c:pt idx="1">
                  <c:v>154.85071128862202</c:v>
                </c:pt>
                <c:pt idx="2">
                  <c:v>153.55124282367683</c:v>
                </c:pt>
                <c:pt idx="3">
                  <c:v>157.7776927140271</c:v>
                </c:pt>
                <c:pt idx="4">
                  <c:v>158.85889877039392</c:v>
                </c:pt>
                <c:pt idx="5">
                  <c:v>161.71942516595038</c:v>
                </c:pt>
                <c:pt idx="6">
                  <c:v>164.92205362424065</c:v>
                </c:pt>
                <c:pt idx="7">
                  <c:v>167.88918411120056</c:v>
                </c:pt>
                <c:pt idx="8">
                  <c:v>162.29194585516026</c:v>
                </c:pt>
                <c:pt idx="9">
                  <c:v>164.07383815808524</c:v>
                </c:pt>
                <c:pt idx="10">
                  <c:v>146.37351037293976</c:v>
                </c:pt>
                <c:pt idx="11">
                  <c:v>148.05767270833138</c:v>
                </c:pt>
                <c:pt idx="13">
                  <c:v>138.66025858796317</c:v>
                </c:pt>
                <c:pt idx="15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D4-4F10-8D56-A7762184C55E}"/>
            </c:ext>
          </c:extLst>
        </c:ser>
        <c:ser>
          <c:idx val="5"/>
          <c:order val="5"/>
          <c:tx>
            <c:strRef>
              <c:f>'Daten Sektorgrafik'!$B$14</c:f>
              <c:strCache>
                <c:ptCount val="1"/>
                <c:pt idx="0">
                  <c:v>Landwirtschaft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de-DE" sz="700" b="0" i="0" u="none" strike="noStrike" kern="1200" baseline="0">
                    <a:solidFill>
                      <a:srgbClr val="FFFFFF"/>
                    </a:solidFill>
                    <a:latin typeface="+mn-lt"/>
                    <a:ea typeface="+mn-ea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'Daten Sektorgrafik'!$D$9:$AP$9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
Schätzung</c:v>
                </c:pt>
                <c:pt idx="13">
                  <c:v>KSG-Ziel**
2022</c:v>
                </c:pt>
                <c:pt idx="15">
                  <c:v>KSG-Ziel**
2030</c:v>
                </c:pt>
              </c:strCache>
            </c:strRef>
          </c:cat>
          <c:val>
            <c:numRef>
              <c:f>'Daten Sektorgrafik'!$D$14:$AP$14</c:f>
              <c:numCache>
                <c:formatCode>#,##0</c:formatCode>
                <c:ptCount val="16"/>
                <c:pt idx="0">
                  <c:v>63.901010977605836</c:v>
                </c:pt>
                <c:pt idx="1">
                  <c:v>64.597050156670122</c:v>
                </c:pt>
                <c:pt idx="2">
                  <c:v>64.443819120688232</c:v>
                </c:pt>
                <c:pt idx="3">
                  <c:v>65.276284485081959</c:v>
                </c:pt>
                <c:pt idx="4">
                  <c:v>67.140194671261554</c:v>
                </c:pt>
                <c:pt idx="5">
                  <c:v>66.983117048648182</c:v>
                </c:pt>
                <c:pt idx="6">
                  <c:v>66.803566521794451</c:v>
                </c:pt>
                <c:pt idx="7">
                  <c:v>65.668857600216938</c:v>
                </c:pt>
                <c:pt idx="8">
                  <c:v>63.736720057036742</c:v>
                </c:pt>
                <c:pt idx="9">
                  <c:v>62.968639174505611</c:v>
                </c:pt>
                <c:pt idx="10">
                  <c:v>62.361422742819762</c:v>
                </c:pt>
                <c:pt idx="11">
                  <c:v>61.107727718391502</c:v>
                </c:pt>
                <c:pt idx="13">
                  <c:v>67.765808031289836</c:v>
                </c:pt>
                <c:pt idx="15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D4-4F10-8D56-A7762184C55E}"/>
            </c:ext>
          </c:extLst>
        </c:ser>
        <c:ser>
          <c:idx val="6"/>
          <c:order val="6"/>
          <c:tx>
            <c:strRef>
              <c:f>'Daten Sektorgrafik'!$B$15</c:f>
              <c:strCache>
                <c:ptCount val="1"/>
                <c:pt idx="0">
                  <c:v>Abfallwirtschaft und Sonstiges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'Daten Sektorgrafik'!$D$9:$AP$9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
Schätzung</c:v>
                </c:pt>
                <c:pt idx="13">
                  <c:v>KSG-Ziel**
2022</c:v>
                </c:pt>
                <c:pt idx="15">
                  <c:v>KSG-Ziel**
2030</c:v>
                </c:pt>
              </c:strCache>
            </c:strRef>
          </c:cat>
          <c:val>
            <c:numRef>
              <c:f>'Daten Sektorgrafik'!$D$15:$AP$15</c:f>
              <c:numCache>
                <c:formatCode>#,##0</c:formatCode>
                <c:ptCount val="16"/>
                <c:pt idx="0">
                  <c:v>14.461393048352642</c:v>
                </c:pt>
                <c:pt idx="1">
                  <c:v>13.677158145708489</c:v>
                </c:pt>
                <c:pt idx="2">
                  <c:v>12.906853624431784</c:v>
                </c:pt>
                <c:pt idx="3">
                  <c:v>12.150388373892566</c:v>
                </c:pt>
                <c:pt idx="4">
                  <c:v>11.558212285898612</c:v>
                </c:pt>
                <c:pt idx="5">
                  <c:v>10.943297355838924</c:v>
                </c:pt>
                <c:pt idx="6">
                  <c:v>10.396045240769004</c:v>
                </c:pt>
                <c:pt idx="7">
                  <c:v>9.9822610931413145</c:v>
                </c:pt>
                <c:pt idx="8">
                  <c:v>9.5522579329333919</c:v>
                </c:pt>
                <c:pt idx="9">
                  <c:v>9.1963537540023363</c:v>
                </c:pt>
                <c:pt idx="10">
                  <c:v>8.770449763920249</c:v>
                </c:pt>
                <c:pt idx="11">
                  <c:v>8.3908508224576899</c:v>
                </c:pt>
                <c:pt idx="13">
                  <c:v>8.0676832419491458</c:v>
                </c:pt>
                <c:pt idx="1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1D4-4F10-8D56-A7762184C55E}"/>
            </c:ext>
          </c:extLst>
        </c:ser>
        <c:ser>
          <c:idx val="9"/>
          <c:order val="7"/>
          <c:tx>
            <c:strRef>
              <c:f>'Daten Sektorgrafik'!$B$17</c:f>
              <c:strCache>
                <c:ptCount val="1"/>
                <c:pt idx="0">
                  <c:v>Ziele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dLbl>
              <c:idx val="13"/>
              <c:layout>
                <c:manualLayout>
                  <c:x val="0"/>
                  <c:y val="-0.219728648095703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D9-4BDD-833A-92DBA2C2E94B}"/>
                </c:ext>
              </c:extLst>
            </c:dLbl>
            <c:spPr>
              <a:solidFill>
                <a:srgbClr val="4D4D4D"/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de-DE" sz="700" b="1" i="0" u="none" strike="noStrike" kern="1200" baseline="0">
                    <a:solidFill>
                      <a:srgbClr val="FFFFFF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'Daten Sektorgrafik'!$D$9:$AP$9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
Schätzung</c:v>
                </c:pt>
                <c:pt idx="13">
                  <c:v>KSG-Ziel**
2022</c:v>
                </c:pt>
                <c:pt idx="15">
                  <c:v>KSG-Ziel**
2030</c:v>
                </c:pt>
              </c:strCache>
            </c:strRef>
          </c:cat>
          <c:val>
            <c:numRef>
              <c:f>'Daten Sektorgrafik'!$D$17:$AP$17</c:f>
              <c:numCache>
                <c:formatCode>#,##0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A-61D4-4F10-8D56-A7762184C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4001488"/>
        <c:axId val="304001880"/>
      </c:barChart>
      <c:lineChart>
        <c:grouping val="standard"/>
        <c:varyColors val="0"/>
        <c:ser>
          <c:idx val="7"/>
          <c:order val="0"/>
          <c:tx>
            <c:strRef>
              <c:f>'Daten Sektorgrafik'!$B$16</c:f>
              <c:strCache>
                <c:ptCount val="1"/>
                <c:pt idx="0">
                  <c:v>Summe THG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1"/>
              <c:layout>
                <c:manualLayout>
                  <c:x val="-2.8451778742866089E-2"/>
                  <c:y val="-2.62982318980684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60-4B81-B8BA-F753987D131E}"/>
                </c:ext>
              </c:extLst>
            </c:dLbl>
            <c:dLbl>
              <c:idx val="2"/>
              <c:layout>
                <c:manualLayout>
                  <c:x val="-2.647935815259678E-2"/>
                  <c:y val="-2.63609497208516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60-4B81-B8BA-F753987D131E}"/>
                </c:ext>
              </c:extLst>
            </c:dLbl>
            <c:dLbl>
              <c:idx val="3"/>
              <c:layout>
                <c:manualLayout>
                  <c:x val="-2.6486968279283644E-2"/>
                  <c:y val="-2.91075578220479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60-4B81-B8BA-F753987D131E}"/>
                </c:ext>
              </c:extLst>
            </c:dLbl>
            <c:dLbl>
              <c:idx val="4"/>
              <c:layout>
                <c:manualLayout>
                  <c:x val="-2.6486975854331959E-2"/>
                  <c:y val="-2.36770049158909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60-4B81-B8BA-F753987D131E}"/>
                </c:ext>
              </c:extLst>
            </c:dLbl>
            <c:dLbl>
              <c:idx val="5"/>
              <c:layout>
                <c:manualLayout>
                  <c:x val="-2.648666517124541E-2"/>
                  <c:y val="-2.91909883353540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60-4B81-B8BA-F753987D131E}"/>
                </c:ext>
              </c:extLst>
            </c:dLbl>
            <c:dLbl>
              <c:idx val="6"/>
              <c:layout>
                <c:manualLayout>
                  <c:x val="-2.7265590969548316E-2"/>
                  <c:y val="-3.08502330344298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60-4B81-B8BA-F753987D131E}"/>
                </c:ext>
              </c:extLst>
            </c:dLbl>
            <c:spPr>
              <a:solidFill>
                <a:srgbClr val="4D4D4D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rgbClr val="FFFFFF"/>
                    </a:solidFill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'Daten Sektorgrafik'!$D$9:$AP$9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
Schätzung</c:v>
                </c:pt>
                <c:pt idx="13">
                  <c:v>KSG-Ziel**
2022</c:v>
                </c:pt>
                <c:pt idx="15">
                  <c:v>KSG-Ziel**
2030</c:v>
                </c:pt>
              </c:strCache>
            </c:strRef>
          </c:cat>
          <c:val>
            <c:numRef>
              <c:f>'Daten Sektorgrafik'!$D$16:$AP$16</c:f>
              <c:numCache>
                <c:formatCode>#,##0</c:formatCode>
                <c:ptCount val="16"/>
                <c:pt idx="0">
                  <c:v>935.76836353406884</c:v>
                </c:pt>
                <c:pt idx="1">
                  <c:v>911.24377386393235</c:v>
                </c:pt>
                <c:pt idx="2">
                  <c:v>916.90101681657438</c:v>
                </c:pt>
                <c:pt idx="3">
                  <c:v>933.98736117159046</c:v>
                </c:pt>
                <c:pt idx="4">
                  <c:v>894.46454098942445</c:v>
                </c:pt>
                <c:pt idx="5">
                  <c:v>897.95367140992334</c:v>
                </c:pt>
                <c:pt idx="6">
                  <c:v>901.44202979963154</c:v>
                </c:pt>
                <c:pt idx="7">
                  <c:v>885.72946848231231</c:v>
                </c:pt>
                <c:pt idx="8">
                  <c:v>850.5419871807469</c:v>
                </c:pt>
                <c:pt idx="9">
                  <c:v>799.73398758952828</c:v>
                </c:pt>
                <c:pt idx="10">
                  <c:v>728.7376527997651</c:v>
                </c:pt>
                <c:pt idx="11">
                  <c:v>761.59098517677899</c:v>
                </c:pt>
                <c:pt idx="13">
                  <c:v>756.29953802943328</c:v>
                </c:pt>
                <c:pt idx="15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61D4-4F10-8D56-A7762184C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4001488"/>
        <c:axId val="304001880"/>
      </c:lineChart>
      <c:catAx>
        <c:axId val="304001488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-5400000" vert="horz"/>
          <a:lstStyle/>
          <a:p>
            <a:pPr>
              <a:defRPr sz="700" baseline="0">
                <a:solidFill>
                  <a:srgbClr val="080808"/>
                </a:solidFill>
                <a:latin typeface="+mn-lt"/>
              </a:defRPr>
            </a:pPr>
            <a:endParaRPr lang="de-DE"/>
          </a:p>
        </c:txPr>
        <c:crossAx val="304001880"/>
        <c:crosses val="autoZero"/>
        <c:auto val="1"/>
        <c:lblAlgn val="ctr"/>
        <c:lblOffset val="100"/>
        <c:noMultiLvlLbl val="0"/>
      </c:catAx>
      <c:valAx>
        <c:axId val="304001880"/>
        <c:scaling>
          <c:orientation val="minMax"/>
          <c:max val="140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>
                    <a:solidFill>
                      <a:srgbClr val="080808"/>
                    </a:solidFill>
                    <a:latin typeface="+mn-lt"/>
                    <a:cs typeface="Meta Offc" pitchFamily="34" charset="0"/>
                  </a:defRPr>
                </a:pPr>
                <a:r>
                  <a:rPr lang="en-US">
                    <a:latin typeface="+mn-lt"/>
                  </a:rPr>
                  <a:t>Mio. t CO2-Äquivalente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>
                <a:solidFill>
                  <a:srgbClr val="080808"/>
                </a:solidFill>
                <a:latin typeface="+mn-lt"/>
                <a:cs typeface="Meta Offc" pitchFamily="34" charset="0"/>
              </a:defRPr>
            </a:pPr>
            <a:endParaRPr lang="de-DE"/>
          </a:p>
        </c:txPr>
        <c:crossAx val="304001488"/>
        <c:crosses val="autoZero"/>
        <c:crossBetween val="between"/>
        <c:majorUnit val="200"/>
        <c:minorUnit val="5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800">
                <a:solidFill>
                  <a:srgbClr val="080808"/>
                </a:solidFill>
                <a:latin typeface="+mn-lt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800">
                <a:solidFill>
                  <a:srgbClr val="080808"/>
                </a:solidFill>
                <a:latin typeface="+mn-lt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800">
                <a:solidFill>
                  <a:srgbClr val="080808"/>
                </a:solidFill>
                <a:latin typeface="+mn-lt"/>
                <a:cs typeface="Meta Offc" pitchFamily="34" charset="0"/>
              </a:defRPr>
            </a:pPr>
            <a:endParaRPr lang="de-DE"/>
          </a:p>
        </c:txPr>
      </c:legendEntry>
      <c:legendEntry>
        <c:idx val="3"/>
        <c:txPr>
          <a:bodyPr/>
          <a:lstStyle/>
          <a:p>
            <a:pPr>
              <a:defRPr sz="800">
                <a:solidFill>
                  <a:srgbClr val="080808"/>
                </a:solidFill>
                <a:latin typeface="+mn-lt"/>
                <a:cs typeface="Meta Offc" pitchFamily="34" charset="0"/>
              </a:defRPr>
            </a:pPr>
            <a:endParaRPr lang="de-DE"/>
          </a:p>
        </c:txPr>
      </c:legendEntry>
      <c:legendEntry>
        <c:idx val="4"/>
        <c:txPr>
          <a:bodyPr/>
          <a:lstStyle/>
          <a:p>
            <a:pPr>
              <a:defRPr sz="800">
                <a:solidFill>
                  <a:srgbClr val="080808"/>
                </a:solidFill>
                <a:latin typeface="+mn-lt"/>
                <a:cs typeface="Meta Offc" pitchFamily="34" charset="0"/>
              </a:defRPr>
            </a:pPr>
            <a:endParaRPr lang="de-DE"/>
          </a:p>
        </c:txPr>
      </c:legendEntry>
      <c:legendEntry>
        <c:idx val="5"/>
        <c:txPr>
          <a:bodyPr/>
          <a:lstStyle/>
          <a:p>
            <a:pPr>
              <a:defRPr sz="800">
                <a:solidFill>
                  <a:srgbClr val="080808"/>
                </a:solidFill>
                <a:latin typeface="+mn-lt"/>
                <a:cs typeface="Meta Offc" pitchFamily="34" charset="0"/>
              </a:defRPr>
            </a:pPr>
            <a:endParaRPr lang="de-DE"/>
          </a:p>
        </c:txPr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8.4898502942479512E-2"/>
          <c:y val="0.88130810067840559"/>
          <c:w val="0.85197069388581903"/>
          <c:h val="7.9345845892696415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800">
              <a:solidFill>
                <a:srgbClr val="080808"/>
              </a:solidFill>
              <a:latin typeface="+mn-lt"/>
              <a:cs typeface="Meta Offc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89" footer="0.31496062992126189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01409776384588"/>
          <c:y val="3.0522390886706174E-2"/>
          <c:w val="0.68608940470118951"/>
          <c:h val="0.81777506935869271"/>
        </c:manualLayout>
      </c:layout>
      <c:lineChart>
        <c:grouping val="standard"/>
        <c:varyColors val="0"/>
        <c:ser>
          <c:idx val="0"/>
          <c:order val="0"/>
          <c:tx>
            <c:strRef>
              <c:f>'Daten Brennstoffgrafik 1.A'!$C$11</c:f>
              <c:strCache>
                <c:ptCount val="1"/>
                <c:pt idx="0">
                  <c:v>CO₂ - Mineralöle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31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63B-429A-B7A6-F16BAC72BFD8}"/>
                </c:ext>
              </c:extLst>
            </c:dLbl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de-DE" sz="7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'Daten Brennstoffgrafik 1.A'!$E$10:$AJ$10</c:f>
              <c:numCache>
                <c:formatCode>yyyy</c:formatCode>
                <c:ptCount val="32"/>
                <c:pt idx="0">
                  <c:v>32874</c:v>
                </c:pt>
                <c:pt idx="1">
                  <c:v>33239</c:v>
                </c:pt>
                <c:pt idx="2">
                  <c:v>33604</c:v>
                </c:pt>
                <c:pt idx="3">
                  <c:v>33970</c:v>
                </c:pt>
                <c:pt idx="4">
                  <c:v>34335</c:v>
                </c:pt>
                <c:pt idx="5">
                  <c:v>34700</c:v>
                </c:pt>
                <c:pt idx="6">
                  <c:v>35065</c:v>
                </c:pt>
                <c:pt idx="7">
                  <c:v>35431</c:v>
                </c:pt>
                <c:pt idx="8">
                  <c:v>35796</c:v>
                </c:pt>
                <c:pt idx="9">
                  <c:v>36161</c:v>
                </c:pt>
                <c:pt idx="10">
                  <c:v>36526</c:v>
                </c:pt>
                <c:pt idx="11">
                  <c:v>36892</c:v>
                </c:pt>
                <c:pt idx="12">
                  <c:v>37257</c:v>
                </c:pt>
                <c:pt idx="13">
                  <c:v>37622</c:v>
                </c:pt>
                <c:pt idx="14">
                  <c:v>37987</c:v>
                </c:pt>
                <c:pt idx="15">
                  <c:v>38353</c:v>
                </c:pt>
                <c:pt idx="16">
                  <c:v>38718</c:v>
                </c:pt>
                <c:pt idx="17">
                  <c:v>39083</c:v>
                </c:pt>
                <c:pt idx="18">
                  <c:v>39448</c:v>
                </c:pt>
                <c:pt idx="19">
                  <c:v>39814</c:v>
                </c:pt>
                <c:pt idx="20">
                  <c:v>40179</c:v>
                </c:pt>
                <c:pt idx="21">
                  <c:v>40544</c:v>
                </c:pt>
                <c:pt idx="22">
                  <c:v>40909</c:v>
                </c:pt>
                <c:pt idx="23">
                  <c:v>41275</c:v>
                </c:pt>
                <c:pt idx="24">
                  <c:v>41640</c:v>
                </c:pt>
                <c:pt idx="25">
                  <c:v>42005</c:v>
                </c:pt>
                <c:pt idx="26">
                  <c:v>42370</c:v>
                </c:pt>
                <c:pt idx="27">
                  <c:v>42736</c:v>
                </c:pt>
                <c:pt idx="28">
                  <c:v>43101</c:v>
                </c:pt>
                <c:pt idx="29">
                  <c:v>43466</c:v>
                </c:pt>
                <c:pt idx="30">
                  <c:v>43831</c:v>
                </c:pt>
                <c:pt idx="31">
                  <c:v>44197</c:v>
                </c:pt>
              </c:numCache>
            </c:numRef>
          </c:cat>
          <c:val>
            <c:numRef>
              <c:f>'Daten Brennstoffgrafik 1.A'!$E$11:$AJ$11</c:f>
              <c:numCache>
                <c:formatCode>#,##0.0</c:formatCode>
                <c:ptCount val="32"/>
                <c:pt idx="0">
                  <c:v>318.36034474387907</c:v>
                </c:pt>
                <c:pt idx="1">
                  <c:v>341.11007045518852</c:v>
                </c:pt>
                <c:pt idx="2">
                  <c:v>342.99069111270734</c:v>
                </c:pt>
                <c:pt idx="3">
                  <c:v>349.9338340316919</c:v>
                </c:pt>
                <c:pt idx="4">
                  <c:v>339.55719833860439</c:v>
                </c:pt>
                <c:pt idx="5">
                  <c:v>339.49625367719841</c:v>
                </c:pt>
                <c:pt idx="6">
                  <c:v>349.05291111489021</c:v>
                </c:pt>
                <c:pt idx="7">
                  <c:v>340.64829191884672</c:v>
                </c:pt>
                <c:pt idx="8">
                  <c:v>338.33673476803511</c:v>
                </c:pt>
                <c:pt idx="9">
                  <c:v>326.79936913673708</c:v>
                </c:pt>
                <c:pt idx="10">
                  <c:v>316.86477552027361</c:v>
                </c:pt>
                <c:pt idx="11">
                  <c:v>325.85263357570221</c:v>
                </c:pt>
                <c:pt idx="12">
                  <c:v>311.54908288595175</c:v>
                </c:pt>
                <c:pt idx="13">
                  <c:v>304.60842379896144</c:v>
                </c:pt>
                <c:pt idx="14">
                  <c:v>295.52122497209598</c:v>
                </c:pt>
                <c:pt idx="15">
                  <c:v>288.05031912300313</c:v>
                </c:pt>
                <c:pt idx="16">
                  <c:v>286.38535986167892</c:v>
                </c:pt>
                <c:pt idx="17">
                  <c:v>251.86140393230653</c:v>
                </c:pt>
                <c:pt idx="18">
                  <c:v>272.47715481101801</c:v>
                </c:pt>
                <c:pt idx="19">
                  <c:v>261.2010937041519</c:v>
                </c:pt>
                <c:pt idx="20">
                  <c:v>259.60052384450228</c:v>
                </c:pt>
                <c:pt idx="21">
                  <c:v>248.3126139677122</c:v>
                </c:pt>
                <c:pt idx="22">
                  <c:v>249.03131894765625</c:v>
                </c:pt>
                <c:pt idx="23">
                  <c:v>257.45109879222667</c:v>
                </c:pt>
                <c:pt idx="24">
                  <c:v>247.04947052182752</c:v>
                </c:pt>
                <c:pt idx="25">
                  <c:v>249.89046501037978</c:v>
                </c:pt>
                <c:pt idx="26">
                  <c:v>252.9171637807687</c:v>
                </c:pt>
                <c:pt idx="27">
                  <c:v>255.50009808412491</c:v>
                </c:pt>
                <c:pt idx="28">
                  <c:v>240.91125747421461</c:v>
                </c:pt>
                <c:pt idx="29">
                  <c:v>246.88298587029428</c:v>
                </c:pt>
                <c:pt idx="30">
                  <c:v>227.32539990087048</c:v>
                </c:pt>
                <c:pt idx="31">
                  <c:v>218.02557322386255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9E-4026-81F0-22BA227D07A5}"/>
            </c:ext>
          </c:extLst>
        </c:ser>
        <c:ser>
          <c:idx val="1"/>
          <c:order val="1"/>
          <c:tx>
            <c:strRef>
              <c:f>'Daten Brennstoffgrafik 1.A'!$C$12</c:f>
              <c:strCache>
                <c:ptCount val="1"/>
                <c:pt idx="0">
                  <c:v>CO₂ - Erd- und Grubengas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31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3B-429A-B7A6-F16BAC72BFD8}"/>
                </c:ext>
              </c:extLst>
            </c:dLbl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de-DE" sz="7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'Daten Brennstoffgrafik 1.A'!$E$10:$AJ$10</c:f>
              <c:numCache>
                <c:formatCode>yyyy</c:formatCode>
                <c:ptCount val="32"/>
                <c:pt idx="0">
                  <c:v>32874</c:v>
                </c:pt>
                <c:pt idx="1">
                  <c:v>33239</c:v>
                </c:pt>
                <c:pt idx="2">
                  <c:v>33604</c:v>
                </c:pt>
                <c:pt idx="3">
                  <c:v>33970</c:v>
                </c:pt>
                <c:pt idx="4">
                  <c:v>34335</c:v>
                </c:pt>
                <c:pt idx="5">
                  <c:v>34700</c:v>
                </c:pt>
                <c:pt idx="6">
                  <c:v>35065</c:v>
                </c:pt>
                <c:pt idx="7">
                  <c:v>35431</c:v>
                </c:pt>
                <c:pt idx="8">
                  <c:v>35796</c:v>
                </c:pt>
                <c:pt idx="9">
                  <c:v>36161</c:v>
                </c:pt>
                <c:pt idx="10">
                  <c:v>36526</c:v>
                </c:pt>
                <c:pt idx="11">
                  <c:v>36892</c:v>
                </c:pt>
                <c:pt idx="12">
                  <c:v>37257</c:v>
                </c:pt>
                <c:pt idx="13">
                  <c:v>37622</c:v>
                </c:pt>
                <c:pt idx="14">
                  <c:v>37987</c:v>
                </c:pt>
                <c:pt idx="15">
                  <c:v>38353</c:v>
                </c:pt>
                <c:pt idx="16">
                  <c:v>38718</c:v>
                </c:pt>
                <c:pt idx="17">
                  <c:v>39083</c:v>
                </c:pt>
                <c:pt idx="18">
                  <c:v>39448</c:v>
                </c:pt>
                <c:pt idx="19">
                  <c:v>39814</c:v>
                </c:pt>
                <c:pt idx="20">
                  <c:v>40179</c:v>
                </c:pt>
                <c:pt idx="21">
                  <c:v>40544</c:v>
                </c:pt>
                <c:pt idx="22">
                  <c:v>40909</c:v>
                </c:pt>
                <c:pt idx="23">
                  <c:v>41275</c:v>
                </c:pt>
                <c:pt idx="24">
                  <c:v>41640</c:v>
                </c:pt>
                <c:pt idx="25">
                  <c:v>42005</c:v>
                </c:pt>
                <c:pt idx="26">
                  <c:v>42370</c:v>
                </c:pt>
                <c:pt idx="27">
                  <c:v>42736</c:v>
                </c:pt>
                <c:pt idx="28">
                  <c:v>43101</c:v>
                </c:pt>
                <c:pt idx="29">
                  <c:v>43466</c:v>
                </c:pt>
                <c:pt idx="30">
                  <c:v>43831</c:v>
                </c:pt>
                <c:pt idx="31">
                  <c:v>44197</c:v>
                </c:pt>
              </c:numCache>
            </c:numRef>
          </c:cat>
          <c:val>
            <c:numRef>
              <c:f>'Daten Brennstoffgrafik 1.A'!$E$12:$AJ$12</c:f>
              <c:numCache>
                <c:formatCode>#,##0.0</c:formatCode>
                <c:ptCount val="32"/>
                <c:pt idx="0">
                  <c:v>114.73955270054269</c:v>
                </c:pt>
                <c:pt idx="1">
                  <c:v>123.31528923790002</c:v>
                </c:pt>
                <c:pt idx="2">
                  <c:v>122.45152458770006</c:v>
                </c:pt>
                <c:pt idx="3">
                  <c:v>129.74167080200002</c:v>
                </c:pt>
                <c:pt idx="4">
                  <c:v>135.52713303349989</c:v>
                </c:pt>
                <c:pt idx="5">
                  <c:v>145.51852773167968</c:v>
                </c:pt>
                <c:pt idx="6">
                  <c:v>162.5018084804328</c:v>
                </c:pt>
                <c:pt idx="7">
                  <c:v>155.34104628065262</c:v>
                </c:pt>
                <c:pt idx="8">
                  <c:v>157.66580971434604</c:v>
                </c:pt>
                <c:pt idx="9">
                  <c:v>158.16013131642811</c:v>
                </c:pt>
                <c:pt idx="10">
                  <c:v>158.38679275726193</c:v>
                </c:pt>
                <c:pt idx="11">
                  <c:v>166.38805749524522</c:v>
                </c:pt>
                <c:pt idx="12">
                  <c:v>165.54989433051264</c:v>
                </c:pt>
                <c:pt idx="13">
                  <c:v>166.74789183847554</c:v>
                </c:pt>
                <c:pt idx="14">
                  <c:v>165.72092874244026</c:v>
                </c:pt>
                <c:pt idx="15">
                  <c:v>165.06864667492002</c:v>
                </c:pt>
                <c:pt idx="16">
                  <c:v>170.4858659016796</c:v>
                </c:pt>
                <c:pt idx="17">
                  <c:v>166.21448293521067</c:v>
                </c:pt>
                <c:pt idx="18">
                  <c:v>171.90540273066446</c:v>
                </c:pt>
                <c:pt idx="19">
                  <c:v>160.29705697383906</c:v>
                </c:pt>
                <c:pt idx="20">
                  <c:v>175.99936203342463</c:v>
                </c:pt>
                <c:pt idx="21">
                  <c:v>160.65100311035974</c:v>
                </c:pt>
                <c:pt idx="22">
                  <c:v>160.05661614678911</c:v>
                </c:pt>
                <c:pt idx="23">
                  <c:v>162.66838247471003</c:v>
                </c:pt>
                <c:pt idx="24">
                  <c:v>146.25140437655779</c:v>
                </c:pt>
                <c:pt idx="25">
                  <c:v>152.06186367882012</c:v>
                </c:pt>
                <c:pt idx="26">
                  <c:v>163.98863489914638</c:v>
                </c:pt>
                <c:pt idx="27">
                  <c:v>166.01446444590252</c:v>
                </c:pt>
                <c:pt idx="28">
                  <c:v>164.33963111918246</c:v>
                </c:pt>
                <c:pt idx="29">
                  <c:v>167.4908738727043</c:v>
                </c:pt>
                <c:pt idx="30">
                  <c:v>162.65230685881897</c:v>
                </c:pt>
                <c:pt idx="31">
                  <c:v>172.4457105881115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A9E-4026-81F0-22BA227D07A5}"/>
            </c:ext>
          </c:extLst>
        </c:ser>
        <c:ser>
          <c:idx val="2"/>
          <c:order val="2"/>
          <c:tx>
            <c:strRef>
              <c:f>'Daten Brennstoffgrafik 1.A'!$C$13</c:f>
              <c:strCache>
                <c:ptCount val="1"/>
                <c:pt idx="0">
                  <c:v>CO₂ - Steinkohlen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31"/>
              <c:layout>
                <c:manualLayout>
                  <c:x val="0"/>
                  <c:y val="2.7155465037338764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63B-429A-B7A6-F16BAC72BFD8}"/>
                </c:ext>
              </c:extLst>
            </c:dLbl>
            <c:spPr>
              <a:solidFill>
                <a:schemeClr val="accent3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de-DE" sz="7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'Daten Brennstoffgrafik 1.A'!$E$10:$AJ$10</c:f>
              <c:numCache>
                <c:formatCode>yyyy</c:formatCode>
                <c:ptCount val="32"/>
                <c:pt idx="0">
                  <c:v>32874</c:v>
                </c:pt>
                <c:pt idx="1">
                  <c:v>33239</c:v>
                </c:pt>
                <c:pt idx="2">
                  <c:v>33604</c:v>
                </c:pt>
                <c:pt idx="3">
                  <c:v>33970</c:v>
                </c:pt>
                <c:pt idx="4">
                  <c:v>34335</c:v>
                </c:pt>
                <c:pt idx="5">
                  <c:v>34700</c:v>
                </c:pt>
                <c:pt idx="6">
                  <c:v>35065</c:v>
                </c:pt>
                <c:pt idx="7">
                  <c:v>35431</c:v>
                </c:pt>
                <c:pt idx="8">
                  <c:v>35796</c:v>
                </c:pt>
                <c:pt idx="9">
                  <c:v>36161</c:v>
                </c:pt>
                <c:pt idx="10">
                  <c:v>36526</c:v>
                </c:pt>
                <c:pt idx="11">
                  <c:v>36892</c:v>
                </c:pt>
                <c:pt idx="12">
                  <c:v>37257</c:v>
                </c:pt>
                <c:pt idx="13">
                  <c:v>37622</c:v>
                </c:pt>
                <c:pt idx="14">
                  <c:v>37987</c:v>
                </c:pt>
                <c:pt idx="15">
                  <c:v>38353</c:v>
                </c:pt>
                <c:pt idx="16">
                  <c:v>38718</c:v>
                </c:pt>
                <c:pt idx="17">
                  <c:v>39083</c:v>
                </c:pt>
                <c:pt idx="18">
                  <c:v>39448</c:v>
                </c:pt>
                <c:pt idx="19">
                  <c:v>39814</c:v>
                </c:pt>
                <c:pt idx="20">
                  <c:v>40179</c:v>
                </c:pt>
                <c:pt idx="21">
                  <c:v>40544</c:v>
                </c:pt>
                <c:pt idx="22">
                  <c:v>40909</c:v>
                </c:pt>
                <c:pt idx="23">
                  <c:v>41275</c:v>
                </c:pt>
                <c:pt idx="24">
                  <c:v>41640</c:v>
                </c:pt>
                <c:pt idx="25">
                  <c:v>42005</c:v>
                </c:pt>
                <c:pt idx="26">
                  <c:v>42370</c:v>
                </c:pt>
                <c:pt idx="27">
                  <c:v>42736</c:v>
                </c:pt>
                <c:pt idx="28">
                  <c:v>43101</c:v>
                </c:pt>
                <c:pt idx="29">
                  <c:v>43466</c:v>
                </c:pt>
                <c:pt idx="30">
                  <c:v>43831</c:v>
                </c:pt>
                <c:pt idx="31">
                  <c:v>44197</c:v>
                </c:pt>
              </c:numCache>
            </c:numRef>
          </c:cat>
          <c:val>
            <c:numRef>
              <c:f>'Daten Brennstoffgrafik 1.A'!$E$13:$AJ$13</c:f>
              <c:numCache>
                <c:formatCode>#,##0.0</c:formatCode>
                <c:ptCount val="32"/>
                <c:pt idx="0">
                  <c:v>202.0934535701661</c:v>
                </c:pt>
                <c:pt idx="1">
                  <c:v>206.72409743911132</c:v>
                </c:pt>
                <c:pt idx="2">
                  <c:v>194.87595179318893</c:v>
                </c:pt>
                <c:pt idx="3">
                  <c:v>190.72252733921988</c:v>
                </c:pt>
                <c:pt idx="4">
                  <c:v>189.62699068542506</c:v>
                </c:pt>
                <c:pt idx="5">
                  <c:v>193.38647878356062</c:v>
                </c:pt>
                <c:pt idx="6">
                  <c:v>193.93164579364657</c:v>
                </c:pt>
                <c:pt idx="7">
                  <c:v>187.84295449373215</c:v>
                </c:pt>
                <c:pt idx="8">
                  <c:v>189.37749821261539</c:v>
                </c:pt>
                <c:pt idx="9">
                  <c:v>178.76040944576314</c:v>
                </c:pt>
                <c:pt idx="10">
                  <c:v>178.67126695283613</c:v>
                </c:pt>
                <c:pt idx="11">
                  <c:v>176.36000260084398</c:v>
                </c:pt>
                <c:pt idx="12">
                  <c:v>173.62848500747614</c:v>
                </c:pt>
                <c:pt idx="13">
                  <c:v>175.74507056075802</c:v>
                </c:pt>
                <c:pt idx="14">
                  <c:v>171.07882481696311</c:v>
                </c:pt>
                <c:pt idx="15">
                  <c:v>164.82159391351047</c:v>
                </c:pt>
                <c:pt idx="16">
                  <c:v>173.18434915832722</c:v>
                </c:pt>
                <c:pt idx="17">
                  <c:v>181.47972054515185</c:v>
                </c:pt>
                <c:pt idx="18">
                  <c:v>164.47216619226398</c:v>
                </c:pt>
                <c:pt idx="19">
                  <c:v>136.72869436935227</c:v>
                </c:pt>
                <c:pt idx="20">
                  <c:v>159.36248444824011</c:v>
                </c:pt>
                <c:pt idx="21">
                  <c:v>155.84359809902602</c:v>
                </c:pt>
                <c:pt idx="22">
                  <c:v>151.97009513445414</c:v>
                </c:pt>
                <c:pt idx="23">
                  <c:v>161.56452969727647</c:v>
                </c:pt>
                <c:pt idx="24">
                  <c:v>153.7226885320616</c:v>
                </c:pt>
                <c:pt idx="25">
                  <c:v>151.56360629233222</c:v>
                </c:pt>
                <c:pt idx="26">
                  <c:v>143.37966485646649</c:v>
                </c:pt>
                <c:pt idx="27">
                  <c:v>125.34384955741881</c:v>
                </c:pt>
                <c:pt idx="28">
                  <c:v>115.53021358058609</c:v>
                </c:pt>
                <c:pt idx="29">
                  <c:v>94.834274753153466</c:v>
                </c:pt>
                <c:pt idx="30">
                  <c:v>75.876138898495185</c:v>
                </c:pt>
                <c:pt idx="31">
                  <c:v>88.985476767769455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A9E-4026-81F0-22BA227D07A5}"/>
            </c:ext>
          </c:extLst>
        </c:ser>
        <c:ser>
          <c:idx val="3"/>
          <c:order val="3"/>
          <c:tx>
            <c:strRef>
              <c:f>'Daten Brennstoffgrafik 1.A'!$C$14</c:f>
              <c:strCache>
                <c:ptCount val="1"/>
                <c:pt idx="0">
                  <c:v>CO₂ - Braunkohle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31"/>
              <c:layout>
                <c:manualLayout>
                  <c:x val="0"/>
                  <c:y val="-3.8017651052274268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63B-429A-B7A6-F16BAC72BFD8}"/>
                </c:ext>
              </c:extLst>
            </c:dLbl>
            <c:spPr>
              <a:solidFill>
                <a:schemeClr val="accent4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de-DE" sz="7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'Daten Brennstoffgrafik 1.A'!$E$10:$AJ$10</c:f>
              <c:numCache>
                <c:formatCode>yyyy</c:formatCode>
                <c:ptCount val="32"/>
                <c:pt idx="0">
                  <c:v>32874</c:v>
                </c:pt>
                <c:pt idx="1">
                  <c:v>33239</c:v>
                </c:pt>
                <c:pt idx="2">
                  <c:v>33604</c:v>
                </c:pt>
                <c:pt idx="3">
                  <c:v>33970</c:v>
                </c:pt>
                <c:pt idx="4">
                  <c:v>34335</c:v>
                </c:pt>
                <c:pt idx="5">
                  <c:v>34700</c:v>
                </c:pt>
                <c:pt idx="6">
                  <c:v>35065</c:v>
                </c:pt>
                <c:pt idx="7">
                  <c:v>35431</c:v>
                </c:pt>
                <c:pt idx="8">
                  <c:v>35796</c:v>
                </c:pt>
                <c:pt idx="9">
                  <c:v>36161</c:v>
                </c:pt>
                <c:pt idx="10">
                  <c:v>36526</c:v>
                </c:pt>
                <c:pt idx="11">
                  <c:v>36892</c:v>
                </c:pt>
                <c:pt idx="12">
                  <c:v>37257</c:v>
                </c:pt>
                <c:pt idx="13">
                  <c:v>37622</c:v>
                </c:pt>
                <c:pt idx="14">
                  <c:v>37987</c:v>
                </c:pt>
                <c:pt idx="15">
                  <c:v>38353</c:v>
                </c:pt>
                <c:pt idx="16">
                  <c:v>38718</c:v>
                </c:pt>
                <c:pt idx="17">
                  <c:v>39083</c:v>
                </c:pt>
                <c:pt idx="18">
                  <c:v>39448</c:v>
                </c:pt>
                <c:pt idx="19">
                  <c:v>39814</c:v>
                </c:pt>
                <c:pt idx="20">
                  <c:v>40179</c:v>
                </c:pt>
                <c:pt idx="21">
                  <c:v>40544</c:v>
                </c:pt>
                <c:pt idx="22">
                  <c:v>40909</c:v>
                </c:pt>
                <c:pt idx="23">
                  <c:v>41275</c:v>
                </c:pt>
                <c:pt idx="24">
                  <c:v>41640</c:v>
                </c:pt>
                <c:pt idx="25">
                  <c:v>42005</c:v>
                </c:pt>
                <c:pt idx="26">
                  <c:v>42370</c:v>
                </c:pt>
                <c:pt idx="27">
                  <c:v>42736</c:v>
                </c:pt>
                <c:pt idx="28">
                  <c:v>43101</c:v>
                </c:pt>
                <c:pt idx="29">
                  <c:v>43466</c:v>
                </c:pt>
                <c:pt idx="30">
                  <c:v>43831</c:v>
                </c:pt>
                <c:pt idx="31">
                  <c:v>44197</c:v>
                </c:pt>
              </c:numCache>
            </c:numRef>
          </c:cat>
          <c:val>
            <c:numRef>
              <c:f>'Daten Brennstoffgrafik 1.A'!$E$14:$AJ$14</c:f>
              <c:numCache>
                <c:formatCode>#,##0.0</c:formatCode>
                <c:ptCount val="32"/>
                <c:pt idx="0">
                  <c:v>339.615272521279</c:v>
                </c:pt>
                <c:pt idx="1">
                  <c:v>272.4106002962543</c:v>
                </c:pt>
                <c:pt idx="2">
                  <c:v>237.89959230637771</c:v>
                </c:pt>
                <c:pt idx="3">
                  <c:v>218.00940208599999</c:v>
                </c:pt>
                <c:pt idx="4">
                  <c:v>205.10870548090625</c:v>
                </c:pt>
                <c:pt idx="5">
                  <c:v>191.33115944200958</c:v>
                </c:pt>
                <c:pt idx="6">
                  <c:v>185.90539801534965</c:v>
                </c:pt>
                <c:pt idx="7">
                  <c:v>176.1820342926932</c:v>
                </c:pt>
                <c:pt idx="8">
                  <c:v>166.94822573505473</c:v>
                </c:pt>
                <c:pt idx="9">
                  <c:v>162.25399252576327</c:v>
                </c:pt>
                <c:pt idx="10">
                  <c:v>170.40408553582955</c:v>
                </c:pt>
                <c:pt idx="11">
                  <c:v>178.81472226708834</c:v>
                </c:pt>
                <c:pt idx="12">
                  <c:v>182.38613563703279</c:v>
                </c:pt>
                <c:pt idx="13">
                  <c:v>180.33715302569161</c:v>
                </c:pt>
                <c:pt idx="14">
                  <c:v>181.4713909219866</c:v>
                </c:pt>
                <c:pt idx="15">
                  <c:v>176.31757853724534</c:v>
                </c:pt>
                <c:pt idx="16">
                  <c:v>173.87778759482677</c:v>
                </c:pt>
                <c:pt idx="17">
                  <c:v>178.49055159217374</c:v>
                </c:pt>
                <c:pt idx="18">
                  <c:v>173.33057183119496</c:v>
                </c:pt>
                <c:pt idx="19">
                  <c:v>167.28806084071209</c:v>
                </c:pt>
                <c:pt idx="20">
                  <c:v>166.62268621390643</c:v>
                </c:pt>
                <c:pt idx="21">
                  <c:v>172.12109245601275</c:v>
                </c:pt>
                <c:pt idx="22">
                  <c:v>181.53524968274988</c:v>
                </c:pt>
                <c:pt idx="23">
                  <c:v>178.64335137218296</c:v>
                </c:pt>
                <c:pt idx="24">
                  <c:v>173.1682836811861</c:v>
                </c:pt>
                <c:pt idx="25">
                  <c:v>171.81521761620039</c:v>
                </c:pt>
                <c:pt idx="26">
                  <c:v>166.84297417450458</c:v>
                </c:pt>
                <c:pt idx="27">
                  <c:v>163.0073636007391</c:v>
                </c:pt>
                <c:pt idx="28">
                  <c:v>159.51159936365741</c:v>
                </c:pt>
                <c:pt idx="29">
                  <c:v>126.60102453848556</c:v>
                </c:pt>
                <c:pt idx="30">
                  <c:v>105.40274831850373</c:v>
                </c:pt>
                <c:pt idx="31">
                  <c:v>123.97796094789901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A9E-4026-81F0-22BA227D07A5}"/>
            </c:ext>
          </c:extLst>
        </c:ser>
        <c:ser>
          <c:idx val="4"/>
          <c:order val="4"/>
          <c:tx>
            <c:strRef>
              <c:f>'Daten Brennstoffgrafik 1.A'!$C$15</c:f>
              <c:strCache>
                <c:ptCount val="1"/>
                <c:pt idx="0">
                  <c:v>CO₂ - Abfallbrennstoffe und
Rauchgasentschwefelung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dLbl>
              <c:idx val="31"/>
              <c:layout>
                <c:manualLayout>
                  <c:x val="0"/>
                  <c:y val="5.4310930074677528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63B-429A-B7A6-F16BAC72BFD8}"/>
                </c:ext>
              </c:extLst>
            </c:dLbl>
            <c:spPr>
              <a:solidFill>
                <a:schemeClr val="accent5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de-DE" sz="7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'Daten Brennstoffgrafik 1.A'!$E$10:$AJ$10</c:f>
              <c:numCache>
                <c:formatCode>yyyy</c:formatCode>
                <c:ptCount val="32"/>
                <c:pt idx="0">
                  <c:v>32874</c:v>
                </c:pt>
                <c:pt idx="1">
                  <c:v>33239</c:v>
                </c:pt>
                <c:pt idx="2">
                  <c:v>33604</c:v>
                </c:pt>
                <c:pt idx="3">
                  <c:v>33970</c:v>
                </c:pt>
                <c:pt idx="4">
                  <c:v>34335</c:v>
                </c:pt>
                <c:pt idx="5">
                  <c:v>34700</c:v>
                </c:pt>
                <c:pt idx="6">
                  <c:v>35065</c:v>
                </c:pt>
                <c:pt idx="7">
                  <c:v>35431</c:v>
                </c:pt>
                <c:pt idx="8">
                  <c:v>35796</c:v>
                </c:pt>
                <c:pt idx="9">
                  <c:v>36161</c:v>
                </c:pt>
                <c:pt idx="10">
                  <c:v>36526</c:v>
                </c:pt>
                <c:pt idx="11">
                  <c:v>36892</c:v>
                </c:pt>
                <c:pt idx="12">
                  <c:v>37257</c:v>
                </c:pt>
                <c:pt idx="13">
                  <c:v>37622</c:v>
                </c:pt>
                <c:pt idx="14">
                  <c:v>37987</c:v>
                </c:pt>
                <c:pt idx="15">
                  <c:v>38353</c:v>
                </c:pt>
                <c:pt idx="16">
                  <c:v>38718</c:v>
                </c:pt>
                <c:pt idx="17">
                  <c:v>39083</c:v>
                </c:pt>
                <c:pt idx="18">
                  <c:v>39448</c:v>
                </c:pt>
                <c:pt idx="19">
                  <c:v>39814</c:v>
                </c:pt>
                <c:pt idx="20">
                  <c:v>40179</c:v>
                </c:pt>
                <c:pt idx="21">
                  <c:v>40544</c:v>
                </c:pt>
                <c:pt idx="22">
                  <c:v>40909</c:v>
                </c:pt>
                <c:pt idx="23">
                  <c:v>41275</c:v>
                </c:pt>
                <c:pt idx="24">
                  <c:v>41640</c:v>
                </c:pt>
                <c:pt idx="25">
                  <c:v>42005</c:v>
                </c:pt>
                <c:pt idx="26">
                  <c:v>42370</c:v>
                </c:pt>
                <c:pt idx="27">
                  <c:v>42736</c:v>
                </c:pt>
                <c:pt idx="28">
                  <c:v>43101</c:v>
                </c:pt>
                <c:pt idx="29">
                  <c:v>43466</c:v>
                </c:pt>
                <c:pt idx="30">
                  <c:v>43831</c:v>
                </c:pt>
                <c:pt idx="31">
                  <c:v>44197</c:v>
                </c:pt>
              </c:numCache>
            </c:numRef>
          </c:cat>
          <c:val>
            <c:numRef>
              <c:f>'Daten Brennstoffgrafik 1.A'!$E$15:$AJ$15</c:f>
              <c:numCache>
                <c:formatCode>#,##0.0</c:formatCode>
                <c:ptCount val="32"/>
                <c:pt idx="0">
                  <c:v>10.443899689810223</c:v>
                </c:pt>
                <c:pt idx="1">
                  <c:v>7.8706350157625593</c:v>
                </c:pt>
                <c:pt idx="2">
                  <c:v>7.9511476157417746</c:v>
                </c:pt>
                <c:pt idx="3">
                  <c:v>8.1571190541133092</c:v>
                </c:pt>
                <c:pt idx="4">
                  <c:v>8.038826286683161</c:v>
                </c:pt>
                <c:pt idx="5">
                  <c:v>7.9051098920577942</c:v>
                </c:pt>
                <c:pt idx="6">
                  <c:v>8.2059355581745876</c:v>
                </c:pt>
                <c:pt idx="7">
                  <c:v>8.9186799802606629</c:v>
                </c:pt>
                <c:pt idx="8">
                  <c:v>10.013386374542279</c:v>
                </c:pt>
                <c:pt idx="9">
                  <c:v>11.100315716696741</c:v>
                </c:pt>
                <c:pt idx="10">
                  <c:v>11.880627579960105</c:v>
                </c:pt>
                <c:pt idx="11">
                  <c:v>11.564215352554015</c:v>
                </c:pt>
                <c:pt idx="12">
                  <c:v>11.187471904840208</c:v>
                </c:pt>
                <c:pt idx="13">
                  <c:v>13.622828465906082</c:v>
                </c:pt>
                <c:pt idx="14">
                  <c:v>13.293032772226184</c:v>
                </c:pt>
                <c:pt idx="15">
                  <c:v>14.464696651765735</c:v>
                </c:pt>
                <c:pt idx="16">
                  <c:v>15.916671273464999</c:v>
                </c:pt>
                <c:pt idx="17">
                  <c:v>16.553356566673415</c:v>
                </c:pt>
                <c:pt idx="18">
                  <c:v>18.032265767318904</c:v>
                </c:pt>
                <c:pt idx="19">
                  <c:v>18.716809353679878</c:v>
                </c:pt>
                <c:pt idx="20">
                  <c:v>19.900097752348756</c:v>
                </c:pt>
                <c:pt idx="21">
                  <c:v>20.699930403079975</c:v>
                </c:pt>
                <c:pt idx="22">
                  <c:v>20.510049334015321</c:v>
                </c:pt>
                <c:pt idx="23">
                  <c:v>20.463151833103666</c:v>
                </c:pt>
                <c:pt idx="24">
                  <c:v>21.753757416467579</c:v>
                </c:pt>
                <c:pt idx="25">
                  <c:v>21.451928327940323</c:v>
                </c:pt>
                <c:pt idx="26">
                  <c:v>22.68385675228717</c:v>
                </c:pt>
                <c:pt idx="27">
                  <c:v>21.543759931245859</c:v>
                </c:pt>
                <c:pt idx="28">
                  <c:v>22.228091064976525</c:v>
                </c:pt>
                <c:pt idx="29">
                  <c:v>21.882116899894186</c:v>
                </c:pt>
                <c:pt idx="30">
                  <c:v>21.813287957774492</c:v>
                </c:pt>
                <c:pt idx="31">
                  <c:v>21.945688973386041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A9E-4026-81F0-22BA227D07A5}"/>
            </c:ext>
          </c:extLst>
        </c:ser>
        <c:ser>
          <c:idx val="5"/>
          <c:order val="5"/>
          <c:tx>
            <c:strRef>
              <c:f>'Daten Brennstoffgrafik 1.A'!$C$16</c:f>
              <c:strCache>
                <c:ptCount val="1"/>
                <c:pt idx="0">
                  <c:v>CO₂ - Restliche Emissionen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31"/>
              <c:layout>
                <c:manualLayout>
                  <c:x val="0"/>
                  <c:y val="3.5302104548540394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63B-429A-B7A6-F16BAC72BFD8}"/>
                </c:ext>
              </c:extLst>
            </c:dLbl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de-DE" sz="7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'Daten Brennstoffgrafik 1.A'!$E$10:$AJ$10</c:f>
              <c:numCache>
                <c:formatCode>yyyy</c:formatCode>
                <c:ptCount val="32"/>
                <c:pt idx="0">
                  <c:v>32874</c:v>
                </c:pt>
                <c:pt idx="1">
                  <c:v>33239</c:v>
                </c:pt>
                <c:pt idx="2">
                  <c:v>33604</c:v>
                </c:pt>
                <c:pt idx="3">
                  <c:v>33970</c:v>
                </c:pt>
                <c:pt idx="4">
                  <c:v>34335</c:v>
                </c:pt>
                <c:pt idx="5">
                  <c:v>34700</c:v>
                </c:pt>
                <c:pt idx="6">
                  <c:v>35065</c:v>
                </c:pt>
                <c:pt idx="7">
                  <c:v>35431</c:v>
                </c:pt>
                <c:pt idx="8">
                  <c:v>35796</c:v>
                </c:pt>
                <c:pt idx="9">
                  <c:v>36161</c:v>
                </c:pt>
                <c:pt idx="10">
                  <c:v>36526</c:v>
                </c:pt>
                <c:pt idx="11">
                  <c:v>36892</c:v>
                </c:pt>
                <c:pt idx="12">
                  <c:v>37257</c:v>
                </c:pt>
                <c:pt idx="13">
                  <c:v>37622</c:v>
                </c:pt>
                <c:pt idx="14">
                  <c:v>37987</c:v>
                </c:pt>
                <c:pt idx="15">
                  <c:v>38353</c:v>
                </c:pt>
                <c:pt idx="16">
                  <c:v>38718</c:v>
                </c:pt>
                <c:pt idx="17">
                  <c:v>39083</c:v>
                </c:pt>
                <c:pt idx="18">
                  <c:v>39448</c:v>
                </c:pt>
                <c:pt idx="19">
                  <c:v>39814</c:v>
                </c:pt>
                <c:pt idx="20">
                  <c:v>40179</c:v>
                </c:pt>
                <c:pt idx="21">
                  <c:v>40544</c:v>
                </c:pt>
                <c:pt idx="22">
                  <c:v>40909</c:v>
                </c:pt>
                <c:pt idx="23">
                  <c:v>41275</c:v>
                </c:pt>
                <c:pt idx="24">
                  <c:v>41640</c:v>
                </c:pt>
                <c:pt idx="25">
                  <c:v>42005</c:v>
                </c:pt>
                <c:pt idx="26">
                  <c:v>42370</c:v>
                </c:pt>
                <c:pt idx="27">
                  <c:v>42736</c:v>
                </c:pt>
                <c:pt idx="28">
                  <c:v>43101</c:v>
                </c:pt>
                <c:pt idx="29">
                  <c:v>43466</c:v>
                </c:pt>
                <c:pt idx="30">
                  <c:v>43831</c:v>
                </c:pt>
                <c:pt idx="31">
                  <c:v>44197</c:v>
                </c:pt>
              </c:numCache>
            </c:numRef>
          </c:cat>
          <c:val>
            <c:numRef>
              <c:f>'Daten Brennstoffgrafik 1.A'!$E$16:$AJ$16</c:f>
              <c:numCache>
                <c:formatCode>#,##0.0</c:formatCode>
                <c:ptCount val="32"/>
                <c:pt idx="0">
                  <c:v>66.726580206131075</c:v>
                </c:pt>
                <c:pt idx="1">
                  <c:v>62.393402680101644</c:v>
                </c:pt>
                <c:pt idx="2">
                  <c:v>59.372909819586084</c:v>
                </c:pt>
                <c:pt idx="3">
                  <c:v>59.255380643160038</c:v>
                </c:pt>
                <c:pt idx="4">
                  <c:v>61.633459916746347</c:v>
                </c:pt>
                <c:pt idx="5">
                  <c:v>60.976035550906659</c:v>
                </c:pt>
                <c:pt idx="6">
                  <c:v>59.102678036432621</c:v>
                </c:pt>
                <c:pt idx="7">
                  <c:v>61.937079889289066</c:v>
                </c:pt>
                <c:pt idx="8">
                  <c:v>60.470566697490312</c:v>
                </c:pt>
                <c:pt idx="9">
                  <c:v>58.277902490670158</c:v>
                </c:pt>
                <c:pt idx="10">
                  <c:v>63.144275382353499</c:v>
                </c:pt>
                <c:pt idx="11">
                  <c:v>57.164845974292234</c:v>
                </c:pt>
                <c:pt idx="12">
                  <c:v>55.148695536979403</c:v>
                </c:pt>
                <c:pt idx="13">
                  <c:v>59.566298140287813</c:v>
                </c:pt>
                <c:pt idx="14">
                  <c:v>59.551759760367645</c:v>
                </c:pt>
                <c:pt idx="15">
                  <c:v>57.579934650591667</c:v>
                </c:pt>
                <c:pt idx="16">
                  <c:v>58.088767784905258</c:v>
                </c:pt>
                <c:pt idx="17">
                  <c:v>56.623452554089226</c:v>
                </c:pt>
                <c:pt idx="18">
                  <c:v>54.290612923782305</c:v>
                </c:pt>
                <c:pt idx="19">
                  <c:v>45.668264281249435</c:v>
                </c:pt>
                <c:pt idx="20">
                  <c:v>51.055828506665875</c:v>
                </c:pt>
                <c:pt idx="21">
                  <c:v>51.283287193802948</c:v>
                </c:pt>
                <c:pt idx="22">
                  <c:v>50.589718687510413</c:v>
                </c:pt>
                <c:pt idx="23">
                  <c:v>50.417139017090221</c:v>
                </c:pt>
                <c:pt idx="24">
                  <c:v>50.309822960653833</c:v>
                </c:pt>
                <c:pt idx="25">
                  <c:v>48.773488741061897</c:v>
                </c:pt>
                <c:pt idx="26">
                  <c:v>50.527539387603497</c:v>
                </c:pt>
                <c:pt idx="27">
                  <c:v>54.20693561780206</c:v>
                </c:pt>
                <c:pt idx="28">
                  <c:v>51.887639016202115</c:v>
                </c:pt>
                <c:pt idx="29">
                  <c:v>49.458671759152139</c:v>
                </c:pt>
                <c:pt idx="30">
                  <c:v>46.311131339806593</c:v>
                </c:pt>
                <c:pt idx="31">
                  <c:v>49.441406238618811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A9E-4026-81F0-22BA227D07A5}"/>
            </c:ext>
          </c:extLst>
        </c:ser>
        <c:ser>
          <c:idx val="6"/>
          <c:order val="6"/>
          <c:tx>
            <c:strRef>
              <c:f>'Daten Brennstoffgrafik 1.A'!$C$17</c:f>
              <c:strCache>
                <c:ptCount val="1"/>
                <c:pt idx="0">
                  <c:v>CH₄, N₂O und F-Gase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31"/>
              <c:layout>
                <c:manualLayout>
                  <c:x val="0"/>
                  <c:y val="-4.6164290563475902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63B-429A-B7A6-F16BAC72BFD8}"/>
                </c:ext>
              </c:extLst>
            </c:dLbl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de-DE" sz="7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'Daten Brennstoffgrafik 1.A'!$E$10:$AJ$10</c:f>
              <c:numCache>
                <c:formatCode>yyyy</c:formatCode>
                <c:ptCount val="32"/>
                <c:pt idx="0">
                  <c:v>32874</c:v>
                </c:pt>
                <c:pt idx="1">
                  <c:v>33239</c:v>
                </c:pt>
                <c:pt idx="2">
                  <c:v>33604</c:v>
                </c:pt>
                <c:pt idx="3">
                  <c:v>33970</c:v>
                </c:pt>
                <c:pt idx="4">
                  <c:v>34335</c:v>
                </c:pt>
                <c:pt idx="5">
                  <c:v>34700</c:v>
                </c:pt>
                <c:pt idx="6">
                  <c:v>35065</c:v>
                </c:pt>
                <c:pt idx="7">
                  <c:v>35431</c:v>
                </c:pt>
                <c:pt idx="8">
                  <c:v>35796</c:v>
                </c:pt>
                <c:pt idx="9">
                  <c:v>36161</c:v>
                </c:pt>
                <c:pt idx="10">
                  <c:v>36526</c:v>
                </c:pt>
                <c:pt idx="11">
                  <c:v>36892</c:v>
                </c:pt>
                <c:pt idx="12">
                  <c:v>37257</c:v>
                </c:pt>
                <c:pt idx="13">
                  <c:v>37622</c:v>
                </c:pt>
                <c:pt idx="14">
                  <c:v>37987</c:v>
                </c:pt>
                <c:pt idx="15">
                  <c:v>38353</c:v>
                </c:pt>
                <c:pt idx="16">
                  <c:v>38718</c:v>
                </c:pt>
                <c:pt idx="17">
                  <c:v>39083</c:v>
                </c:pt>
                <c:pt idx="18">
                  <c:v>39448</c:v>
                </c:pt>
                <c:pt idx="19">
                  <c:v>39814</c:v>
                </c:pt>
                <c:pt idx="20">
                  <c:v>40179</c:v>
                </c:pt>
                <c:pt idx="21">
                  <c:v>40544</c:v>
                </c:pt>
                <c:pt idx="22">
                  <c:v>40909</c:v>
                </c:pt>
                <c:pt idx="23">
                  <c:v>41275</c:v>
                </c:pt>
                <c:pt idx="24">
                  <c:v>41640</c:v>
                </c:pt>
                <c:pt idx="25">
                  <c:v>42005</c:v>
                </c:pt>
                <c:pt idx="26">
                  <c:v>42370</c:v>
                </c:pt>
                <c:pt idx="27">
                  <c:v>42736</c:v>
                </c:pt>
                <c:pt idx="28">
                  <c:v>43101</c:v>
                </c:pt>
                <c:pt idx="29">
                  <c:v>43466</c:v>
                </c:pt>
                <c:pt idx="30">
                  <c:v>43831</c:v>
                </c:pt>
                <c:pt idx="31">
                  <c:v>44197</c:v>
                </c:pt>
              </c:numCache>
            </c:numRef>
          </c:cat>
          <c:val>
            <c:numRef>
              <c:f>'Daten Brennstoffgrafik 1.A'!$E$17:$AJ$17</c:f>
              <c:numCache>
                <c:formatCode>#,##0.0</c:formatCode>
                <c:ptCount val="32"/>
                <c:pt idx="0">
                  <c:v>189.94013053904837</c:v>
                </c:pt>
                <c:pt idx="1">
                  <c:v>182.14204261429609</c:v>
                </c:pt>
                <c:pt idx="2">
                  <c:v>180.91252431556097</c:v>
                </c:pt>
                <c:pt idx="3">
                  <c:v>181.63143261906635</c:v>
                </c:pt>
                <c:pt idx="4">
                  <c:v>180.18965367563339</c:v>
                </c:pt>
                <c:pt idx="5">
                  <c:v>176.69179204761679</c:v>
                </c:pt>
                <c:pt idx="6">
                  <c:v>174.66250668814996</c:v>
                </c:pt>
                <c:pt idx="7">
                  <c:v>167.54331399260047</c:v>
                </c:pt>
                <c:pt idx="8">
                  <c:v>150.3661009853023</c:v>
                </c:pt>
                <c:pt idx="9">
                  <c:v>143.84805159636574</c:v>
                </c:pt>
                <c:pt idx="10">
                  <c:v>137.57443769509825</c:v>
                </c:pt>
                <c:pt idx="11">
                  <c:v>136.85499965183612</c:v>
                </c:pt>
                <c:pt idx="12">
                  <c:v>132.22274369861952</c:v>
                </c:pt>
                <c:pt idx="13">
                  <c:v>127.99810611050032</c:v>
                </c:pt>
                <c:pt idx="14">
                  <c:v>125.13166829389866</c:v>
                </c:pt>
                <c:pt idx="15">
                  <c:v>120.40671516424447</c:v>
                </c:pt>
                <c:pt idx="16">
                  <c:v>115.79993034286292</c:v>
                </c:pt>
                <c:pt idx="17">
                  <c:v>116.8166287215015</c:v>
                </c:pt>
                <c:pt idx="18">
                  <c:v>114.42685582834838</c:v>
                </c:pt>
                <c:pt idx="19">
                  <c:v>112.84208016002356</c:v>
                </c:pt>
                <c:pt idx="20">
                  <c:v>103.22738073498067</c:v>
                </c:pt>
                <c:pt idx="21">
                  <c:v>102.33224863393866</c:v>
                </c:pt>
                <c:pt idx="22">
                  <c:v>103.2079688833993</c:v>
                </c:pt>
                <c:pt idx="23">
                  <c:v>102.77970798500019</c:v>
                </c:pt>
                <c:pt idx="24">
                  <c:v>102.20911350067001</c:v>
                </c:pt>
                <c:pt idx="25">
                  <c:v>102.3971017431885</c:v>
                </c:pt>
                <c:pt idx="26">
                  <c:v>101.10219594885484</c:v>
                </c:pt>
                <c:pt idx="27">
                  <c:v>100.1129972450791</c:v>
                </c:pt>
                <c:pt idx="28">
                  <c:v>96.133555561927551</c:v>
                </c:pt>
                <c:pt idx="29">
                  <c:v>92.584039895844512</c:v>
                </c:pt>
                <c:pt idx="30">
                  <c:v>89.356639525495666</c:v>
                </c:pt>
                <c:pt idx="31">
                  <c:v>86.769168437131498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A9E-4026-81F0-22BA227D0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7006696"/>
        <c:axId val="147008264"/>
      </c:lineChart>
      <c:dateAx>
        <c:axId val="147006696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yy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7008264"/>
        <c:crosses val="autoZero"/>
        <c:auto val="0"/>
        <c:lblOffset val="100"/>
        <c:baseTimeUnit val="years"/>
      </c:dateAx>
      <c:valAx>
        <c:axId val="1470082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inorGridlines>
        <c:title>
          <c:tx>
            <c:strRef>
              <c:f>'Daten Brennstoffgrafik 1.A'!$D$5</c:f>
              <c:strCache>
                <c:ptCount val="1"/>
                <c:pt idx="0">
                  <c:v>Emissionen in Mio. t CO₂ bzw. CO₂-äquivalent</c:v>
                </c:pt>
              </c:strCache>
            </c:strRef>
          </c:tx>
          <c:layout>
            <c:manualLayout>
              <c:xMode val="edge"/>
              <c:yMode val="edge"/>
              <c:x val="1.6546794209965458E-2"/>
              <c:y val="0.175573979932752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de-DE"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solidFill>
              <a:srgbClr val="080808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7006696"/>
        <c:crosses val="autoZero"/>
        <c:crossBetween val="midCat"/>
        <c:minorUnit val="25"/>
      </c:valAx>
      <c:spPr>
        <a:blipFill dpi="0" rotWithShape="1">
          <a:blip xmlns:r="http://schemas.openxmlformats.org/officeDocument/2006/relationships" r:embed="rId3"/>
          <a:srcRect/>
          <a:tile tx="0" ty="0" sx="100000" sy="100000" flip="none" algn="tl"/>
        </a:blip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de-DE" sz="8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01409776384588"/>
          <c:y val="3.0522390886706174E-2"/>
          <c:w val="0.85670551844526543"/>
          <c:h val="0.67656659759635307"/>
        </c:manualLayout>
      </c:layout>
      <c:lineChart>
        <c:grouping val="standard"/>
        <c:varyColors val="0"/>
        <c:ser>
          <c:idx val="0"/>
          <c:order val="0"/>
          <c:tx>
            <c:strRef>
              <c:f>'Daten Zielpfadgrafik'!$B$11</c:f>
              <c:strCache>
                <c:ptCount val="1"/>
                <c:pt idx="0">
                  <c:v>1 - Energiewirtschaft</c:v>
                </c:pt>
              </c:strCache>
            </c:strRef>
          </c:tx>
          <c:spPr>
            <a:ln w="25400" cap="rnd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'Daten Zielpfadgrafik'!$D$10:$AR$10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Zielpfadgrafik'!$D$11:$AR$11</c:f>
              <c:numCache>
                <c:formatCode>#,##0.0</c:formatCode>
                <c:ptCount val="21"/>
                <c:pt idx="0">
                  <c:v>367.78387177179479</c:v>
                </c:pt>
                <c:pt idx="1">
                  <c:v>365.48117259974578</c:v>
                </c:pt>
                <c:pt idx="2">
                  <c:v>376.28432148882064</c:v>
                </c:pt>
                <c:pt idx="3">
                  <c:v>379.05376600906447</c:v>
                </c:pt>
                <c:pt idx="4">
                  <c:v>358.90718063714132</c:v>
                </c:pt>
                <c:pt idx="5">
                  <c:v>346.80371720174219</c:v>
                </c:pt>
                <c:pt idx="6">
                  <c:v>343.07216097336556</c:v>
                </c:pt>
                <c:pt idx="7">
                  <c:v>322.34191203491901</c:v>
                </c:pt>
                <c:pt idx="8">
                  <c:v>309.50809711774974</c:v>
                </c:pt>
                <c:pt idx="9">
                  <c:v>258.84420298840479</c:v>
                </c:pt>
                <c:pt idx="10">
                  <c:v>219.98853812932481</c:v>
                </c:pt>
                <c:pt idx="11">
                  <c:v>247.28682744167932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FF-44EB-8B75-43BEF2626663}"/>
            </c:ext>
          </c:extLst>
        </c:ser>
        <c:ser>
          <c:idx val="6"/>
          <c:order val="1"/>
          <c:tx>
            <c:strRef>
              <c:f>'Daten Zielpfadgrafik'!$B$19:$C$19</c:f>
              <c:strCache>
                <c:ptCount val="2"/>
                <c:pt idx="0">
                  <c:v>1 - Energiewirtschaft</c:v>
                </c:pt>
                <c:pt idx="1">
                  <c:v>Zielpfad**</c:v>
                </c:pt>
              </c:strCache>
            </c:strRef>
          </c:tx>
          <c:spPr>
            <a:ln w="2540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prstDash val="sysDot"/>
              </a:ln>
              <a:effectLst/>
            </c:spPr>
          </c:marker>
          <c:val>
            <c:numRef>
              <c:f>'Daten Zielpfadgrafik'!$D$19:$AR$19</c:f>
              <c:numCache>
                <c:formatCode>#,##0</c:formatCode>
                <c:ptCount val="21"/>
                <c:pt idx="10" formatCode="#,##0.0">
                  <c:v>280</c:v>
                </c:pt>
                <c:pt idx="11" formatCode="#,##0.0">
                  <c:v>#N/A</c:v>
                </c:pt>
                <c:pt idx="12" formatCode="#,##0.0">
                  <c:v>257</c:v>
                </c:pt>
                <c:pt idx="13" formatCode="#,##0.0">
                  <c:v>#N/A</c:v>
                </c:pt>
                <c:pt idx="14" formatCode="#,##0.0">
                  <c:v>#N/A</c:v>
                </c:pt>
                <c:pt idx="15" formatCode="#,##0.0">
                  <c:v>#N/A</c:v>
                </c:pt>
                <c:pt idx="16" formatCode="#,##0.0">
                  <c:v>#N/A</c:v>
                </c:pt>
                <c:pt idx="17" formatCode="#,##0.0">
                  <c:v>#N/A</c:v>
                </c:pt>
                <c:pt idx="18" formatCode="#,##0.0">
                  <c:v>#N/A</c:v>
                </c:pt>
                <c:pt idx="19" formatCode="#,##0.0">
                  <c:v>#N/A</c:v>
                </c:pt>
                <c:pt idx="20" formatCode="#,##0.0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9FF-44EB-8B75-43BEF2626663}"/>
            </c:ext>
          </c:extLst>
        </c:ser>
        <c:ser>
          <c:idx val="1"/>
          <c:order val="2"/>
          <c:tx>
            <c:strRef>
              <c:f>'Daten Zielpfadgrafik'!$B$12</c:f>
              <c:strCache>
                <c:ptCount val="1"/>
                <c:pt idx="0">
                  <c:v>2 - Industrie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'Daten Zielpfadgrafik'!$D$10:$AR$10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Zielpfadgrafik'!$D$12:$AR$12</c:f>
              <c:numCache>
                <c:formatCode>#,##0.0</c:formatCode>
                <c:ptCount val="21"/>
                <c:pt idx="0">
                  <c:v>188.41034358093492</c:v>
                </c:pt>
                <c:pt idx="1">
                  <c:v>185.41715266345275</c:v>
                </c:pt>
                <c:pt idx="2">
                  <c:v>179.61138236975015</c:v>
                </c:pt>
                <c:pt idx="3">
                  <c:v>180.05685306938696</c:v>
                </c:pt>
                <c:pt idx="4">
                  <c:v>179.75548249642384</c:v>
                </c:pt>
                <c:pt idx="5">
                  <c:v>187.48948562998527</c:v>
                </c:pt>
                <c:pt idx="6">
                  <c:v>191.71648887385231</c:v>
                </c:pt>
                <c:pt idx="7">
                  <c:v>197.5189069622281</c:v>
                </c:pt>
                <c:pt idx="8">
                  <c:v>189.38369571740265</c:v>
                </c:pt>
                <c:pt idx="9">
                  <c:v>183.30207062142401</c:v>
                </c:pt>
                <c:pt idx="10">
                  <c:v>171.86103858397928</c:v>
                </c:pt>
                <c:pt idx="11">
                  <c:v>181.2949160371279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FF-44EB-8B75-43BEF2626663}"/>
            </c:ext>
          </c:extLst>
        </c:ser>
        <c:ser>
          <c:idx val="7"/>
          <c:order val="3"/>
          <c:tx>
            <c:strRef>
              <c:f>'Daten Zielpfadgrafik'!$B$20:$C$20</c:f>
              <c:strCache>
                <c:ptCount val="2"/>
                <c:pt idx="0">
                  <c:v>2 - Industrie</c:v>
                </c:pt>
                <c:pt idx="1">
                  <c:v>Zielpfad**</c:v>
                </c:pt>
              </c:strCache>
            </c:strRef>
          </c:tx>
          <c:spPr>
            <a:ln w="25400" cap="rnd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diamond"/>
            <c:size val="5"/>
            <c:spPr>
              <a:solidFill>
                <a:schemeClr val="accent4"/>
              </a:solidFill>
              <a:ln w="9525">
                <a:solidFill>
                  <a:schemeClr val="accent4">
                    <a:alpha val="96000"/>
                  </a:schemeClr>
                </a:solidFill>
                <a:prstDash val="sysDot"/>
              </a:ln>
              <a:effectLst/>
            </c:spPr>
          </c:marker>
          <c:val>
            <c:numRef>
              <c:f>'Daten Zielpfadgrafik'!$D$20:$AR$20</c:f>
              <c:numCache>
                <c:formatCode>#,##0</c:formatCode>
                <c:ptCount val="21"/>
                <c:pt idx="10" formatCode="#,##0.0">
                  <c:v>186</c:v>
                </c:pt>
                <c:pt idx="11" formatCode="#,##0.0">
                  <c:v>182</c:v>
                </c:pt>
                <c:pt idx="12" formatCode="#,##0.0">
                  <c:v>177.07834266254133</c:v>
                </c:pt>
                <c:pt idx="13" formatCode="#,##0.0">
                  <c:v>172.07834266254133</c:v>
                </c:pt>
                <c:pt idx="14" formatCode="#,##0.0">
                  <c:v>165.07834266254133</c:v>
                </c:pt>
                <c:pt idx="15" formatCode="#,##0.0">
                  <c:v>157.07834266254133</c:v>
                </c:pt>
                <c:pt idx="16" formatCode="#,##0.0">
                  <c:v>149.07834266254133</c:v>
                </c:pt>
                <c:pt idx="17" formatCode="#,##0.0">
                  <c:v>140.07834266254133</c:v>
                </c:pt>
                <c:pt idx="18" formatCode="#,##0.0">
                  <c:v>132.07834266254133</c:v>
                </c:pt>
                <c:pt idx="19" formatCode="#,##0.0">
                  <c:v>125.07834266254135</c:v>
                </c:pt>
                <c:pt idx="20" formatCode="#,##0.0">
                  <c:v>118.07834266254135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9FF-44EB-8B75-43BEF2626663}"/>
            </c:ext>
          </c:extLst>
        </c:ser>
        <c:ser>
          <c:idx val="2"/>
          <c:order val="4"/>
          <c:tx>
            <c:strRef>
              <c:f>'Daten Zielpfadgrafik'!$B$13</c:f>
              <c:strCache>
                <c:ptCount val="1"/>
                <c:pt idx="0">
                  <c:v>3 - Gebäude</c:v>
                </c:pt>
              </c:strCache>
            </c:strRef>
          </c:tx>
          <c:spPr>
            <a:ln w="25400" cap="rnd">
              <a:solidFill>
                <a:schemeClr val="tx2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tx2"/>
              </a:solidFill>
              <a:ln w="9525">
                <a:solidFill>
                  <a:schemeClr val="tx2"/>
                </a:solidFill>
              </a:ln>
              <a:effectLst/>
            </c:spPr>
          </c:marker>
          <c:cat>
            <c:numRef>
              <c:f>'Daten Zielpfadgrafik'!$D$10:$AR$10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Zielpfadgrafik'!$D$13:$AR$13</c:f>
              <c:numCache>
                <c:formatCode>#,##0.0</c:formatCode>
                <c:ptCount val="21"/>
                <c:pt idx="0">
                  <c:v>148.2442939391446</c:v>
                </c:pt>
                <c:pt idx="1">
                  <c:v>127.22052900973308</c:v>
                </c:pt>
                <c:pt idx="2">
                  <c:v>130.10339738920683</c:v>
                </c:pt>
                <c:pt idx="3">
                  <c:v>139.67237652013733</c:v>
                </c:pt>
                <c:pt idx="4">
                  <c:v>118.24457212830514</c:v>
                </c:pt>
                <c:pt idx="5">
                  <c:v>124.01462900775834</c:v>
                </c:pt>
                <c:pt idx="6">
                  <c:v>124.53171456560958</c:v>
                </c:pt>
                <c:pt idx="7">
                  <c:v>122.32834668060633</c:v>
                </c:pt>
                <c:pt idx="8">
                  <c:v>116.06927050046403</c:v>
                </c:pt>
                <c:pt idx="9">
                  <c:v>121.34888289310645</c:v>
                </c:pt>
                <c:pt idx="10">
                  <c:v>119.38269320678118</c:v>
                </c:pt>
                <c:pt idx="11">
                  <c:v>115.45299044879113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FF-44EB-8B75-43BEF2626663}"/>
            </c:ext>
          </c:extLst>
        </c:ser>
        <c:ser>
          <c:idx val="8"/>
          <c:order val="5"/>
          <c:tx>
            <c:strRef>
              <c:f>'Daten Zielpfadgrafik'!$B$21:$C$21</c:f>
              <c:strCache>
                <c:ptCount val="2"/>
                <c:pt idx="0">
                  <c:v>3 - Gebäude</c:v>
                </c:pt>
                <c:pt idx="1">
                  <c:v>Zielpfad**</c:v>
                </c:pt>
              </c:strCache>
            </c:strRef>
          </c:tx>
          <c:spPr>
            <a:ln w="25400" cap="rnd">
              <a:solidFill>
                <a:schemeClr val="tx2"/>
              </a:solidFill>
              <a:prstDash val="sysDot"/>
              <a:round/>
            </a:ln>
            <a:effectLst/>
          </c:spPr>
          <c:marker>
            <c:symbol val="diamond"/>
            <c:size val="5"/>
            <c:spPr>
              <a:solidFill>
                <a:schemeClr val="tx2"/>
              </a:solidFill>
              <a:ln w="9525">
                <a:solidFill>
                  <a:schemeClr val="tx2"/>
                </a:solidFill>
              </a:ln>
              <a:effectLst/>
            </c:spPr>
          </c:marker>
          <c:val>
            <c:numRef>
              <c:f>'Daten Zielpfadgrafik'!$D$21:$AR$21</c:f>
              <c:numCache>
                <c:formatCode>#,##0</c:formatCode>
                <c:ptCount val="21"/>
                <c:pt idx="10" formatCode="#,##0.0">
                  <c:v>118</c:v>
                </c:pt>
                <c:pt idx="11" formatCode="#,##0.0">
                  <c:v>113</c:v>
                </c:pt>
                <c:pt idx="12" formatCode="#,##0.0">
                  <c:v>107.72744550568987</c:v>
                </c:pt>
                <c:pt idx="13" formatCode="#,##0.0">
                  <c:v>101.72744550568987</c:v>
                </c:pt>
                <c:pt idx="14" formatCode="#,##0.0">
                  <c:v>96.727445505689872</c:v>
                </c:pt>
                <c:pt idx="15" formatCode="#,##0.0">
                  <c:v>91.727445505689872</c:v>
                </c:pt>
                <c:pt idx="16" formatCode="#,##0.0">
                  <c:v>86.727445505689872</c:v>
                </c:pt>
                <c:pt idx="17" formatCode="#,##0.0">
                  <c:v>81.727445505689872</c:v>
                </c:pt>
                <c:pt idx="18" formatCode="#,##0.0">
                  <c:v>76.727445505689872</c:v>
                </c:pt>
                <c:pt idx="19" formatCode="#,##0.0">
                  <c:v>71.727445505689872</c:v>
                </c:pt>
                <c:pt idx="20" formatCode="#,##0.0">
                  <c:v>66.727445505689872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9FF-44EB-8B75-43BEF2626663}"/>
            </c:ext>
          </c:extLst>
        </c:ser>
        <c:ser>
          <c:idx val="3"/>
          <c:order val="6"/>
          <c:tx>
            <c:strRef>
              <c:f>'Daten Zielpfadgrafik'!$B$14</c:f>
              <c:strCache>
                <c:ptCount val="1"/>
                <c:pt idx="0">
                  <c:v>4 - Verkehr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'Daten Zielpfadgrafik'!$D$10:$AR$10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Zielpfadgrafik'!$D$14:$AR$14</c:f>
              <c:numCache>
                <c:formatCode>#,##0.0</c:formatCode>
                <c:ptCount val="21"/>
                <c:pt idx="0">
                  <c:v>152.96745021623599</c:v>
                </c:pt>
                <c:pt idx="1">
                  <c:v>154.85071128862202</c:v>
                </c:pt>
                <c:pt idx="2">
                  <c:v>153.55124282367683</c:v>
                </c:pt>
                <c:pt idx="3">
                  <c:v>157.7776927140271</c:v>
                </c:pt>
                <c:pt idx="4">
                  <c:v>158.85889877039392</c:v>
                </c:pt>
                <c:pt idx="5">
                  <c:v>161.71942516595038</c:v>
                </c:pt>
                <c:pt idx="6">
                  <c:v>164.92205362424065</c:v>
                </c:pt>
                <c:pt idx="7">
                  <c:v>167.88918411120056</c:v>
                </c:pt>
                <c:pt idx="8">
                  <c:v>162.29194585516026</c:v>
                </c:pt>
                <c:pt idx="9">
                  <c:v>164.07383815808524</c:v>
                </c:pt>
                <c:pt idx="10">
                  <c:v>146.37351037293976</c:v>
                </c:pt>
                <c:pt idx="11">
                  <c:v>148.05767270833138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9FF-44EB-8B75-43BEF2626663}"/>
            </c:ext>
          </c:extLst>
        </c:ser>
        <c:ser>
          <c:idx val="9"/>
          <c:order val="7"/>
          <c:tx>
            <c:strRef>
              <c:f>'Daten Zielpfadgrafik'!$B$22:$C$22</c:f>
              <c:strCache>
                <c:ptCount val="2"/>
                <c:pt idx="0">
                  <c:v>4 - Verkehr</c:v>
                </c:pt>
                <c:pt idx="1">
                  <c:v>Zielpfad**</c:v>
                </c:pt>
              </c:strCache>
            </c:strRef>
          </c:tx>
          <c:spPr>
            <a:ln w="25400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diamond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prstDash val="sysDot"/>
              </a:ln>
              <a:effectLst/>
            </c:spPr>
          </c:marker>
          <c:val>
            <c:numRef>
              <c:f>'Daten Zielpfadgrafik'!$D$22:$AR$22</c:f>
              <c:numCache>
                <c:formatCode>#,##0</c:formatCode>
                <c:ptCount val="21"/>
                <c:pt idx="10" formatCode="#,##0.0">
                  <c:v>150</c:v>
                </c:pt>
                <c:pt idx="11" formatCode="#,##0.0">
                  <c:v>145</c:v>
                </c:pt>
                <c:pt idx="12" formatCode="#,##0.0">
                  <c:v>138.66025858796317</c:v>
                </c:pt>
                <c:pt idx="13" formatCode="#,##0.0">
                  <c:v>133.66025858796317</c:v>
                </c:pt>
                <c:pt idx="14" formatCode="#,##0.0">
                  <c:v>127.66025858796318</c:v>
                </c:pt>
                <c:pt idx="15" formatCode="#,##0.0">
                  <c:v>122.66025858796318</c:v>
                </c:pt>
                <c:pt idx="16" formatCode="#,##0.0">
                  <c:v>116.66025858796318</c:v>
                </c:pt>
                <c:pt idx="17" formatCode="#,##0.0">
                  <c:v>111.66025858796318</c:v>
                </c:pt>
                <c:pt idx="18" formatCode="#,##0.0">
                  <c:v>104.66025858796318</c:v>
                </c:pt>
                <c:pt idx="19" formatCode="#,##0.0">
                  <c:v>95.660258587963185</c:v>
                </c:pt>
                <c:pt idx="20" formatCode="#,##0.0">
                  <c:v>84.660258587963185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9FF-44EB-8B75-43BEF2626663}"/>
            </c:ext>
          </c:extLst>
        </c:ser>
        <c:ser>
          <c:idx val="4"/>
          <c:order val="8"/>
          <c:tx>
            <c:strRef>
              <c:f>'Daten Zielpfadgrafik'!$B$15</c:f>
              <c:strCache>
                <c:ptCount val="1"/>
                <c:pt idx="0">
                  <c:v>5 - Landwirtschaft</c:v>
                </c:pt>
              </c:strCache>
            </c:strRef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'Daten Zielpfadgrafik'!$D$10:$AR$10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Zielpfadgrafik'!$D$15:$AR$15</c:f>
              <c:numCache>
                <c:formatCode>#,##0.0</c:formatCode>
                <c:ptCount val="21"/>
                <c:pt idx="0">
                  <c:v>63.901010977605836</c:v>
                </c:pt>
                <c:pt idx="1">
                  <c:v>64.597050156670122</c:v>
                </c:pt>
                <c:pt idx="2">
                  <c:v>64.443819120688232</c:v>
                </c:pt>
                <c:pt idx="3">
                  <c:v>65.276284485081959</c:v>
                </c:pt>
                <c:pt idx="4">
                  <c:v>67.140194671261554</c:v>
                </c:pt>
                <c:pt idx="5">
                  <c:v>66.983117048648182</c:v>
                </c:pt>
                <c:pt idx="6">
                  <c:v>66.803566521794451</c:v>
                </c:pt>
                <c:pt idx="7">
                  <c:v>65.668857600216938</c:v>
                </c:pt>
                <c:pt idx="8">
                  <c:v>63.736720057036742</c:v>
                </c:pt>
                <c:pt idx="9">
                  <c:v>62.968639174505611</c:v>
                </c:pt>
                <c:pt idx="10">
                  <c:v>62.361422742819762</c:v>
                </c:pt>
                <c:pt idx="11">
                  <c:v>61.107727718391502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9FF-44EB-8B75-43BEF2626663}"/>
            </c:ext>
          </c:extLst>
        </c:ser>
        <c:ser>
          <c:idx val="10"/>
          <c:order val="9"/>
          <c:tx>
            <c:strRef>
              <c:f>'Daten Zielpfadgrafik'!$B$23:$C$23</c:f>
              <c:strCache>
                <c:ptCount val="2"/>
                <c:pt idx="0">
                  <c:v>5 - Landwirtschaft</c:v>
                </c:pt>
                <c:pt idx="1">
                  <c:v>Zielpfad**</c:v>
                </c:pt>
              </c:strCache>
            </c:strRef>
          </c:tx>
          <c:spPr>
            <a:ln w="25400" cap="rnd">
              <a:solidFill>
                <a:schemeClr val="accent5"/>
              </a:solidFill>
              <a:prstDash val="sysDot"/>
              <a:round/>
            </a:ln>
            <a:effectLst/>
          </c:spPr>
          <c:marker>
            <c:symbol val="diamond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'Daten Zielpfadgrafik'!$D$23:$AR$23</c:f>
              <c:numCache>
                <c:formatCode>#,##0</c:formatCode>
                <c:ptCount val="21"/>
                <c:pt idx="10" formatCode="#,##0.0">
                  <c:v>70</c:v>
                </c:pt>
                <c:pt idx="11" formatCode="#,##0.0">
                  <c:v>68</c:v>
                </c:pt>
                <c:pt idx="12" formatCode="#,##0.0">
                  <c:v>67.765808031289836</c:v>
                </c:pt>
                <c:pt idx="13" formatCode="#,##0.0">
                  <c:v>66.765808031289836</c:v>
                </c:pt>
                <c:pt idx="14" formatCode="#,##0.0">
                  <c:v>65.765808031289836</c:v>
                </c:pt>
                <c:pt idx="15" formatCode="#,##0.0">
                  <c:v>63.765808031289836</c:v>
                </c:pt>
                <c:pt idx="16" formatCode="#,##0.0">
                  <c:v>62.765808031289836</c:v>
                </c:pt>
                <c:pt idx="17" formatCode="#,##0.0">
                  <c:v>61.765808031289836</c:v>
                </c:pt>
                <c:pt idx="18" formatCode="#,##0.0">
                  <c:v>59.765808031289836</c:v>
                </c:pt>
                <c:pt idx="19" formatCode="#,##0.0">
                  <c:v>57.765808031289836</c:v>
                </c:pt>
                <c:pt idx="20" formatCode="#,##0.0">
                  <c:v>56.765808031289836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9FF-44EB-8B75-43BEF2626663}"/>
            </c:ext>
          </c:extLst>
        </c:ser>
        <c:ser>
          <c:idx val="5"/>
          <c:order val="10"/>
          <c:tx>
            <c:strRef>
              <c:f>'Daten Zielpfadgrafik'!$B$16</c:f>
              <c:strCache>
                <c:ptCount val="1"/>
                <c:pt idx="0">
                  <c:v>6 - Abfallwirtschaft und Sonstiges</c:v>
                </c:pt>
              </c:strCache>
            </c:strRef>
          </c:tx>
          <c:spPr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'Daten Zielpfadgrafik'!$D$10:$AR$10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Zielpfadgrafik'!$D$16:$AR$16</c:f>
              <c:numCache>
                <c:formatCode>#,##0.0</c:formatCode>
                <c:ptCount val="21"/>
                <c:pt idx="0">
                  <c:v>14.461393048352642</c:v>
                </c:pt>
                <c:pt idx="1">
                  <c:v>13.677158145708489</c:v>
                </c:pt>
                <c:pt idx="2">
                  <c:v>12.906853624431784</c:v>
                </c:pt>
                <c:pt idx="3">
                  <c:v>12.150388373892566</c:v>
                </c:pt>
                <c:pt idx="4">
                  <c:v>11.558212285898612</c:v>
                </c:pt>
                <c:pt idx="5">
                  <c:v>10.943297355838924</c:v>
                </c:pt>
                <c:pt idx="6">
                  <c:v>10.396045240769004</c:v>
                </c:pt>
                <c:pt idx="7">
                  <c:v>9.9822610931413145</c:v>
                </c:pt>
                <c:pt idx="8">
                  <c:v>9.5522579329333919</c:v>
                </c:pt>
                <c:pt idx="9">
                  <c:v>9.1963537540023363</c:v>
                </c:pt>
                <c:pt idx="10">
                  <c:v>8.770449763920249</c:v>
                </c:pt>
                <c:pt idx="11">
                  <c:v>8.3908508224576899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9FF-44EB-8B75-43BEF2626663}"/>
            </c:ext>
          </c:extLst>
        </c:ser>
        <c:ser>
          <c:idx val="11"/>
          <c:order val="11"/>
          <c:tx>
            <c:strRef>
              <c:f>'Daten Zielpfadgrafik'!$B$24:$C$24</c:f>
              <c:strCache>
                <c:ptCount val="2"/>
                <c:pt idx="0">
                  <c:v>6 - Abfallwirtschaft und Sonstiges</c:v>
                </c:pt>
                <c:pt idx="1">
                  <c:v>Zielpfad**</c:v>
                </c:pt>
              </c:strCache>
            </c:strRef>
          </c:tx>
          <c:spPr>
            <a:ln w="25400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diamond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'Daten Zielpfadgrafik'!$D$24:$AR$24</c:f>
              <c:numCache>
                <c:formatCode>#,##0</c:formatCode>
                <c:ptCount val="21"/>
                <c:pt idx="10" formatCode="#,##0.0">
                  <c:v>9</c:v>
                </c:pt>
                <c:pt idx="11" formatCode="#,##0.0">
                  <c:v>9</c:v>
                </c:pt>
                <c:pt idx="12" formatCode="#,##0.0">
                  <c:v>8.0676832419491458</c:v>
                </c:pt>
                <c:pt idx="13" formatCode="#,##0.0">
                  <c:v>8.0676832419491458</c:v>
                </c:pt>
                <c:pt idx="14" formatCode="#,##0.0">
                  <c:v>7.0676832419491458</c:v>
                </c:pt>
                <c:pt idx="15" formatCode="#,##0.0">
                  <c:v>7.0676832419491458</c:v>
                </c:pt>
                <c:pt idx="16" formatCode="#,##0.0">
                  <c:v>6.0676832419491458</c:v>
                </c:pt>
                <c:pt idx="17" formatCode="#,##0.0">
                  <c:v>6.0676832419491458</c:v>
                </c:pt>
                <c:pt idx="18" formatCode="#,##0.0">
                  <c:v>5.0676832419491458</c:v>
                </c:pt>
                <c:pt idx="19" formatCode="#,##0.0">
                  <c:v>5.0676832419491458</c:v>
                </c:pt>
                <c:pt idx="20" formatCode="#,##0.0">
                  <c:v>4.0676832419491458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9FF-44EB-8B75-43BEF2626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06696"/>
        <c:axId val="147008264"/>
      </c:lineChart>
      <c:dateAx>
        <c:axId val="147006696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yy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7008264"/>
        <c:crosses val="autoZero"/>
        <c:auto val="0"/>
        <c:lblOffset val="100"/>
        <c:baseTimeUnit val="years"/>
      </c:dateAx>
      <c:valAx>
        <c:axId val="1470082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strRef>
              <c:f>'Daten Zielpfadgrafik'!$C$5</c:f>
              <c:strCache>
                <c:ptCount val="1"/>
                <c:pt idx="0">
                  <c:v>Emissionen in Mio. t CO₂-äquivalent</c:v>
                </c:pt>
              </c:strCache>
            </c:strRef>
          </c:tx>
          <c:layout>
            <c:manualLayout>
              <c:xMode val="edge"/>
              <c:yMode val="edge"/>
              <c:x val="1.6546794209965458E-2"/>
              <c:y val="0.175573979932752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de-DE"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7006696"/>
        <c:crosses val="autoZero"/>
        <c:crossBetween val="midCat"/>
      </c:valAx>
      <c:spPr>
        <a:blipFill dpi="0" rotWithShape="1">
          <a:blip xmlns:r="http://schemas.openxmlformats.org/officeDocument/2006/relationships" r:embed="rId3"/>
          <a:srcRect/>
          <a:tile tx="0" ty="0" sx="100000" sy="100000" flip="none" algn="tl"/>
        </a:blip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1998500187476568E-2"/>
          <c:y val="0.78423959110374364"/>
          <c:w val="0.96965379327584056"/>
          <c:h val="0.204461621523378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de-DE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de-DE" sz="8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01409776384588"/>
          <c:y val="3.0522390886706174E-2"/>
          <c:w val="0.85670551844526543"/>
          <c:h val="0.676566597596353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'Daten Sektor Energiew.'!$B$11</c:f>
              <c:strCache>
                <c:ptCount val="1"/>
                <c:pt idx="0">
                  <c:v>CRF 1.A.1 - Energiewirtschaft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  <a:prstDash val="solid"/>
            </a:ln>
            <a:effectLst/>
          </c:spPr>
          <c:invertIfNegative val="0"/>
          <c:cat>
            <c:numRef>
              <c:f>'Daten Sektor Energiew.'!$D$10:$AR$10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Energiew.'!$D$11:$AR$11</c:f>
              <c:numCache>
                <c:formatCode>#,##0.0</c:formatCode>
                <c:ptCount val="21"/>
                <c:pt idx="0">
                  <c:v>355.74971785295884</c:v>
                </c:pt>
                <c:pt idx="1">
                  <c:v>353.46135476578928</c:v>
                </c:pt>
                <c:pt idx="2">
                  <c:v>363.45907691485218</c:v>
                </c:pt>
                <c:pt idx="3">
                  <c:v>366.44290421979218</c:v>
                </c:pt>
                <c:pt idx="4">
                  <c:v>347.50666827980814</c:v>
                </c:pt>
                <c:pt idx="5">
                  <c:v>335.25470400165585</c:v>
                </c:pt>
                <c:pt idx="6">
                  <c:v>332.28542018559591</c:v>
                </c:pt>
                <c:pt idx="7">
                  <c:v>311.45712447391981</c:v>
                </c:pt>
                <c:pt idx="8">
                  <c:v>299.66611317199727</c:v>
                </c:pt>
                <c:pt idx="9">
                  <c:v>250.53938899200188</c:v>
                </c:pt>
                <c:pt idx="10">
                  <c:v>212.47550290150483</c:v>
                </c:pt>
                <c:pt idx="11">
                  <c:v>239.79020503939969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2B-481D-9576-99B77C4EFF68}"/>
            </c:ext>
          </c:extLst>
        </c:ser>
        <c:ser>
          <c:idx val="2"/>
          <c:order val="1"/>
          <c:tx>
            <c:strRef>
              <c:f>'Daten Sektor Energiew.'!$B$12</c:f>
              <c:strCache>
                <c:ptCount val="1"/>
                <c:pt idx="0">
                  <c:v>CRF 1.A.3.e - Erdgasverdichter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'Daten Sektor Energiew.'!$D$10:$AR$10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Energiew.'!$D$12:$AR$12</c:f>
              <c:numCache>
                <c:formatCode>#,##0.0</c:formatCode>
                <c:ptCount val="21"/>
                <c:pt idx="0">
                  <c:v>1.1915539269288999</c:v>
                </c:pt>
                <c:pt idx="1">
                  <c:v>1.2438001015588749</c:v>
                </c:pt>
                <c:pt idx="2">
                  <c:v>1.2529808550107751</c:v>
                </c:pt>
                <c:pt idx="3">
                  <c:v>1.4897430261040272</c:v>
                </c:pt>
                <c:pt idx="4">
                  <c:v>1.2113083768680004</c:v>
                </c:pt>
                <c:pt idx="5">
                  <c:v>1.2477489421912498</c:v>
                </c:pt>
                <c:pt idx="6">
                  <c:v>1.0605517347923499</c:v>
                </c:pt>
                <c:pt idx="7">
                  <c:v>1.2687128255225</c:v>
                </c:pt>
                <c:pt idx="8">
                  <c:v>1.34750494372575</c:v>
                </c:pt>
                <c:pt idx="9">
                  <c:v>1.2103647855741999</c:v>
                </c:pt>
                <c:pt idx="10">
                  <c:v>0.77797484516727478</c:v>
                </c:pt>
                <c:pt idx="11">
                  <c:v>0.80845778352542397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32B-481D-9576-99B77C4EFF68}"/>
            </c:ext>
          </c:extLst>
        </c:ser>
        <c:ser>
          <c:idx val="1"/>
          <c:order val="2"/>
          <c:tx>
            <c:strRef>
              <c:f>'Daten Sektor Energiew.'!$B$13</c:f>
              <c:strCache>
                <c:ptCount val="1"/>
                <c:pt idx="0">
                  <c:v>CRF 1.B - Diffuse Emissionen aus Brennstoffen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'Daten Sektor Energiew.'!$D$10:$AR$10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Energiew.'!$D$13:$AR$13</c:f>
              <c:numCache>
                <c:formatCode>#,##0.0</c:formatCode>
                <c:ptCount val="21"/>
                <c:pt idx="0">
                  <c:v>10.842599991907088</c:v>
                </c:pt>
                <c:pt idx="1">
                  <c:v>10.776017732397669</c:v>
                </c:pt>
                <c:pt idx="2">
                  <c:v>11.572263718957638</c:v>
                </c:pt>
                <c:pt idx="3">
                  <c:v>11.121118763168257</c:v>
                </c:pt>
                <c:pt idx="4">
                  <c:v>10.189203980465182</c:v>
                </c:pt>
                <c:pt idx="5">
                  <c:v>10.301264257895047</c:v>
                </c:pt>
                <c:pt idx="6">
                  <c:v>9.7261890529772703</c:v>
                </c:pt>
                <c:pt idx="7">
                  <c:v>9.6160747354767011</c:v>
                </c:pt>
                <c:pt idx="8">
                  <c:v>8.494479002026754</c:v>
                </c:pt>
                <c:pt idx="9">
                  <c:v>7.0944492108287154</c:v>
                </c:pt>
                <c:pt idx="10">
                  <c:v>6.7350603826527182</c:v>
                </c:pt>
                <c:pt idx="11">
                  <c:v>6.688164618754179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2B-481D-9576-99B77C4EF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7006696"/>
        <c:axId val="147008264"/>
      </c:barChart>
      <c:lineChart>
        <c:grouping val="standard"/>
        <c:varyColors val="0"/>
        <c:ser>
          <c:idx val="3"/>
          <c:order val="3"/>
          <c:tx>
            <c:strRef>
              <c:f>'Daten Sektor Energiew.'!$B$14</c:f>
              <c:strCache>
                <c:ptCount val="1"/>
                <c:pt idx="0">
                  <c:v>1 - Energiewirtschaft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1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54D-4030-9D67-9CE0B58E5AD5}"/>
                </c:ext>
              </c:extLst>
            </c:dLbl>
            <c:dLbl>
              <c:idx val="1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EC-4AD3-ACCB-E3194DD96829}"/>
                </c:ext>
              </c:extLst>
            </c:dLbl>
            <c:numFmt formatCode="#,##0" sourceLinked="0"/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de-DE"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'Daten Sektor Energiew.'!$D$10:$AR$10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Energiew.'!$D$14:$AR$14</c:f>
              <c:numCache>
                <c:formatCode>#,##0.0</c:formatCode>
                <c:ptCount val="21"/>
                <c:pt idx="0">
                  <c:v>367.78387177179479</c:v>
                </c:pt>
                <c:pt idx="1">
                  <c:v>365.48117259974578</c:v>
                </c:pt>
                <c:pt idx="2">
                  <c:v>376.28432148882064</c:v>
                </c:pt>
                <c:pt idx="3">
                  <c:v>379.05376600906447</c:v>
                </c:pt>
                <c:pt idx="4">
                  <c:v>358.90718063714132</c:v>
                </c:pt>
                <c:pt idx="5">
                  <c:v>346.80371720174219</c:v>
                </c:pt>
                <c:pt idx="6">
                  <c:v>343.07216097336556</c:v>
                </c:pt>
                <c:pt idx="7">
                  <c:v>322.34191203491901</c:v>
                </c:pt>
                <c:pt idx="8">
                  <c:v>309.50809711774974</c:v>
                </c:pt>
                <c:pt idx="9">
                  <c:v>258.84420298840479</c:v>
                </c:pt>
                <c:pt idx="10">
                  <c:v>219.98853812932481</c:v>
                </c:pt>
                <c:pt idx="11">
                  <c:v>247.28682744167932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2B-481D-9576-99B77C4EFF68}"/>
            </c:ext>
          </c:extLst>
        </c:ser>
        <c:ser>
          <c:idx val="6"/>
          <c:order val="4"/>
          <c:tx>
            <c:strRef>
              <c:f>'Daten Sektor Energiew.'!$B$16:$C$16</c:f>
              <c:strCache>
                <c:ptCount val="2"/>
                <c:pt idx="0">
                  <c:v>1 - Energiewirtschaft</c:v>
                </c:pt>
                <c:pt idx="1">
                  <c:v>Zielpfad**</c:v>
                </c:pt>
              </c:strCache>
            </c:strRef>
          </c:tx>
          <c:spPr>
            <a:ln w="2540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prstDash val="sysDot"/>
              </a:ln>
              <a:effectLst/>
            </c:spPr>
          </c:marker>
          <c:dLbls>
            <c:numFmt formatCode="#,##0" sourceLinked="0"/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de-DE"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'Daten Sektor Energiew.'!$D$16:$AR$16</c:f>
              <c:numCache>
                <c:formatCode>#,##0.0</c:formatCode>
                <c:ptCount val="21"/>
                <c:pt idx="10" formatCode="#,##0">
                  <c:v>280</c:v>
                </c:pt>
                <c:pt idx="11" formatCode="#,##0">
                  <c:v>#N/A</c:v>
                </c:pt>
                <c:pt idx="12" formatCode="#,##0">
                  <c:v>257</c:v>
                </c:pt>
                <c:pt idx="13" formatCode="#,##0">
                  <c:v>#N/A</c:v>
                </c:pt>
                <c:pt idx="14" formatCode="#,##0">
                  <c:v>#N/A</c:v>
                </c:pt>
                <c:pt idx="15" formatCode="#,##0">
                  <c:v>#N/A</c:v>
                </c:pt>
                <c:pt idx="16" formatCode="#,##0">
                  <c:v>#N/A</c:v>
                </c:pt>
                <c:pt idx="17" formatCode="#,##0">
                  <c:v>#N/A</c:v>
                </c:pt>
                <c:pt idx="18" formatCode="#,##0">
                  <c:v>#N/A</c:v>
                </c:pt>
                <c:pt idx="19" formatCode="#,##0">
                  <c:v>#N/A</c:v>
                </c:pt>
                <c:pt idx="20" formatCode="#,##0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2B-481D-9576-99B77C4EFF68}"/>
            </c:ext>
          </c:extLst>
        </c:ser>
        <c:ser>
          <c:idx val="4"/>
          <c:order val="5"/>
          <c:tx>
            <c:strRef>
              <c:f>'Daten Sektor Energiew.'!$B$15</c:f>
              <c:strCache>
                <c:ptCount val="1"/>
                <c:pt idx="0">
                  <c:v>davon im ETS</c:v>
                </c:pt>
              </c:strCache>
            </c:strRef>
          </c:tx>
          <c:spPr>
            <a:ln w="25400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'Daten Sektor Energiew.'!$D$15:$AR$15</c:f>
              <c:numCache>
                <c:formatCode>#,##0.0</c:formatCode>
                <c:ptCount val="21"/>
                <c:pt idx="3">
                  <c:v>329.46100000000001</c:v>
                </c:pt>
                <c:pt idx="4">
                  <c:v>308.79700000000003</c:v>
                </c:pt>
                <c:pt idx="5">
                  <c:v>303.30700000000002</c:v>
                </c:pt>
                <c:pt idx="6">
                  <c:v>300.529</c:v>
                </c:pt>
                <c:pt idx="7">
                  <c:v>282.70400000000001</c:v>
                </c:pt>
                <c:pt idx="8">
                  <c:v>269.916</c:v>
                </c:pt>
                <c:pt idx="9">
                  <c:v>216.59</c:v>
                </c:pt>
                <c:pt idx="10" formatCode="#,##0">
                  <c:v>182.62700000000001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4A-4849-8DD5-42C794F20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06696"/>
        <c:axId val="147008264"/>
      </c:lineChart>
      <c:dateAx>
        <c:axId val="147006696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7008264"/>
        <c:crosses val="autoZero"/>
        <c:auto val="0"/>
        <c:lblOffset val="100"/>
        <c:baseTimeUnit val="years"/>
      </c:dateAx>
      <c:valAx>
        <c:axId val="1470082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strRef>
              <c:f>'Daten Sektor Energiew.'!$C$5</c:f>
              <c:strCache>
                <c:ptCount val="1"/>
                <c:pt idx="0">
                  <c:v>Emissionen in Mio. t CO₂-äquivalent</c:v>
                </c:pt>
              </c:strCache>
            </c:strRef>
          </c:tx>
          <c:layout>
            <c:manualLayout>
              <c:xMode val="edge"/>
              <c:yMode val="edge"/>
              <c:x val="1.6546794209965458E-2"/>
              <c:y val="0.175573979932752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de-DE"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7006696"/>
        <c:crosses val="autoZero"/>
        <c:crossBetween val="between"/>
      </c:valAx>
      <c:spPr>
        <a:blipFill dpi="0" rotWithShape="1">
          <a:blip xmlns:r="http://schemas.openxmlformats.org/officeDocument/2006/relationships" r:embed="rId3"/>
          <a:srcRect/>
          <a:tile tx="0" ty="0" sx="100000" sy="100000" flip="none" algn="tl"/>
        </a:blipFill>
        <a:ln>
          <a:noFill/>
        </a:ln>
        <a:effectLst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1.1998500187476568E-2"/>
          <c:y val="0.78423959110374364"/>
          <c:w val="0.76290928088965182"/>
          <c:h val="0.123562711483875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de-DE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de-DE" sz="8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01409776384588"/>
          <c:y val="3.0522390886706174E-2"/>
          <c:w val="0.85670551844526543"/>
          <c:h val="0.676566597596353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'Daten Sektor Industrie'!$B$11</c:f>
              <c:strCache>
                <c:ptCount val="1"/>
                <c:pt idx="0">
                  <c:v>CRF 1.A.2 - Verarbeitendes Gewerbe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25400">
              <a:noFill/>
              <a:prstDash val="solid"/>
            </a:ln>
            <a:effectLst/>
          </c:spPr>
          <c:invertIfNegative val="0"/>
          <c:cat>
            <c:numRef>
              <c:f>'Daten Sektor Industrie'!$D$10:$AR$10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Industrie'!$D$11:$AR$11</c:f>
              <c:numCache>
                <c:formatCode>#,##0.0</c:formatCode>
                <c:ptCount val="21"/>
                <c:pt idx="0">
                  <c:v>125.85156853801071</c:v>
                </c:pt>
                <c:pt idx="1">
                  <c:v>122.93227587111433</c:v>
                </c:pt>
                <c:pt idx="2">
                  <c:v>118.04235495008373</c:v>
                </c:pt>
                <c:pt idx="3">
                  <c:v>118.73784916326903</c:v>
                </c:pt>
                <c:pt idx="4">
                  <c:v>118.56159612530853</c:v>
                </c:pt>
                <c:pt idx="5">
                  <c:v>127.26053356572412</c:v>
                </c:pt>
                <c:pt idx="6">
                  <c:v>129.6406387776735</c:v>
                </c:pt>
                <c:pt idx="7">
                  <c:v>131.58547635327906</c:v>
                </c:pt>
                <c:pt idx="8">
                  <c:v>126.41682695375758</c:v>
                </c:pt>
                <c:pt idx="9">
                  <c:v>123.5119196844547</c:v>
                </c:pt>
                <c:pt idx="10">
                  <c:v>116.38832239489315</c:v>
                </c:pt>
                <c:pt idx="11">
                  <c:v>123.85190784151145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78-4084-87D2-36BBA94A6C43}"/>
            </c:ext>
          </c:extLst>
        </c:ser>
        <c:ser>
          <c:idx val="1"/>
          <c:order val="1"/>
          <c:tx>
            <c:strRef>
              <c:f>'Daten Sektor Industrie'!$B$12</c:f>
              <c:strCache>
                <c:ptCount val="1"/>
                <c:pt idx="0">
                  <c:v>CRF 2.A - Herstellung mineralischer Produkte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invertIfNegative val="0"/>
          <c:cat>
            <c:numRef>
              <c:f>'Daten Sektor Industrie'!$D$10:$AR$10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Industrie'!$D$12:$AR$12</c:f>
              <c:numCache>
                <c:formatCode>#,##0.0</c:formatCode>
                <c:ptCount val="21"/>
                <c:pt idx="0">
                  <c:v>18.952411817376305</c:v>
                </c:pt>
                <c:pt idx="1">
                  <c:v>20.151155477001236</c:v>
                </c:pt>
                <c:pt idx="2">
                  <c:v>19.665716849405289</c:v>
                </c:pt>
                <c:pt idx="3">
                  <c:v>19.026529912832064</c:v>
                </c:pt>
                <c:pt idx="4">
                  <c:v>19.562186838541894</c:v>
                </c:pt>
                <c:pt idx="5">
                  <c:v>19.164943082949101</c:v>
                </c:pt>
                <c:pt idx="6">
                  <c:v>19.191871930116509</c:v>
                </c:pt>
                <c:pt idx="7">
                  <c:v>19.842776247479939</c:v>
                </c:pt>
                <c:pt idx="8">
                  <c:v>19.704465401514646</c:v>
                </c:pt>
                <c:pt idx="9">
                  <c:v>19.412684903912606</c:v>
                </c:pt>
                <c:pt idx="10">
                  <c:v>19.043419178423868</c:v>
                </c:pt>
                <c:pt idx="11">
                  <c:v>19.830041487199999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78-4084-87D2-36BBA94A6C43}"/>
            </c:ext>
          </c:extLst>
        </c:ser>
        <c:ser>
          <c:idx val="2"/>
          <c:order val="2"/>
          <c:tx>
            <c:strRef>
              <c:f>'Daten Sektor Industrie'!$B$13</c:f>
              <c:strCache>
                <c:ptCount val="1"/>
                <c:pt idx="0">
                  <c:v>CRF 2.B - Chemische Industrie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'Daten Sektor Industrie'!$D$10:$AR$10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Industrie'!$D$13:$AR$13</c:f>
              <c:numCache>
                <c:formatCode>#,##0.0</c:formatCode>
                <c:ptCount val="21"/>
                <c:pt idx="0">
                  <c:v>10.236285368806094</c:v>
                </c:pt>
                <c:pt idx="1">
                  <c:v>9.6304711512010854</c:v>
                </c:pt>
                <c:pt idx="2">
                  <c:v>9.5149265419354379</c:v>
                </c:pt>
                <c:pt idx="3">
                  <c:v>9.4566102356036481</c:v>
                </c:pt>
                <c:pt idx="4">
                  <c:v>7.5099852951521306</c:v>
                </c:pt>
                <c:pt idx="5">
                  <c:v>6.847129375946615</c:v>
                </c:pt>
                <c:pt idx="6">
                  <c:v>6.8876825387667218</c:v>
                </c:pt>
                <c:pt idx="7">
                  <c:v>6.8394878559122336</c:v>
                </c:pt>
                <c:pt idx="8">
                  <c:v>6.6769619767909481</c:v>
                </c:pt>
                <c:pt idx="9">
                  <c:v>6.405039053137755</c:v>
                </c:pt>
                <c:pt idx="10">
                  <c:v>6.4211962376930423</c:v>
                </c:pt>
                <c:pt idx="11">
                  <c:v>6.5886957079499995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78-4084-87D2-36BBA94A6C43}"/>
            </c:ext>
          </c:extLst>
        </c:ser>
        <c:ser>
          <c:idx val="3"/>
          <c:order val="3"/>
          <c:tx>
            <c:strRef>
              <c:f>'Daten Sektor Industrie'!$B$14</c:f>
              <c:strCache>
                <c:ptCount val="1"/>
                <c:pt idx="0">
                  <c:v>CRF 2.C - Herstellung von Metallen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'Daten Sektor Industrie'!$D$10:$AR$10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Industrie'!$D$14:$AR$14</c:f>
              <c:numCache>
                <c:formatCode>#,##0.0</c:formatCode>
                <c:ptCount val="21"/>
                <c:pt idx="0">
                  <c:v>16.421732283346</c:v>
                </c:pt>
                <c:pt idx="1">
                  <c:v>15.715885262807499</c:v>
                </c:pt>
                <c:pt idx="2">
                  <c:v>15.25971601470231</c:v>
                </c:pt>
                <c:pt idx="3">
                  <c:v>15.753839727954604</c:v>
                </c:pt>
                <c:pt idx="4">
                  <c:v>17.113477547338771</c:v>
                </c:pt>
                <c:pt idx="5">
                  <c:v>16.79745165425112</c:v>
                </c:pt>
                <c:pt idx="6">
                  <c:v>18.442002247822273</c:v>
                </c:pt>
                <c:pt idx="7">
                  <c:v>21.609218995368678</c:v>
                </c:pt>
                <c:pt idx="8">
                  <c:v>19.850483088890073</c:v>
                </c:pt>
                <c:pt idx="9">
                  <c:v>18.044438837942575</c:v>
                </c:pt>
                <c:pt idx="10">
                  <c:v>15.643041617946908</c:v>
                </c:pt>
                <c:pt idx="11">
                  <c:v>17.587537315494899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978-4084-87D2-36BBA94A6C43}"/>
            </c:ext>
          </c:extLst>
        </c:ser>
        <c:ser>
          <c:idx val="4"/>
          <c:order val="4"/>
          <c:tx>
            <c:strRef>
              <c:f>'Daten Sektor Industrie'!$B$15</c:f>
              <c:strCache>
                <c:ptCount val="1"/>
                <c:pt idx="0">
                  <c:v>CRF 2.D-H - übrige Prozesse und Produktverwendungen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invertIfNegative val="0"/>
          <c:cat>
            <c:numRef>
              <c:f>'Daten Sektor Industrie'!$D$10:$AR$10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Industrie'!$D$15:$AR$15</c:f>
              <c:numCache>
                <c:formatCode>#,##0.0</c:formatCode>
                <c:ptCount val="21"/>
                <c:pt idx="0">
                  <c:v>2.7018588089536149</c:v>
                </c:pt>
                <c:pt idx="1">
                  <c:v>2.5613181945801902</c:v>
                </c:pt>
                <c:pt idx="2">
                  <c:v>2.5191806339584164</c:v>
                </c:pt>
                <c:pt idx="3">
                  <c:v>2.4402408159038633</c:v>
                </c:pt>
                <c:pt idx="4">
                  <c:v>2.3511192405962857</c:v>
                </c:pt>
                <c:pt idx="5">
                  <c:v>2.3039147813975678</c:v>
                </c:pt>
                <c:pt idx="6">
                  <c:v>2.339456854440451</c:v>
                </c:pt>
                <c:pt idx="7">
                  <c:v>2.354277889177816</c:v>
                </c:pt>
                <c:pt idx="8">
                  <c:v>2.324094669137136</c:v>
                </c:pt>
                <c:pt idx="9">
                  <c:v>2.2364561888785257</c:v>
                </c:pt>
                <c:pt idx="10">
                  <c:v>2.2058990485970504</c:v>
                </c:pt>
                <c:pt idx="11">
                  <c:v>2.2895419075287147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A-7978-4084-87D2-36BBA94A6C43}"/>
            </c:ext>
          </c:extLst>
        </c:ser>
        <c:ser>
          <c:idx val="5"/>
          <c:order val="5"/>
          <c:tx>
            <c:strRef>
              <c:f>'Daten Sektor Industrie'!$B$16</c:f>
              <c:strCache>
                <c:ptCount val="1"/>
                <c:pt idx="0">
                  <c:v>Summe F-Gase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'Daten Sektor Industrie'!$D$10:$AR$10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Industrie'!$D$16:$AR$16</c:f>
              <c:numCache>
                <c:formatCode>#,##0.0</c:formatCode>
                <c:ptCount val="21"/>
                <c:pt idx="0">
                  <c:v>14.246486764442171</c:v>
                </c:pt>
                <c:pt idx="1">
                  <c:v>14.426046706748416</c:v>
                </c:pt>
                <c:pt idx="2">
                  <c:v>14.609487379664921</c:v>
                </c:pt>
                <c:pt idx="3">
                  <c:v>14.641783213823734</c:v>
                </c:pt>
                <c:pt idx="4">
                  <c:v>14.657117449486268</c:v>
                </c:pt>
                <c:pt idx="5">
                  <c:v>15.115513169716753</c:v>
                </c:pt>
                <c:pt idx="6">
                  <c:v>15.214836525032842</c:v>
                </c:pt>
                <c:pt idx="7">
                  <c:v>15.287669621010361</c:v>
                </c:pt>
                <c:pt idx="8">
                  <c:v>14.410863627312256</c:v>
                </c:pt>
                <c:pt idx="9">
                  <c:v>13.691531953097829</c:v>
                </c:pt>
                <c:pt idx="10">
                  <c:v>12.159160106425237</c:v>
                </c:pt>
                <c:pt idx="11">
                  <c:v>11.147191777442806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C-7978-4084-87D2-36BBA94A6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7006696"/>
        <c:axId val="147008264"/>
      </c:barChart>
      <c:lineChart>
        <c:grouping val="standard"/>
        <c:varyColors val="0"/>
        <c:ser>
          <c:idx val="6"/>
          <c:order val="6"/>
          <c:tx>
            <c:strRef>
              <c:f>'Daten Sektor Industrie'!$B$17</c:f>
              <c:strCache>
                <c:ptCount val="1"/>
                <c:pt idx="0">
                  <c:v>2- Industrie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3.0716207867381506E-2"/>
                  <c:y val="-7.3000732342265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57-4E6A-A534-F4B40E61D62C}"/>
                </c:ext>
              </c:extLst>
            </c:dLbl>
            <c:dLbl>
              <c:idx val="11"/>
              <c:layout>
                <c:manualLayout>
                  <c:x val="-3.0716207867381506E-2"/>
                  <c:y val="-5.67074533198625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5AB-4A3E-977E-B41093C95379}"/>
                </c:ext>
              </c:extLst>
            </c:dLbl>
            <c:numFmt formatCode="#,##0" sourceLinked="0"/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de-DE"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'Daten Sektor Industrie'!$D$17:$AR$17</c:f>
              <c:numCache>
                <c:formatCode>#,##0.0</c:formatCode>
                <c:ptCount val="21"/>
                <c:pt idx="0">
                  <c:v>188.41034358093492</c:v>
                </c:pt>
                <c:pt idx="1">
                  <c:v>185.41715266345275</c:v>
                </c:pt>
                <c:pt idx="2">
                  <c:v>179.61138236975015</c:v>
                </c:pt>
                <c:pt idx="3">
                  <c:v>180.05685306938696</c:v>
                </c:pt>
                <c:pt idx="4">
                  <c:v>179.75548249642384</c:v>
                </c:pt>
                <c:pt idx="5">
                  <c:v>187.48948562998527</c:v>
                </c:pt>
                <c:pt idx="6">
                  <c:v>191.71648887385231</c:v>
                </c:pt>
                <c:pt idx="7">
                  <c:v>197.5189069622281</c:v>
                </c:pt>
                <c:pt idx="8">
                  <c:v>189.38369571740265</c:v>
                </c:pt>
                <c:pt idx="9">
                  <c:v>183.30207062142401</c:v>
                </c:pt>
                <c:pt idx="10">
                  <c:v>171.86103858397928</c:v>
                </c:pt>
                <c:pt idx="11">
                  <c:v>181.2949160371279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978-4084-87D2-36BBA94A6C43}"/>
            </c:ext>
          </c:extLst>
        </c:ser>
        <c:ser>
          <c:idx val="7"/>
          <c:order val="7"/>
          <c:tx>
            <c:strRef>
              <c:f>'Daten Sektor Industrie'!$B$19:$C$19</c:f>
              <c:strCache>
                <c:ptCount val="2"/>
                <c:pt idx="0">
                  <c:v>2 - Industrie</c:v>
                </c:pt>
                <c:pt idx="1">
                  <c:v>Zielpfad**</c:v>
                </c:pt>
              </c:strCache>
            </c:strRef>
          </c:tx>
          <c:spPr>
            <a:ln w="25400" cap="rnd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diamond"/>
            <c:size val="5"/>
            <c:spPr>
              <a:solidFill>
                <a:schemeClr val="accent4"/>
              </a:solidFill>
              <a:ln w="9525">
                <a:solidFill>
                  <a:schemeClr val="accent4">
                    <a:alpha val="96000"/>
                  </a:schemeClr>
                </a:solidFill>
                <a:prstDash val="sysDot"/>
              </a:ln>
              <a:effectLst/>
            </c:spPr>
          </c:marker>
          <c:dLbls>
            <c:dLbl>
              <c:idx val="10"/>
              <c:layout>
                <c:manualLayout>
                  <c:x val="-3.0716207867381506E-2"/>
                  <c:y val="-8.6578464860935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93-4981-A2A1-FBB3A5EC52BB}"/>
                </c:ext>
              </c:extLst>
            </c:dLbl>
            <c:dLbl>
              <c:idx val="11"/>
              <c:layout>
                <c:manualLayout>
                  <c:x val="-3.0716207867381582E-2"/>
                  <c:y val="-9.20095578684029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978-4084-87D2-36BBA94A6C4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978-4084-87D2-36BBA94A6C4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978-4084-87D2-36BBA94A6C43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978-4084-87D2-36BBA94A6C4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978-4084-87D2-36BBA94A6C43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978-4084-87D2-36BBA94A6C43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978-4084-87D2-36BBA94A6C43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978-4084-87D2-36BBA94A6C43}"/>
                </c:ext>
              </c:extLst>
            </c:dLbl>
            <c:numFmt formatCode="#,##0" sourceLinked="0"/>
            <c:spPr>
              <a:solidFill>
                <a:schemeClr val="accent4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de-DE"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'Daten Sektor Industrie'!$D$19:$AR$19</c:f>
              <c:numCache>
                <c:formatCode>#,##0.0</c:formatCode>
                <c:ptCount val="21"/>
                <c:pt idx="10" formatCode="#,##0">
                  <c:v>186</c:v>
                </c:pt>
                <c:pt idx="11" formatCode="#,##0">
                  <c:v>182</c:v>
                </c:pt>
                <c:pt idx="12" formatCode="#,##0">
                  <c:v>177.07834266254133</c:v>
                </c:pt>
                <c:pt idx="13" formatCode="#,##0">
                  <c:v>172.07834266254133</c:v>
                </c:pt>
                <c:pt idx="14" formatCode="#,##0">
                  <c:v>165.07834266254133</c:v>
                </c:pt>
                <c:pt idx="15" formatCode="#,##0">
                  <c:v>157.07834266254133</c:v>
                </c:pt>
                <c:pt idx="16" formatCode="#,##0">
                  <c:v>149.07834266254133</c:v>
                </c:pt>
                <c:pt idx="17" formatCode="#,##0">
                  <c:v>140.07834266254133</c:v>
                </c:pt>
                <c:pt idx="18" formatCode="#,##0">
                  <c:v>132.07834266254133</c:v>
                </c:pt>
                <c:pt idx="19" formatCode="#,##0">
                  <c:v>125.07834266254135</c:v>
                </c:pt>
                <c:pt idx="20" formatCode="#,##0">
                  <c:v>118.07834266254135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7-7978-4084-87D2-36BBA94A6C43}"/>
            </c:ext>
          </c:extLst>
        </c:ser>
        <c:ser>
          <c:idx val="8"/>
          <c:order val="8"/>
          <c:tx>
            <c:strRef>
              <c:f>'Daten Sektor Industrie'!$B$18</c:f>
              <c:strCache>
                <c:ptCount val="1"/>
                <c:pt idx="0">
                  <c:v>davon im ETS</c:v>
                </c:pt>
              </c:strCache>
            </c:strRef>
          </c:tx>
          <c:spPr>
            <a:ln w="25400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'Daten Sektor Industrie'!$D$18:$AR$18</c:f>
              <c:numCache>
                <c:formatCode>#,##0</c:formatCode>
                <c:ptCount val="21"/>
                <c:pt idx="3">
                  <c:v>150.78299999999999</c:v>
                </c:pt>
                <c:pt idx="4">
                  <c:v>151.66399999999999</c:v>
                </c:pt>
                <c:pt idx="5">
                  <c:v>151.48500000000001</c:v>
                </c:pt>
                <c:pt idx="6">
                  <c:v>151.70500000000001</c:v>
                </c:pt>
                <c:pt idx="7">
                  <c:v>154.33000000000001</c:v>
                </c:pt>
                <c:pt idx="8">
                  <c:v>152.376</c:v>
                </c:pt>
                <c:pt idx="9">
                  <c:v>146.17400000000001</c:v>
                </c:pt>
                <c:pt idx="10">
                  <c:v>137.126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E9-4C70-BE18-4BADAFED1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06696"/>
        <c:axId val="147008264"/>
        <c:extLst/>
      </c:lineChart>
      <c:dateAx>
        <c:axId val="147006696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7008264"/>
        <c:crosses val="autoZero"/>
        <c:auto val="0"/>
        <c:lblOffset val="100"/>
        <c:baseTimeUnit val="years"/>
      </c:dateAx>
      <c:valAx>
        <c:axId val="1470082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strRef>
              <c:f>'Daten Sektor Industrie'!$C$5</c:f>
              <c:strCache>
                <c:ptCount val="1"/>
                <c:pt idx="0">
                  <c:v>Emissionen in Mio. t CO₂-äquivalent</c:v>
                </c:pt>
              </c:strCache>
            </c:strRef>
          </c:tx>
          <c:layout>
            <c:manualLayout>
              <c:xMode val="edge"/>
              <c:yMode val="edge"/>
              <c:x val="1.6546794209965458E-2"/>
              <c:y val="0.175573979932752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de-DE"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7006696"/>
        <c:crosses val="autoZero"/>
        <c:crossBetween val="between"/>
      </c:valAx>
      <c:spPr>
        <a:blipFill dpi="0" rotWithShape="1">
          <a:blip xmlns:r="http://schemas.openxmlformats.org/officeDocument/2006/relationships" r:embed="rId3"/>
          <a:srcRect/>
          <a:tile tx="0" ty="0" sx="100000" sy="100000" flip="none" algn="tl"/>
        </a:blipFill>
        <a:ln>
          <a:noFill/>
        </a:ln>
        <a:effectLst/>
      </c:spPr>
    </c:plotArea>
    <c:legend>
      <c:legendPos val="b"/>
      <c:legendEntry>
        <c:idx val="6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de-DE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de-DE" sz="8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01409776384588"/>
          <c:y val="3.0522390886706174E-2"/>
          <c:w val="0.85670551844526543"/>
          <c:h val="0.676566597596353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'Daten Sektor Gebäude'!$B$11</c:f>
              <c:strCache>
                <c:ptCount val="1"/>
                <c:pt idx="0">
                  <c:v>CRF 1.A.4.a - Gewerbe, Handel, Dienstleistung (ohne Militär und Landwirtschaft)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25400">
              <a:noFill/>
              <a:prstDash val="solid"/>
            </a:ln>
            <a:effectLst/>
          </c:spPr>
          <c:invertIfNegative val="0"/>
          <c:cat>
            <c:numRef>
              <c:f>'Daten Sektor Gebäude'!$D$10:$AR$10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Gebäude'!$D$11:$AR$11</c:f>
              <c:numCache>
                <c:formatCode>#,##0.0</c:formatCode>
                <c:ptCount val="21"/>
                <c:pt idx="0">
                  <c:v>39.913199528004107</c:v>
                </c:pt>
                <c:pt idx="1">
                  <c:v>35.029814495838259</c:v>
                </c:pt>
                <c:pt idx="2">
                  <c:v>34.019907955147012</c:v>
                </c:pt>
                <c:pt idx="3">
                  <c:v>37.499106866394044</c:v>
                </c:pt>
                <c:pt idx="4">
                  <c:v>33.663057857566628</c:v>
                </c:pt>
                <c:pt idx="5">
                  <c:v>35.086509595059773</c:v>
                </c:pt>
                <c:pt idx="6">
                  <c:v>34.148044086310328</c:v>
                </c:pt>
                <c:pt idx="7">
                  <c:v>33.751291346287445</c:v>
                </c:pt>
                <c:pt idx="8">
                  <c:v>29.618653340925039</c:v>
                </c:pt>
                <c:pt idx="9">
                  <c:v>29.888022467993494</c:v>
                </c:pt>
                <c:pt idx="10">
                  <c:v>27.788033538175512</c:v>
                </c:pt>
                <c:pt idx="11">
                  <c:v>30.006522769601066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62-4755-9E96-DC55ADA1CECB}"/>
            </c:ext>
          </c:extLst>
        </c:ser>
        <c:ser>
          <c:idx val="1"/>
          <c:order val="1"/>
          <c:tx>
            <c:strRef>
              <c:f>'Daten Sektor Gebäude'!$B$12</c:f>
              <c:strCache>
                <c:ptCount val="1"/>
                <c:pt idx="0">
                  <c:v>CRF 1.A.4.b - Haushalte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'Daten Sektor Gebäude'!$D$10:$AR$10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Gebäude'!$D$12:$AR$12</c:f>
              <c:numCache>
                <c:formatCode>#,##0.0</c:formatCode>
                <c:ptCount val="21"/>
                <c:pt idx="0">
                  <c:v>107.03534532495301</c:v>
                </c:pt>
                <c:pt idx="1">
                  <c:v>90.989136527293823</c:v>
                </c:pt>
                <c:pt idx="2">
                  <c:v>95.094724365856806</c:v>
                </c:pt>
                <c:pt idx="3">
                  <c:v>101.14575119967246</c:v>
                </c:pt>
                <c:pt idx="4">
                  <c:v>83.614631571788905</c:v>
                </c:pt>
                <c:pt idx="5">
                  <c:v>87.957050493343047</c:v>
                </c:pt>
                <c:pt idx="6">
                  <c:v>89.381120127765996</c:v>
                </c:pt>
                <c:pt idx="7">
                  <c:v>87.759806838481708</c:v>
                </c:pt>
                <c:pt idx="8">
                  <c:v>85.723273746259508</c:v>
                </c:pt>
                <c:pt idx="9">
                  <c:v>90.567739747141886</c:v>
                </c:pt>
                <c:pt idx="10">
                  <c:v>90.846813229867834</c:v>
                </c:pt>
                <c:pt idx="11">
                  <c:v>84.511474673913582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62-4755-9E96-DC55ADA1CECB}"/>
            </c:ext>
          </c:extLst>
        </c:ser>
        <c:ser>
          <c:idx val="2"/>
          <c:order val="2"/>
          <c:tx>
            <c:strRef>
              <c:f>'Daten Sektor Gebäude'!$B$13</c:f>
              <c:strCache>
                <c:ptCount val="1"/>
                <c:pt idx="0">
                  <c:v>CRF 1.A.5 - Militär</c:v>
                </c:pt>
              </c:strCache>
            </c:strRef>
          </c:tx>
          <c:spPr>
            <a:solidFill>
              <a:schemeClr val="tx2"/>
            </a:solidFill>
            <a:ln w="25400">
              <a:noFill/>
            </a:ln>
            <a:effectLst/>
          </c:spPr>
          <c:invertIfNegative val="0"/>
          <c:cat>
            <c:numRef>
              <c:f>'Daten Sektor Gebäude'!$D$10:$AR$10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Gebäude'!$D$13:$AR$13</c:f>
              <c:numCache>
                <c:formatCode>#,##0.0</c:formatCode>
                <c:ptCount val="21"/>
                <c:pt idx="0">
                  <c:v>1.2957490861874483</c:v>
                </c:pt>
                <c:pt idx="1">
                  <c:v>1.2015779866010039</c:v>
                </c:pt>
                <c:pt idx="2">
                  <c:v>0.98876506820302235</c:v>
                </c:pt>
                <c:pt idx="3">
                  <c:v>1.0275184540708031</c:v>
                </c:pt>
                <c:pt idx="4">
                  <c:v>0.96688269894959711</c:v>
                </c:pt>
                <c:pt idx="5">
                  <c:v>0.97106891935551176</c:v>
                </c:pt>
                <c:pt idx="6">
                  <c:v>1.002550351533257</c:v>
                </c:pt>
                <c:pt idx="7">
                  <c:v>0.81724849583719839</c:v>
                </c:pt>
                <c:pt idx="8">
                  <c:v>0.72734341327947216</c:v>
                </c:pt>
                <c:pt idx="9">
                  <c:v>0.89312067797107975</c:v>
                </c:pt>
                <c:pt idx="10">
                  <c:v>0.74784643873783485</c:v>
                </c:pt>
                <c:pt idx="11">
                  <c:v>0.934993005276474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62-4755-9E96-DC55ADA1C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7006696"/>
        <c:axId val="147008264"/>
      </c:barChart>
      <c:lineChart>
        <c:grouping val="standard"/>
        <c:varyColors val="0"/>
        <c:ser>
          <c:idx val="6"/>
          <c:order val="3"/>
          <c:tx>
            <c:strRef>
              <c:f>'Daten Sektor Gebäude'!$B$14</c:f>
              <c:strCache>
                <c:ptCount val="1"/>
                <c:pt idx="0">
                  <c:v>3 - Gebäude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F0-4758-BFBF-DD641F091FE2}"/>
                </c:ext>
              </c:extLst>
            </c:dLbl>
            <c:dLbl>
              <c:idx val="11"/>
              <c:layout>
                <c:manualLayout>
                  <c:x val="-3.0716207867381506E-2"/>
                  <c:y val="-6.4854092831064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689-4840-B070-6B6FA203843E}"/>
                </c:ext>
              </c:extLst>
            </c:dLbl>
            <c:numFmt formatCode="#,##0" sourceLinked="0"/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de-DE"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'Daten Sektor Gebäude'!$D$14:$AR$14</c:f>
              <c:numCache>
                <c:formatCode>#,##0.0</c:formatCode>
                <c:ptCount val="21"/>
                <c:pt idx="0">
                  <c:v>148.2442939391446</c:v>
                </c:pt>
                <c:pt idx="1">
                  <c:v>127.22052900973308</c:v>
                </c:pt>
                <c:pt idx="2">
                  <c:v>130.10339738920683</c:v>
                </c:pt>
                <c:pt idx="3">
                  <c:v>139.67237652013733</c:v>
                </c:pt>
                <c:pt idx="4">
                  <c:v>118.24457212830514</c:v>
                </c:pt>
                <c:pt idx="5">
                  <c:v>124.01462900775834</c:v>
                </c:pt>
                <c:pt idx="6">
                  <c:v>124.53171456560958</c:v>
                </c:pt>
                <c:pt idx="7">
                  <c:v>122.32834668060633</c:v>
                </c:pt>
                <c:pt idx="8">
                  <c:v>116.06927050046403</c:v>
                </c:pt>
                <c:pt idx="9">
                  <c:v>121.34888289310645</c:v>
                </c:pt>
                <c:pt idx="10">
                  <c:v>119.38269320678118</c:v>
                </c:pt>
                <c:pt idx="11">
                  <c:v>115.45299044879113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D62-4755-9E96-DC55ADA1CECB}"/>
            </c:ext>
          </c:extLst>
        </c:ser>
        <c:ser>
          <c:idx val="8"/>
          <c:order val="4"/>
          <c:tx>
            <c:strRef>
              <c:f>'Daten Sektor Gebäude'!$B$16:$C$16</c:f>
              <c:strCache>
                <c:ptCount val="2"/>
                <c:pt idx="0">
                  <c:v>3 - Gebäude</c:v>
                </c:pt>
                <c:pt idx="1">
                  <c:v>Zielpfad**</c:v>
                </c:pt>
              </c:strCache>
            </c:strRef>
          </c:tx>
          <c:spPr>
            <a:ln w="25400" cap="rnd">
              <a:solidFill>
                <a:schemeClr val="tx2"/>
              </a:solidFill>
              <a:prstDash val="sysDot"/>
              <a:round/>
            </a:ln>
            <a:effectLst/>
          </c:spPr>
          <c:marker>
            <c:symbol val="diamond"/>
            <c:size val="5"/>
            <c:spPr>
              <a:solidFill>
                <a:schemeClr val="tx2"/>
              </a:solidFill>
              <a:ln w="9525">
                <a:solidFill>
                  <a:schemeClr val="tx2"/>
                </a:solidFill>
              </a:ln>
              <a:effectLst/>
            </c:spPr>
          </c:marker>
          <c:dLbls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F0-4758-BFBF-DD641F091FE2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F0-4758-BFBF-DD641F091FE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F0-4758-BFBF-DD641F091FE2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F0-4758-BFBF-DD641F091FE2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F0-4758-BFBF-DD641F091FE2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F0-4758-BFBF-DD641F091FE2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F0-4758-BFBF-DD641F091FE2}"/>
                </c:ext>
              </c:extLst>
            </c:dLbl>
            <c:numFmt formatCode="#,##0" sourceLinked="0"/>
            <c:spPr>
              <a:solidFill>
                <a:schemeClr val="tx2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de-DE"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'Daten Sektor Gebäude'!$D$16:$AR$16</c:f>
              <c:numCache>
                <c:formatCode>#,##0</c:formatCode>
                <c:ptCount val="21"/>
                <c:pt idx="10" formatCode="#,##0.0">
                  <c:v>118</c:v>
                </c:pt>
                <c:pt idx="11" formatCode="#,##0.0">
                  <c:v>113</c:v>
                </c:pt>
                <c:pt idx="12" formatCode="#,##0.0">
                  <c:v>107.72744550568987</c:v>
                </c:pt>
                <c:pt idx="13" formatCode="#,##0.0">
                  <c:v>101.72744550568987</c:v>
                </c:pt>
                <c:pt idx="14" formatCode="#,##0.0">
                  <c:v>96.727445505689872</c:v>
                </c:pt>
                <c:pt idx="15" formatCode="#,##0.0">
                  <c:v>91.727445505689872</c:v>
                </c:pt>
                <c:pt idx="16" formatCode="#,##0.0">
                  <c:v>86.727445505689872</c:v>
                </c:pt>
                <c:pt idx="17" formatCode="#,##0.0">
                  <c:v>81.727445505689872</c:v>
                </c:pt>
                <c:pt idx="18" formatCode="#,##0.0">
                  <c:v>76.727445505689872</c:v>
                </c:pt>
                <c:pt idx="19" formatCode="#,##0.0">
                  <c:v>71.727445505689872</c:v>
                </c:pt>
                <c:pt idx="20" formatCode="#,##0.0">
                  <c:v>66.727445505689872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2-5D62-4755-9E96-DC55ADA1CECB}"/>
            </c:ext>
          </c:extLst>
        </c:ser>
        <c:ser>
          <c:idx val="3"/>
          <c:order val="5"/>
          <c:tx>
            <c:strRef>
              <c:f>'Daten Sektor Gebäude'!$B$15</c:f>
              <c:strCache>
                <c:ptCount val="1"/>
                <c:pt idx="0">
                  <c:v>davon ETS</c:v>
                </c:pt>
              </c:strCache>
            </c:strRef>
          </c:tx>
          <c:spPr>
            <a:ln w="25400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'Daten Sektor Gebäude'!$D$15:$AR$15</c:f>
              <c:numCache>
                <c:formatCode>#,##0</c:formatCode>
                <c:ptCount val="21"/>
                <c:pt idx="3" formatCode="#,##0.0">
                  <c:v>0.58499999999999996</c:v>
                </c:pt>
                <c:pt idx="4" formatCode="#,##0.0">
                  <c:v>0.51600000000000001</c:v>
                </c:pt>
                <c:pt idx="5" formatCode="#,##0.0">
                  <c:v>0.53100000000000003</c:v>
                </c:pt>
                <c:pt idx="6" formatCode="#,##0.0">
                  <c:v>0.54400000000000004</c:v>
                </c:pt>
                <c:pt idx="7" formatCode="#,##0.0">
                  <c:v>0.55900000000000005</c:v>
                </c:pt>
                <c:pt idx="8" formatCode="#,##0.0">
                  <c:v>0.52900000000000003</c:v>
                </c:pt>
                <c:pt idx="9" formatCode="#,##0.0">
                  <c:v>0.54600000000000004</c:v>
                </c:pt>
                <c:pt idx="10" formatCode="#,##0.0">
                  <c:v>0.51800000000000002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20-4C0E-9DA6-8B4441A73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06696"/>
        <c:axId val="147008264"/>
        <c:extLst/>
      </c:lineChart>
      <c:dateAx>
        <c:axId val="147006696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7008264"/>
        <c:crosses val="autoZero"/>
        <c:auto val="0"/>
        <c:lblOffset val="100"/>
        <c:baseTimeUnit val="years"/>
      </c:dateAx>
      <c:valAx>
        <c:axId val="1470082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strRef>
              <c:f>'Daten Sektor Gebäude'!$C$5</c:f>
              <c:strCache>
                <c:ptCount val="1"/>
                <c:pt idx="0">
                  <c:v>Emissionen in Mio. t CO₂-äquivalent</c:v>
                </c:pt>
              </c:strCache>
            </c:strRef>
          </c:tx>
          <c:layout>
            <c:manualLayout>
              <c:xMode val="edge"/>
              <c:yMode val="edge"/>
              <c:x val="1.6546794209965458E-2"/>
              <c:y val="0.175573979932752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de-DE"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7006696"/>
        <c:crosses val="autoZero"/>
        <c:crossBetween val="between"/>
      </c:valAx>
      <c:spPr>
        <a:blipFill dpi="0" rotWithShape="1">
          <a:blip xmlns:r="http://schemas.openxmlformats.org/officeDocument/2006/relationships" r:embed="rId3"/>
          <a:srcRect/>
          <a:tile tx="0" ty="0" sx="100000" sy="100000" flip="none" algn="tl"/>
        </a:blipFill>
        <a:ln>
          <a:noFill/>
        </a:ln>
        <a:effectLst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1.1998500187476568E-2"/>
          <c:y val="0.78423959110374364"/>
          <c:w val="0.615674391411974"/>
          <c:h val="0.208653398976859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de-DE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de-DE" sz="8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01409776384588"/>
          <c:y val="3.0522390886706174E-2"/>
          <c:w val="0.85670551844526543"/>
          <c:h val="0.676566597596353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'Daten Sektor Verkehr'!$B$11</c:f>
              <c:strCache>
                <c:ptCount val="1"/>
                <c:pt idx="0">
                  <c:v>CRF 1.A.3.a - nationaler Luftverkehr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 w="25400">
              <a:noFill/>
              <a:prstDash val="solid"/>
            </a:ln>
            <a:effectLst/>
          </c:spPr>
          <c:invertIfNegative val="0"/>
          <c:cat>
            <c:numRef>
              <c:f>'Daten Sektor Verkehr'!$D$10:$AR$10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Verkehr'!$D$11:$AR$11</c:f>
              <c:numCache>
                <c:formatCode>#,##0.0</c:formatCode>
                <c:ptCount val="21"/>
                <c:pt idx="0">
                  <c:v>2.3335229015308938</c:v>
                </c:pt>
                <c:pt idx="1">
                  <c:v>2.1403933812534435</c:v>
                </c:pt>
                <c:pt idx="2">
                  <c:v>2.1944761980901628</c:v>
                </c:pt>
                <c:pt idx="3">
                  <c:v>2.0576484985568992</c:v>
                </c:pt>
                <c:pt idx="4">
                  <c:v>1.9782216924255125</c:v>
                </c:pt>
                <c:pt idx="5">
                  <c:v>1.9985186082024839</c:v>
                </c:pt>
                <c:pt idx="6">
                  <c:v>2.0931876972787897</c:v>
                </c:pt>
                <c:pt idx="7">
                  <c:v>2.1738619949742088</c:v>
                </c:pt>
                <c:pt idx="8">
                  <c:v>2.2047694774243585</c:v>
                </c:pt>
                <c:pt idx="9">
                  <c:v>2.2537684044729462</c:v>
                </c:pt>
                <c:pt idx="10">
                  <c:v>1.0496929104509511</c:v>
                </c:pt>
                <c:pt idx="11">
                  <c:v>0.76482341526925923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64-4846-90F6-8440E9191D26}"/>
            </c:ext>
          </c:extLst>
        </c:ser>
        <c:ser>
          <c:idx val="1"/>
          <c:order val="1"/>
          <c:tx>
            <c:strRef>
              <c:f>'Daten Sektor Verkehr'!$B$12</c:f>
              <c:strCache>
                <c:ptCount val="1"/>
                <c:pt idx="0">
                  <c:v>CRF 1.A.3.b - Straßenverkehr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'Daten Sektor Verkehr'!$D$10:$AR$10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Verkehr'!$D$12:$AR$12</c:f>
              <c:numCache>
                <c:formatCode>#,##0.0</c:formatCode>
                <c:ptCount val="21"/>
                <c:pt idx="0">
                  <c:v>148.10823915744081</c:v>
                </c:pt>
                <c:pt idx="1">
                  <c:v>150.11168413017506</c:v>
                </c:pt>
                <c:pt idx="2">
                  <c:v>148.85879485032044</c:v>
                </c:pt>
                <c:pt idx="3">
                  <c:v>153.16128221916853</c:v>
                </c:pt>
                <c:pt idx="4">
                  <c:v>154.35412859766521</c:v>
                </c:pt>
                <c:pt idx="5">
                  <c:v>157.0228872954203</c:v>
                </c:pt>
                <c:pt idx="6">
                  <c:v>160.23809312456166</c:v>
                </c:pt>
                <c:pt idx="7">
                  <c:v>163.40253129657202</c:v>
                </c:pt>
                <c:pt idx="8">
                  <c:v>157.83141922613297</c:v>
                </c:pt>
                <c:pt idx="9">
                  <c:v>159.40410350467354</c:v>
                </c:pt>
                <c:pt idx="10">
                  <c:v>143.13360981385733</c:v>
                </c:pt>
                <c:pt idx="11">
                  <c:v>145.09304874427229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64-4846-90F6-8440E9191D26}"/>
            </c:ext>
          </c:extLst>
        </c:ser>
        <c:ser>
          <c:idx val="2"/>
          <c:order val="2"/>
          <c:tx>
            <c:strRef>
              <c:f>'Daten Sektor Verkehr'!$B$13</c:f>
              <c:strCache>
                <c:ptCount val="1"/>
                <c:pt idx="0">
                  <c:v>CRF 1.A.3.c - Schienenverkehr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invertIfNegative val="0"/>
          <c:cat>
            <c:numRef>
              <c:f>'Daten Sektor Verkehr'!$D$10:$AR$10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Verkehr'!$D$13:$AR$13</c:f>
              <c:numCache>
                <c:formatCode>#,##0.0</c:formatCode>
                <c:ptCount val="21"/>
                <c:pt idx="0">
                  <c:v>1.1210041054743312</c:v>
                </c:pt>
                <c:pt idx="1">
                  <c:v>1.1323170910765494</c:v>
                </c:pt>
                <c:pt idx="2">
                  <c:v>1.0424119343809704</c:v>
                </c:pt>
                <c:pt idx="3">
                  <c:v>1.0603240391290065</c:v>
                </c:pt>
                <c:pt idx="4">
                  <c:v>0.94862930776488685</c:v>
                </c:pt>
                <c:pt idx="5">
                  <c:v>1.0246997290367936</c:v>
                </c:pt>
                <c:pt idx="6">
                  <c:v>1.059471692336819</c:v>
                </c:pt>
                <c:pt idx="7">
                  <c:v>0.87898166397660948</c:v>
                </c:pt>
                <c:pt idx="8">
                  <c:v>0.73606753348922327</c:v>
                </c:pt>
                <c:pt idx="9">
                  <c:v>0.83431505561568531</c:v>
                </c:pt>
                <c:pt idx="10">
                  <c:v>0.78531892937596071</c:v>
                </c:pt>
                <c:pt idx="11">
                  <c:v>0.79492276547044527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64-4846-90F6-8440E9191D26}"/>
            </c:ext>
          </c:extLst>
        </c:ser>
        <c:ser>
          <c:idx val="3"/>
          <c:order val="3"/>
          <c:tx>
            <c:strRef>
              <c:f>'Daten Sektor Verkehr'!$B$14</c:f>
              <c:strCache>
                <c:ptCount val="1"/>
                <c:pt idx="0">
                  <c:v>CRF 1.A.3.d - Küsten- &amp; Binnenschifffahrt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5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'Daten Sektor Verkehr'!$D$10:$AR$10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  <c:extLst xmlns:c15="http://schemas.microsoft.com/office/drawing/2012/chart"/>
            </c:numRef>
          </c:cat>
          <c:val>
            <c:numRef>
              <c:f>'Daten Sektor Verkehr'!$D$14:$AR$14</c:f>
              <c:numCache>
                <c:formatCode>#,##0.0</c:formatCode>
                <c:ptCount val="21"/>
                <c:pt idx="0">
                  <c:v>1.4046840517899466</c:v>
                </c:pt>
                <c:pt idx="1">
                  <c:v>1.466316686116987</c:v>
                </c:pt>
                <c:pt idx="2">
                  <c:v>1.4555598408852419</c:v>
                </c:pt>
                <c:pt idx="3">
                  <c:v>1.498437957172652</c:v>
                </c:pt>
                <c:pt idx="4">
                  <c:v>1.5779191725383295</c:v>
                </c:pt>
                <c:pt idx="5">
                  <c:v>1.6733195332907715</c:v>
                </c:pt>
                <c:pt idx="6">
                  <c:v>1.53130111006339</c:v>
                </c:pt>
                <c:pt idx="7">
                  <c:v>1.4338091556777259</c:v>
                </c:pt>
                <c:pt idx="8">
                  <c:v>1.5196896181137005</c:v>
                </c:pt>
                <c:pt idx="9">
                  <c:v>1.5816511933230837</c:v>
                </c:pt>
                <c:pt idx="10">
                  <c:v>1.4048887192555077</c:v>
                </c:pt>
                <c:pt idx="11">
                  <c:v>1.4048777833193631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1F64-4846-90F6-8440E9191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7006696"/>
        <c:axId val="147008264"/>
        <c:extLst/>
      </c:barChart>
      <c:lineChart>
        <c:grouping val="standard"/>
        <c:varyColors val="0"/>
        <c:ser>
          <c:idx val="6"/>
          <c:order val="4"/>
          <c:tx>
            <c:strRef>
              <c:f>'Daten Sektor Verkehr'!$B$15</c:f>
              <c:strCache>
                <c:ptCount val="1"/>
                <c:pt idx="0">
                  <c:v>4 - Verkehr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3.0716207867381506E-2"/>
                  <c:y val="-4.31297208011931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31-4F40-800F-60F65C181DF3}"/>
                </c:ext>
              </c:extLst>
            </c:dLbl>
            <c:dLbl>
              <c:idx val="11"/>
              <c:layout>
                <c:manualLayout>
                  <c:x val="-3.0716207867381582E-2"/>
                  <c:y val="-5.9422999823596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22F-4C93-AC62-E457E2E060AF}"/>
                </c:ext>
              </c:extLst>
            </c:dLbl>
            <c:numFmt formatCode="#,##0" sourceLinked="0"/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de-DE"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'Daten Sektor Verkehr'!$D$15:$AR$15</c:f>
              <c:numCache>
                <c:formatCode>#,##0.0</c:formatCode>
                <c:ptCount val="21"/>
                <c:pt idx="0">
                  <c:v>152.96745021623599</c:v>
                </c:pt>
                <c:pt idx="1">
                  <c:v>154.85071128862202</c:v>
                </c:pt>
                <c:pt idx="2">
                  <c:v>153.55124282367683</c:v>
                </c:pt>
                <c:pt idx="3">
                  <c:v>157.7776927140271</c:v>
                </c:pt>
                <c:pt idx="4">
                  <c:v>158.85889877039392</c:v>
                </c:pt>
                <c:pt idx="5">
                  <c:v>161.71942516595038</c:v>
                </c:pt>
                <c:pt idx="6">
                  <c:v>164.92205362424065</c:v>
                </c:pt>
                <c:pt idx="7">
                  <c:v>167.88918411120056</c:v>
                </c:pt>
                <c:pt idx="8">
                  <c:v>162.29194585516026</c:v>
                </c:pt>
                <c:pt idx="9">
                  <c:v>164.07383815808524</c:v>
                </c:pt>
                <c:pt idx="10">
                  <c:v>146.37351037293976</c:v>
                </c:pt>
                <c:pt idx="11">
                  <c:v>148.05767270833138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F64-4846-90F6-8440E9191D26}"/>
            </c:ext>
          </c:extLst>
        </c:ser>
        <c:ser>
          <c:idx val="9"/>
          <c:order val="5"/>
          <c:tx>
            <c:strRef>
              <c:f>'Daten Sektor Verkehr'!$B$17:$C$17</c:f>
              <c:strCache>
                <c:ptCount val="2"/>
                <c:pt idx="0">
                  <c:v>4 - Verkehr</c:v>
                </c:pt>
                <c:pt idx="1">
                  <c:v>Zielpfad**</c:v>
                </c:pt>
              </c:strCache>
              <c:extLst xmlns:c15="http://schemas.microsoft.com/office/drawing/2012/chart"/>
            </c:strRef>
          </c:tx>
          <c:spPr>
            <a:ln w="25400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diamond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prstDash val="sysDot"/>
              </a:ln>
              <a:effectLst/>
            </c:spPr>
          </c:marker>
          <c:dLbls>
            <c:dLbl>
              <c:idx val="10"/>
              <c:layout>
                <c:manualLayout>
                  <c:x val="-3.0716207867381506E-2"/>
                  <c:y val="-6.75696393347980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DE-4E55-98EE-ABAC786322F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83-4D39-A29E-08F9403239FB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83-4D39-A29E-08F9403239FB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83-4D39-A29E-08F9403239FB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B83-4D39-A29E-08F9403239FB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B83-4D39-A29E-08F9403239FB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B83-4D39-A29E-08F9403239FB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B83-4D39-A29E-08F9403239FB}"/>
                </c:ext>
              </c:extLst>
            </c:dLbl>
            <c:numFmt formatCode="#,##0" sourceLinked="0"/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de-DE"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'Daten Sektor Verkehr'!$D$17:$AR$17</c:f>
              <c:numCache>
                <c:formatCode>#,##0.0</c:formatCode>
                <c:ptCount val="21"/>
                <c:pt idx="10" formatCode="#,##0">
                  <c:v>150</c:v>
                </c:pt>
                <c:pt idx="11" formatCode="#,##0">
                  <c:v>145</c:v>
                </c:pt>
                <c:pt idx="12" formatCode="#,##0">
                  <c:v>138.66025858796317</c:v>
                </c:pt>
                <c:pt idx="13" formatCode="#,##0">
                  <c:v>133.66025858796317</c:v>
                </c:pt>
                <c:pt idx="14" formatCode="#,##0">
                  <c:v>127.66025858796318</c:v>
                </c:pt>
                <c:pt idx="15" formatCode="#,##0">
                  <c:v>122.66025858796318</c:v>
                </c:pt>
                <c:pt idx="16" formatCode="#,##0">
                  <c:v>116.66025858796318</c:v>
                </c:pt>
                <c:pt idx="17" formatCode="#,##0">
                  <c:v>111.66025858796318</c:v>
                </c:pt>
                <c:pt idx="18" formatCode="#,##0">
                  <c:v>104.66025858796318</c:v>
                </c:pt>
                <c:pt idx="19" formatCode="#,##0">
                  <c:v>95.660258587963185</c:v>
                </c:pt>
                <c:pt idx="20" formatCode="#,##0">
                  <c:v>84.660258587963185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3-1F64-4846-90F6-8440E9191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06696"/>
        <c:axId val="147008264"/>
        <c:extLst/>
      </c:lineChart>
      <c:dateAx>
        <c:axId val="147006696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7008264"/>
        <c:crosses val="autoZero"/>
        <c:auto val="0"/>
        <c:lblOffset val="100"/>
        <c:baseTimeUnit val="years"/>
      </c:dateAx>
      <c:valAx>
        <c:axId val="1470082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strRef>
              <c:f>'Daten Sektor Verkehr'!$C$5</c:f>
              <c:strCache>
                <c:ptCount val="1"/>
                <c:pt idx="0">
                  <c:v>Emissionen in Mio. t CO₂-äquivalent</c:v>
                </c:pt>
              </c:strCache>
            </c:strRef>
          </c:tx>
          <c:layout>
            <c:manualLayout>
              <c:xMode val="edge"/>
              <c:yMode val="edge"/>
              <c:x val="1.6546794209965458E-2"/>
              <c:y val="0.175573979932752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de-DE"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7006696"/>
        <c:crosses val="autoZero"/>
        <c:crossBetween val="between"/>
      </c:valAx>
      <c:spPr>
        <a:blipFill dpi="0" rotWithShape="1">
          <a:blip xmlns:r="http://schemas.openxmlformats.org/officeDocument/2006/relationships" r:embed="rId3"/>
          <a:srcRect/>
          <a:tile tx="0" ty="0" sx="100000" sy="100000" flip="none" algn="tl"/>
        </a:blipFill>
        <a:ln>
          <a:noFill/>
        </a:ln>
        <a:effectLst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1.1998500187476568E-2"/>
          <c:y val="0.78423959110374364"/>
          <c:w val="0.96965379327584056"/>
          <c:h val="0.204461621523378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de-DE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de-DE" sz="8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01409776384588"/>
          <c:y val="3.0522390886706174E-2"/>
          <c:w val="0.85670551844526543"/>
          <c:h val="0.67656659759635307"/>
        </c:manualLayout>
      </c:layout>
      <c:barChart>
        <c:barDir val="col"/>
        <c:grouping val="stacked"/>
        <c:varyColors val="0"/>
        <c:ser>
          <c:idx val="8"/>
          <c:order val="0"/>
          <c:tx>
            <c:strRef>
              <c:f>'Daten Sektor Landwirtschaft'!$B$11</c:f>
              <c:strCache>
                <c:ptCount val="1"/>
                <c:pt idx="0">
                  <c:v>CRF 1.A.4.c - Stationäre &amp; mobile Feuerung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 w="25400">
              <a:noFill/>
            </a:ln>
            <a:effectLst/>
          </c:spPr>
          <c:invertIfNegative val="0"/>
          <c:val>
            <c:numRef>
              <c:f>'Daten Sektor Landwirtschaft'!$D$11:$AR$11</c:f>
              <c:numCache>
                <c:formatCode>#,##0.0</c:formatCode>
                <c:ptCount val="21"/>
                <c:pt idx="0">
                  <c:v>6.1399574328838433</c:v>
                </c:pt>
                <c:pt idx="1">
                  <c:v>6.7527512427175127</c:v>
                </c:pt>
                <c:pt idx="2">
                  <c:v>5.9325641184226399</c:v>
                </c:pt>
                <c:pt idx="3">
                  <c:v>6.0056717362669163</c:v>
                </c:pt>
                <c:pt idx="4">
                  <c:v>6.592773446350634</c:v>
                </c:pt>
                <c:pt idx="5">
                  <c:v>6.5950809409589848</c:v>
                </c:pt>
                <c:pt idx="6">
                  <c:v>6.8108977763242722</c:v>
                </c:pt>
                <c:pt idx="7">
                  <c:v>6.3578772717355365</c:v>
                </c:pt>
                <c:pt idx="8">
                  <c:v>6.1024274340640829</c:v>
                </c:pt>
                <c:pt idx="9">
                  <c:v>6.0567033698336257</c:v>
                </c:pt>
                <c:pt idx="10">
                  <c:v>6.2663457773784907</c:v>
                </c:pt>
                <c:pt idx="11">
                  <c:v>6.3147030540078637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5090-459C-8B91-C2E67B35A783}"/>
            </c:ext>
          </c:extLst>
        </c:ser>
        <c:ser>
          <c:idx val="0"/>
          <c:order val="1"/>
          <c:tx>
            <c:strRef>
              <c:f>'Daten Sektor Landwirtschaft'!$B$12</c:f>
              <c:strCache>
                <c:ptCount val="1"/>
                <c:pt idx="0">
                  <c:v>CRF 3.A - Landwirtschaft - Fermentation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 w="25400">
              <a:noFill/>
              <a:prstDash val="solid"/>
            </a:ln>
            <a:effectLst/>
          </c:spPr>
          <c:invertIfNegative val="0"/>
          <c:cat>
            <c:numRef>
              <c:f>'Daten Sektor Landwirtschaft'!$D$10:$AR$10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Landwirtschaft'!$D$12:$AR$12</c:f>
              <c:numCache>
                <c:formatCode>#,##0.0</c:formatCode>
                <c:ptCount val="21"/>
                <c:pt idx="0">
                  <c:v>25.181138359727047</c:v>
                </c:pt>
                <c:pt idx="1">
                  <c:v>24.836277646245108</c:v>
                </c:pt>
                <c:pt idx="2">
                  <c:v>24.838652759356425</c:v>
                </c:pt>
                <c:pt idx="3">
                  <c:v>25.148035969789749</c:v>
                </c:pt>
                <c:pt idx="4">
                  <c:v>25.365545858566446</c:v>
                </c:pt>
                <c:pt idx="5">
                  <c:v>25.352995799464455</c:v>
                </c:pt>
                <c:pt idx="6">
                  <c:v>25.10186744803049</c:v>
                </c:pt>
                <c:pt idx="7">
                  <c:v>24.90558849838169</c:v>
                </c:pt>
                <c:pt idx="8">
                  <c:v>24.520332996695341</c:v>
                </c:pt>
                <c:pt idx="9">
                  <c:v>24.237938455567324</c:v>
                </c:pt>
                <c:pt idx="10">
                  <c:v>23.867421277876566</c:v>
                </c:pt>
                <c:pt idx="11">
                  <c:v>23.418005007650322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90-459C-8B91-C2E67B35A783}"/>
            </c:ext>
          </c:extLst>
        </c:ser>
        <c:ser>
          <c:idx val="1"/>
          <c:order val="2"/>
          <c:tx>
            <c:strRef>
              <c:f>'Daten Sektor Landwirtschaft'!$B$13</c:f>
              <c:strCache>
                <c:ptCount val="1"/>
                <c:pt idx="0">
                  <c:v>CRF 3.B - Landwirtschaft - Düngerwirtschaft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'Daten Sektor Landwirtschaft'!$D$10:$AR$10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Landwirtschaft'!$D$13:$AR$13</c:f>
              <c:numCache>
                <c:formatCode>#,##0.0</c:formatCode>
                <c:ptCount val="21"/>
                <c:pt idx="0">
                  <c:v>9.2625460694377502</c:v>
                </c:pt>
                <c:pt idx="1">
                  <c:v>9.2016656437922748</c:v>
                </c:pt>
                <c:pt idx="2">
                  <c:v>9.3268205942484332</c:v>
                </c:pt>
                <c:pt idx="3">
                  <c:v>9.3434137166324653</c:v>
                </c:pt>
                <c:pt idx="4">
                  <c:v>9.4845964920757684</c:v>
                </c:pt>
                <c:pt idx="5">
                  <c:v>9.4747352061337278</c:v>
                </c:pt>
                <c:pt idx="6">
                  <c:v>9.4950466455327476</c:v>
                </c:pt>
                <c:pt idx="7">
                  <c:v>9.5262917774157359</c:v>
                </c:pt>
                <c:pt idx="8">
                  <c:v>9.4114059332841098</c:v>
                </c:pt>
                <c:pt idx="9">
                  <c:v>9.3833311199474885</c:v>
                </c:pt>
                <c:pt idx="10">
                  <c:v>9.3791498981171575</c:v>
                </c:pt>
                <c:pt idx="11">
                  <c:v>9.0048468173572136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90-459C-8B91-C2E67B35A783}"/>
            </c:ext>
          </c:extLst>
        </c:ser>
        <c:ser>
          <c:idx val="2"/>
          <c:order val="3"/>
          <c:tx>
            <c:strRef>
              <c:f>'Daten Sektor Landwirtschaft'!$B$14</c:f>
              <c:strCache>
                <c:ptCount val="1"/>
                <c:pt idx="0">
                  <c:v>CRF 3.D - Landwirtschaft - Landwirtschaftliche Böden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'Daten Sektor Landwirtschaft'!$D$10:$AR$10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Landwirtschaft'!$D$14:$AR$14</c:f>
              <c:numCache>
                <c:formatCode>#,##0.0</c:formatCode>
                <c:ptCount val="21"/>
                <c:pt idx="0">
                  <c:v>19.733292918255938</c:v>
                </c:pt>
                <c:pt idx="1">
                  <c:v>20.009731647318869</c:v>
                </c:pt>
                <c:pt idx="2">
                  <c:v>20.416188943435714</c:v>
                </c:pt>
                <c:pt idx="3">
                  <c:v>20.507182393316246</c:v>
                </c:pt>
                <c:pt idx="4">
                  <c:v>21.21162367086805</c:v>
                </c:pt>
                <c:pt idx="5">
                  <c:v>20.997422346321645</c:v>
                </c:pt>
                <c:pt idx="6">
                  <c:v>20.850443929863967</c:v>
                </c:pt>
                <c:pt idx="7">
                  <c:v>20.409026676559929</c:v>
                </c:pt>
                <c:pt idx="8">
                  <c:v>19.274094557331924</c:v>
                </c:pt>
                <c:pt idx="9">
                  <c:v>18.994174292536929</c:v>
                </c:pt>
                <c:pt idx="10">
                  <c:v>18.67321542882215</c:v>
                </c:pt>
                <c:pt idx="11">
                  <c:v>18.216473425582517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90-459C-8B91-C2E67B35A783}"/>
            </c:ext>
          </c:extLst>
        </c:ser>
        <c:ser>
          <c:idx val="3"/>
          <c:order val="4"/>
          <c:tx>
            <c:strRef>
              <c:f>'Daten Sektor Landwirtschaft'!$B$15</c:f>
              <c:strCache>
                <c:ptCount val="1"/>
                <c:pt idx="0">
                  <c:v>CRF 3.G - Landwirtschaft - Kalkung</c:v>
                </c:pt>
              </c:strCache>
            </c:strRef>
          </c:tx>
          <c:spPr>
            <a:solidFill>
              <a:srgbClr val="00B050"/>
            </a:solidFill>
            <a:ln w="25400">
              <a:noFill/>
            </a:ln>
            <a:effectLst/>
          </c:spPr>
          <c:invertIfNegative val="0"/>
          <c:cat>
            <c:numRef>
              <c:f>'Daten Sektor Landwirtschaft'!$D$10:$AR$10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Landwirtschaft'!$D$15:$AR$15</c:f>
              <c:numCache>
                <c:formatCode>#,##0.0</c:formatCode>
                <c:ptCount val="21"/>
                <c:pt idx="0">
                  <c:v>1.5490008412794594</c:v>
                </c:pt>
                <c:pt idx="1">
                  <c:v>1.593263913094048</c:v>
                </c:pt>
                <c:pt idx="2">
                  <c:v>1.6920846129581979</c:v>
                </c:pt>
                <c:pt idx="3">
                  <c:v>1.8245301506517637</c:v>
                </c:pt>
                <c:pt idx="4">
                  <c:v>1.9172560062283042</c:v>
                </c:pt>
                <c:pt idx="5">
                  <c:v>1.9057889653428217</c:v>
                </c:pt>
                <c:pt idx="6">
                  <c:v>1.8817710978389954</c:v>
                </c:pt>
                <c:pt idx="7">
                  <c:v>1.9376313819510826</c:v>
                </c:pt>
                <c:pt idx="8">
                  <c:v>2.047438471072446</c:v>
                </c:pt>
                <c:pt idx="9">
                  <c:v>2.0388381471044408</c:v>
                </c:pt>
                <c:pt idx="10">
                  <c:v>1.9632801079749125</c:v>
                </c:pt>
                <c:pt idx="11">
                  <c:v>2.0063700140300305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5090-459C-8B91-C2E67B35A783}"/>
            </c:ext>
          </c:extLst>
        </c:ser>
        <c:ser>
          <c:idx val="4"/>
          <c:order val="5"/>
          <c:tx>
            <c:strRef>
              <c:f>'Daten Sektor Landwirtschaft'!$B$16</c:f>
              <c:strCache>
                <c:ptCount val="1"/>
                <c:pt idx="0">
                  <c:v>CRF 3.H - Landwirtschaft - Harnstoffanwendung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  <a:effectLst/>
          </c:spPr>
          <c:invertIfNegative val="0"/>
          <c:val>
            <c:numRef>
              <c:f>'Daten Sektor Landwirtschaft'!$D$16:$AR$16</c:f>
              <c:numCache>
                <c:formatCode>#,##0.0</c:formatCode>
                <c:ptCount val="21"/>
                <c:pt idx="0">
                  <c:v>0.71075347585693016</c:v>
                </c:pt>
                <c:pt idx="1">
                  <c:v>0.65402883303604753</c:v>
                </c:pt>
                <c:pt idx="2">
                  <c:v>0.68990585683973971</c:v>
                </c:pt>
                <c:pt idx="3">
                  <c:v>0.67255047587429517</c:v>
                </c:pt>
                <c:pt idx="4">
                  <c:v>0.74970499965922499</c:v>
                </c:pt>
                <c:pt idx="5">
                  <c:v>0.79149504757356282</c:v>
                </c:pt>
                <c:pt idx="6">
                  <c:v>0.81514216629614755</c:v>
                </c:pt>
                <c:pt idx="7">
                  <c:v>0.71956657113292433</c:v>
                </c:pt>
                <c:pt idx="8">
                  <c:v>0.6052506425715527</c:v>
                </c:pt>
                <c:pt idx="9">
                  <c:v>0.49774816644041747</c:v>
                </c:pt>
                <c:pt idx="10">
                  <c:v>0.45664666645910013</c:v>
                </c:pt>
                <c:pt idx="11">
                  <c:v>0.39947678551175297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5090-459C-8B91-C2E67B35A783}"/>
            </c:ext>
          </c:extLst>
        </c:ser>
        <c:ser>
          <c:idx val="5"/>
          <c:order val="6"/>
          <c:tx>
            <c:strRef>
              <c:f>'Daten Sektor Landwirtschaft'!$B$17</c:f>
              <c:strCache>
                <c:ptCount val="1"/>
                <c:pt idx="0">
                  <c:v>CRF 3.I - Landwirtschaft - Andere kohlenstoffhaltige Düngemittel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 w="25400">
              <a:noFill/>
            </a:ln>
            <a:effectLst/>
          </c:spPr>
          <c:invertIfNegative val="0"/>
          <c:val>
            <c:numRef>
              <c:f>'Daten Sektor Landwirtschaft'!$D$17:$AR$17</c:f>
              <c:numCache>
                <c:formatCode>#,##0.0</c:formatCode>
                <c:ptCount val="21"/>
                <c:pt idx="0">
                  <c:v>0.25723667252799998</c:v>
                </c:pt>
                <c:pt idx="1">
                  <c:v>0.26410290675999998</c:v>
                </c:pt>
                <c:pt idx="2">
                  <c:v>0.253914204852</c:v>
                </c:pt>
                <c:pt idx="3">
                  <c:v>0.24028784538</c:v>
                </c:pt>
                <c:pt idx="4">
                  <c:v>0.23622273914799999</c:v>
                </c:pt>
                <c:pt idx="5">
                  <c:v>0.23067260471200002</c:v>
                </c:pt>
                <c:pt idx="6">
                  <c:v>0.225715710264</c:v>
                </c:pt>
                <c:pt idx="7">
                  <c:v>0.21303624601600002</c:v>
                </c:pt>
                <c:pt idx="8">
                  <c:v>0.20270871922399999</c:v>
                </c:pt>
                <c:pt idx="9">
                  <c:v>0.19421726350399998</c:v>
                </c:pt>
                <c:pt idx="10">
                  <c:v>0.18967522661999997</c:v>
                </c:pt>
                <c:pt idx="11">
                  <c:v>0.18216412838799997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090-459C-8B91-C2E67B35A783}"/>
            </c:ext>
          </c:extLst>
        </c:ser>
        <c:ser>
          <c:idx val="7"/>
          <c:order val="7"/>
          <c:tx>
            <c:strRef>
              <c:f>'Daten Sektor Landwirtschaft'!$B$18</c:f>
              <c:strCache>
                <c:ptCount val="1"/>
                <c:pt idx="0">
                  <c:v>CRF 3.J - Andere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 w="25400">
              <a:noFill/>
            </a:ln>
            <a:effectLst/>
          </c:spPr>
          <c:invertIfNegative val="0"/>
          <c:val>
            <c:numRef>
              <c:f>'Daten Sektor Landwirtschaft'!$D$18:$AR$18</c:f>
              <c:numCache>
                <c:formatCode>#,##0.0</c:formatCode>
                <c:ptCount val="21"/>
                <c:pt idx="0">
                  <c:v>1.0670852076368733</c:v>
                </c:pt>
                <c:pt idx="1">
                  <c:v>1.2852283237062612</c:v>
                </c:pt>
                <c:pt idx="2">
                  <c:v>1.2936880305750713</c:v>
                </c:pt>
                <c:pt idx="3">
                  <c:v>1.53461219717052</c:v>
                </c:pt>
                <c:pt idx="4">
                  <c:v>1.5824714583651325</c:v>
                </c:pt>
                <c:pt idx="5">
                  <c:v>1.6349261381409905</c:v>
                </c:pt>
                <c:pt idx="6">
                  <c:v>1.6226817476438176</c:v>
                </c:pt>
                <c:pt idx="7">
                  <c:v>1.5998391770240401</c:v>
                </c:pt>
                <c:pt idx="8">
                  <c:v>1.5730613027932812</c:v>
                </c:pt>
                <c:pt idx="9">
                  <c:v>1.5656883595713869</c:v>
                </c:pt>
                <c:pt idx="10">
                  <c:v>1.5656883595713869</c:v>
                </c:pt>
                <c:pt idx="11">
                  <c:v>1.5656884858638016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5090-459C-8B91-C2E67B35A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7006696"/>
        <c:axId val="147008264"/>
      </c:barChart>
      <c:lineChart>
        <c:grouping val="standard"/>
        <c:varyColors val="0"/>
        <c:ser>
          <c:idx val="6"/>
          <c:order val="8"/>
          <c:tx>
            <c:strRef>
              <c:f>'Daten Sektor Landwirtschaft'!$B$19</c:f>
              <c:strCache>
                <c:ptCount val="1"/>
                <c:pt idx="0">
                  <c:v>5 - Landwirtschaft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1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5F-462E-9609-DC52CBADDEEB}"/>
                </c:ext>
              </c:extLst>
            </c:dLbl>
            <c:dLbl>
              <c:idx val="1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1A-4F53-B627-EA27E706D6C5}"/>
                </c:ext>
              </c:extLst>
            </c:dLbl>
            <c:numFmt formatCode="#,##0" sourceLinked="0"/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de-DE"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'Daten Sektor Landwirtschaft'!$D$19:$AR$19</c:f>
              <c:numCache>
                <c:formatCode>#,##0.0</c:formatCode>
                <c:ptCount val="21"/>
                <c:pt idx="0">
                  <c:v>63.901010977605836</c:v>
                </c:pt>
                <c:pt idx="1">
                  <c:v>64.597050156670122</c:v>
                </c:pt>
                <c:pt idx="2">
                  <c:v>64.443819120688232</c:v>
                </c:pt>
                <c:pt idx="3">
                  <c:v>65.276284485081959</c:v>
                </c:pt>
                <c:pt idx="4">
                  <c:v>67.140194671261554</c:v>
                </c:pt>
                <c:pt idx="5">
                  <c:v>66.983117048648182</c:v>
                </c:pt>
                <c:pt idx="6">
                  <c:v>66.803566521794451</c:v>
                </c:pt>
                <c:pt idx="7">
                  <c:v>65.668857600216938</c:v>
                </c:pt>
                <c:pt idx="8">
                  <c:v>63.736720057036742</c:v>
                </c:pt>
                <c:pt idx="9">
                  <c:v>62.968639174505611</c:v>
                </c:pt>
                <c:pt idx="10">
                  <c:v>62.361422742819762</c:v>
                </c:pt>
                <c:pt idx="11">
                  <c:v>61.107727718391502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090-459C-8B91-C2E67B35A783}"/>
            </c:ext>
          </c:extLst>
        </c:ser>
        <c:ser>
          <c:idx val="9"/>
          <c:order val="9"/>
          <c:tx>
            <c:strRef>
              <c:f>'Daten Sektor Landwirtschaft'!$B$21:$C$21</c:f>
              <c:strCache>
                <c:ptCount val="2"/>
                <c:pt idx="0">
                  <c:v>5 - Landwirtschaft</c:v>
                </c:pt>
                <c:pt idx="1">
                  <c:v>Zielpfad**</c:v>
                </c:pt>
              </c:strCache>
            </c:strRef>
          </c:tx>
          <c:spPr>
            <a:ln w="25400" cap="rnd">
              <a:solidFill>
                <a:schemeClr val="accent5"/>
              </a:solidFill>
              <a:prstDash val="sysDot"/>
              <a:round/>
            </a:ln>
            <a:effectLst/>
          </c:spPr>
          <c:marker>
            <c:symbol val="diamond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  <a:prstDash val="sysDot"/>
              </a:ln>
              <a:effectLst/>
            </c:spPr>
          </c:marker>
          <c:dLbls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A0-431E-B199-95AC778AF340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CA0-431E-B199-95AC778AF340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A0-431E-B199-95AC778AF340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CA0-431E-B199-95AC778AF34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CA0-431E-B199-95AC778AF340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CA0-431E-B199-95AC778AF340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CA0-431E-B199-95AC778AF340}"/>
                </c:ext>
              </c:extLst>
            </c:dLbl>
            <c:numFmt formatCode="#,##0" sourceLinked="0"/>
            <c:spPr>
              <a:solidFill>
                <a:schemeClr val="accent5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de-DE"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'Daten Sektor Landwirtschaft'!$D$21:$AR$21</c:f>
              <c:numCache>
                <c:formatCode>#,##0</c:formatCode>
                <c:ptCount val="21"/>
                <c:pt idx="10" formatCode="#,##0.0">
                  <c:v>70</c:v>
                </c:pt>
                <c:pt idx="11" formatCode="#,##0.0">
                  <c:v>68</c:v>
                </c:pt>
                <c:pt idx="12" formatCode="#,##0.0">
                  <c:v>67.765808031289836</c:v>
                </c:pt>
                <c:pt idx="13" formatCode="#,##0.0">
                  <c:v>66.765808031289836</c:v>
                </c:pt>
                <c:pt idx="14" formatCode="#,##0.0">
                  <c:v>65.765808031289836</c:v>
                </c:pt>
                <c:pt idx="15" formatCode="#,##0.0">
                  <c:v>63.765808031289836</c:v>
                </c:pt>
                <c:pt idx="16" formatCode="#,##0.0">
                  <c:v>62.765808031289836</c:v>
                </c:pt>
                <c:pt idx="17" formatCode="#,##0.0">
                  <c:v>61.765808031289836</c:v>
                </c:pt>
                <c:pt idx="18" formatCode="#,##0.0">
                  <c:v>59.765808031289836</c:v>
                </c:pt>
                <c:pt idx="19" formatCode="#,##0.0">
                  <c:v>57.765808031289836</c:v>
                </c:pt>
                <c:pt idx="20" formatCode="#,##0.0">
                  <c:v>56.765808031289836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F-5090-459C-8B91-C2E67B35A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06696"/>
        <c:axId val="147008264"/>
        <c:extLst/>
      </c:lineChart>
      <c:dateAx>
        <c:axId val="147006696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7008264"/>
        <c:crosses val="autoZero"/>
        <c:auto val="0"/>
        <c:lblOffset val="100"/>
        <c:baseTimeUnit val="years"/>
      </c:dateAx>
      <c:valAx>
        <c:axId val="1470082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strRef>
              <c:f>'Daten Sektor Landwirtschaft'!$C$5</c:f>
              <c:strCache>
                <c:ptCount val="1"/>
                <c:pt idx="0">
                  <c:v>Emissionen in Mio. t CO₂-äquivalent</c:v>
                </c:pt>
              </c:strCache>
            </c:strRef>
          </c:tx>
          <c:layout>
            <c:manualLayout>
              <c:xMode val="edge"/>
              <c:yMode val="edge"/>
              <c:x val="1.6546794209965458E-2"/>
              <c:y val="0.175573979932752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de-DE"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7006696"/>
        <c:crosses val="autoZero"/>
        <c:crossBetween val="between"/>
      </c:valAx>
      <c:spPr>
        <a:blipFill dpi="0" rotWithShape="1">
          <a:blip xmlns:r="http://schemas.openxmlformats.org/officeDocument/2006/relationships" r:embed="rId3"/>
          <a:srcRect/>
          <a:tile tx="0" ty="0" sx="100000" sy="100000" flip="none" algn="tl"/>
        </a:blipFill>
        <a:ln>
          <a:noFill/>
        </a:ln>
        <a:effectLst/>
      </c:spPr>
    </c:plotArea>
    <c:legend>
      <c:legendPos val="b"/>
      <c:legendEntry>
        <c:idx val="8"/>
        <c:delete val="1"/>
      </c:legendEntry>
      <c:layout>
        <c:manualLayout>
          <c:xMode val="edge"/>
          <c:yMode val="edge"/>
          <c:x val="1.1998500187476568E-2"/>
          <c:y val="0.78423959110374364"/>
          <c:w val="0.97341974433290623"/>
          <c:h val="0.215760433204505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de-DE" sz="7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de-DE" sz="8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01409776384588"/>
          <c:y val="3.0522390886706174E-2"/>
          <c:w val="0.85670551844526543"/>
          <c:h val="0.676566597596353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'Daten Sektor Abfallwirtschaft'!$B$11</c:f>
              <c:strCache>
                <c:ptCount val="1"/>
                <c:pt idx="0">
                  <c:v>CRF 5.A - Abfalldeponierung</c:v>
                </c:pt>
              </c:strCache>
            </c:strRef>
          </c:tx>
          <c:spPr>
            <a:solidFill>
              <a:schemeClr val="accent3">
                <a:lumMod val="20000"/>
                <a:lumOff val="80000"/>
              </a:schemeClr>
            </a:solidFill>
            <a:ln w="25400">
              <a:noFill/>
              <a:prstDash val="solid"/>
            </a:ln>
            <a:effectLst/>
          </c:spPr>
          <c:invertIfNegative val="0"/>
          <c:cat>
            <c:numRef>
              <c:f>'Daten Sektor Abfallwirtschaft'!$D$10:$AR$10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Abfallwirtschaft'!$D$11:$AR$11</c:f>
              <c:numCache>
                <c:formatCode>#,##0.0</c:formatCode>
                <c:ptCount val="21"/>
                <c:pt idx="0">
                  <c:v>12.606375</c:v>
                </c:pt>
                <c:pt idx="1">
                  <c:v>11.7378</c:v>
                </c:pt>
                <c:pt idx="2">
                  <c:v>10.951949999999998</c:v>
                </c:pt>
                <c:pt idx="3">
                  <c:v>10.218525</c:v>
                </c:pt>
                <c:pt idx="4">
                  <c:v>9.5510999999999999</c:v>
                </c:pt>
                <c:pt idx="5">
                  <c:v>8.9334249999999997</c:v>
                </c:pt>
                <c:pt idx="6">
                  <c:v>8.3690250000000006</c:v>
                </c:pt>
                <c:pt idx="7">
                  <c:v>7.9459500000000007</c:v>
                </c:pt>
                <c:pt idx="8">
                  <c:v>7.5527499999999996</c:v>
                </c:pt>
                <c:pt idx="9">
                  <c:v>7.1865775000000003</c:v>
                </c:pt>
                <c:pt idx="10">
                  <c:v>6.7696250000000013</c:v>
                </c:pt>
                <c:pt idx="11">
                  <c:v>6.3839250000000005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F1-41E7-951D-17C46FEEE48A}"/>
            </c:ext>
          </c:extLst>
        </c:ser>
        <c:ser>
          <c:idx val="1"/>
          <c:order val="1"/>
          <c:tx>
            <c:strRef>
              <c:f>'Daten Sektor Abfallwirtschaft'!$B$12</c:f>
              <c:strCache>
                <c:ptCount val="1"/>
                <c:pt idx="0">
                  <c:v>CRF 5.B - biologische Behandlung von festen Abfällen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'Daten Sektor Abfallwirtschaft'!$D$10:$AR$10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Abfallwirtschaft'!$D$12:$AR$12</c:f>
              <c:numCache>
                <c:formatCode>#,##0.0</c:formatCode>
                <c:ptCount val="21"/>
                <c:pt idx="0">
                  <c:v>0.79854267260000011</c:v>
                </c:pt>
                <c:pt idx="1">
                  <c:v>0.89011430840000005</c:v>
                </c:pt>
                <c:pt idx="2">
                  <c:v>0.92671602439999989</c:v>
                </c:pt>
                <c:pt idx="3">
                  <c:v>0.92102187040000016</c:v>
                </c:pt>
                <c:pt idx="4">
                  <c:v>0.99127247519999995</c:v>
                </c:pt>
                <c:pt idx="5">
                  <c:v>0.99395791560000002</c:v>
                </c:pt>
                <c:pt idx="6">
                  <c:v>1.0189739977999999</c:v>
                </c:pt>
                <c:pt idx="7">
                  <c:v>1.0354468540000001</c:v>
                </c:pt>
                <c:pt idx="8">
                  <c:v>1.0042087564</c:v>
                </c:pt>
                <c:pt idx="9">
                  <c:v>1.0224413701999999</c:v>
                </c:pt>
                <c:pt idx="10">
                  <c:v>1.0235922604000001</c:v>
                </c:pt>
                <c:pt idx="11">
                  <c:v>1.0247522525599999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F1-41E7-951D-17C46FEEE48A}"/>
            </c:ext>
          </c:extLst>
        </c:ser>
        <c:ser>
          <c:idx val="2"/>
          <c:order val="2"/>
          <c:tx>
            <c:strRef>
              <c:f>'Daten Sektor Abfallwirtschaft'!$B$13</c:f>
              <c:strCache>
                <c:ptCount val="1"/>
                <c:pt idx="0">
                  <c:v>CRF 5.D - Abwasserbehandlung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'Daten Sektor Abfallwirtschaft'!$D$10:$AR$10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Abfallwirtschaft'!$D$13:$AR$13</c:f>
              <c:numCache>
                <c:formatCode>#,##0.0</c:formatCode>
                <c:ptCount val="21"/>
                <c:pt idx="0">
                  <c:v>1.016258699532641</c:v>
                </c:pt>
                <c:pt idx="1">
                  <c:v>1.0059260485184898</c:v>
                </c:pt>
                <c:pt idx="2">
                  <c:v>0.98689332834178445</c:v>
                </c:pt>
                <c:pt idx="3">
                  <c:v>0.97050089895256608</c:v>
                </c:pt>
                <c:pt idx="4">
                  <c:v>0.97510515282861365</c:v>
                </c:pt>
                <c:pt idx="5">
                  <c:v>0.97623995041892508</c:v>
                </c:pt>
                <c:pt idx="6">
                  <c:v>0.96982306995900425</c:v>
                </c:pt>
                <c:pt idx="7">
                  <c:v>0.96385033544131393</c:v>
                </c:pt>
                <c:pt idx="8">
                  <c:v>0.95879066801339174</c:v>
                </c:pt>
                <c:pt idx="9">
                  <c:v>0.95108197744233736</c:v>
                </c:pt>
                <c:pt idx="10">
                  <c:v>0.9412351993202478</c:v>
                </c:pt>
                <c:pt idx="11">
                  <c:v>0.94643186785768874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F1-41E7-951D-17C46FEEE48A}"/>
            </c:ext>
          </c:extLst>
        </c:ser>
        <c:ser>
          <c:idx val="3"/>
          <c:order val="3"/>
          <c:tx>
            <c:strRef>
              <c:f>'Daten Sektor Abfallwirtschaft'!$B$14</c:f>
              <c:strCache>
                <c:ptCount val="1"/>
                <c:pt idx="0">
                  <c:v>CRF 5.E - übrige Emissionen - Andere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invertIfNegative val="0"/>
          <c:cat>
            <c:numRef>
              <c:f>'Daten Sektor Abfallwirtschaft'!$D$10:$AR$10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Abfallwirtschaft'!$D$14:$AR$14</c:f>
              <c:numCache>
                <c:formatCode>#,##0.0</c:formatCode>
                <c:ptCount val="21"/>
                <c:pt idx="0">
                  <c:v>4.0216676219999997E-2</c:v>
                </c:pt>
                <c:pt idx="1">
                  <c:v>4.3317788789999999E-2</c:v>
                </c:pt>
                <c:pt idx="2">
                  <c:v>4.1294271689999995E-2</c:v>
                </c:pt>
                <c:pt idx="3">
                  <c:v>4.0340604539999998E-2</c:v>
                </c:pt>
                <c:pt idx="4">
                  <c:v>4.0734657869999996E-2</c:v>
                </c:pt>
                <c:pt idx="5">
                  <c:v>3.9674489819999999E-2</c:v>
                </c:pt>
                <c:pt idx="6">
                  <c:v>3.8223173009999993E-2</c:v>
                </c:pt>
                <c:pt idx="7">
                  <c:v>3.7013903700000003E-2</c:v>
                </c:pt>
                <c:pt idx="8">
                  <c:v>3.6508508519999996E-2</c:v>
                </c:pt>
                <c:pt idx="9">
                  <c:v>3.6252906359999996E-2</c:v>
                </c:pt>
                <c:pt idx="10">
                  <c:v>3.5997304200000003E-2</c:v>
                </c:pt>
                <c:pt idx="11">
                  <c:v>3.5741702039999997E-2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FDF1-41E7-951D-17C46FEEE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7006696"/>
        <c:axId val="147008264"/>
      </c:barChart>
      <c:lineChart>
        <c:grouping val="standard"/>
        <c:varyColors val="0"/>
        <c:ser>
          <c:idx val="6"/>
          <c:order val="4"/>
          <c:tx>
            <c:strRef>
              <c:f>'Daten Sektor Abfallwirtschaft'!$B$15</c:f>
              <c:strCache>
                <c:ptCount val="1"/>
                <c:pt idx="0">
                  <c:v>6 - Abfallwirtschaft und Sonstiges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2.8546644939524739E-2"/>
                  <c:y val="-5.12763603123948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68-4A1D-8C08-952A9D1EA9A2}"/>
                </c:ext>
              </c:extLst>
            </c:dLbl>
            <c:dLbl>
              <c:idx val="11"/>
              <c:layout>
                <c:manualLayout>
                  <c:x val="-2.8546644939524815E-2"/>
                  <c:y val="-4.5845267304927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081-4BD0-A299-F29974DDBECC}"/>
                </c:ext>
              </c:extLst>
            </c:dLbl>
            <c:numFmt formatCode="#,##0.0" sourceLinked="0"/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de-DE"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'Daten Sektor Abfallwirtschaft'!$D$15:$AR$15</c:f>
              <c:numCache>
                <c:formatCode>#,##0.0</c:formatCode>
                <c:ptCount val="21"/>
                <c:pt idx="0">
                  <c:v>14.461393048352642</c:v>
                </c:pt>
                <c:pt idx="1">
                  <c:v>13.677158145708489</c:v>
                </c:pt>
                <c:pt idx="2">
                  <c:v>12.906853624431784</c:v>
                </c:pt>
                <c:pt idx="3">
                  <c:v>12.150388373892566</c:v>
                </c:pt>
                <c:pt idx="4">
                  <c:v>11.558212285898612</c:v>
                </c:pt>
                <c:pt idx="5">
                  <c:v>10.943297355838924</c:v>
                </c:pt>
                <c:pt idx="6">
                  <c:v>10.396045240769004</c:v>
                </c:pt>
                <c:pt idx="7">
                  <c:v>9.9822610931413145</c:v>
                </c:pt>
                <c:pt idx="8">
                  <c:v>9.5522579329333919</c:v>
                </c:pt>
                <c:pt idx="9">
                  <c:v>9.1963537540023363</c:v>
                </c:pt>
                <c:pt idx="10">
                  <c:v>8.770449763920249</c:v>
                </c:pt>
                <c:pt idx="11">
                  <c:v>8.3908508224576899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DF1-41E7-951D-17C46FEEE48A}"/>
            </c:ext>
          </c:extLst>
        </c:ser>
        <c:ser>
          <c:idx val="9"/>
          <c:order val="5"/>
          <c:tx>
            <c:strRef>
              <c:f>'Daten Sektor Abfallwirtschaft'!$B$17:$C$17</c:f>
              <c:strCache>
                <c:ptCount val="2"/>
                <c:pt idx="0">
                  <c:v>6 - Abfallwirtschaft und Sonstiges</c:v>
                </c:pt>
                <c:pt idx="1">
                  <c:v>Zielpfad**</c:v>
                </c:pt>
              </c:strCache>
            </c:strRef>
          </c:tx>
          <c:spPr>
            <a:ln w="25400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diamond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prstDash val="sysDot"/>
              </a:ln>
              <a:effectLst/>
            </c:spPr>
          </c:marker>
          <c:dLbls>
            <c:dLbl>
              <c:idx val="10"/>
              <c:layout>
                <c:manualLayout>
                  <c:x val="-2.8546644939524739E-2"/>
                  <c:y val="-8.38629183572013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C70-444D-B94A-164F5E34B894}"/>
                </c:ext>
              </c:extLst>
            </c:dLbl>
            <c:dLbl>
              <c:idx val="11"/>
              <c:layout>
                <c:manualLayout>
                  <c:x val="-2.8546644939524815E-2"/>
                  <c:y val="-6.75696393347980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457-47A6-8B17-BCAB3658F7B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457-47A6-8B17-BCAB3658F7B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457-47A6-8B17-BCAB3658F7B8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457-47A6-8B17-BCAB3658F7B8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57-47A6-8B17-BCAB3658F7B8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457-47A6-8B17-BCAB3658F7B8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457-47A6-8B17-BCAB3658F7B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457-47A6-8B17-BCAB3658F7B8}"/>
                </c:ext>
              </c:extLst>
            </c:dLbl>
            <c:numFmt formatCode="#,##0.0" sourceLinked="0"/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de-DE"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'Daten Sektor Abfallwirtschaft'!$D$17:$AR$17</c:f>
              <c:numCache>
                <c:formatCode>#,##0.0</c:formatCode>
                <c:ptCount val="21"/>
                <c:pt idx="10" formatCode="#,##0">
                  <c:v>9</c:v>
                </c:pt>
                <c:pt idx="11" formatCode="#,##0">
                  <c:v>9</c:v>
                </c:pt>
                <c:pt idx="12" formatCode="#,##0">
                  <c:v>8.0676832419491458</c:v>
                </c:pt>
                <c:pt idx="13" formatCode="#,##0">
                  <c:v>8.0676832419491458</c:v>
                </c:pt>
                <c:pt idx="14" formatCode="#,##0">
                  <c:v>7.0676832419491458</c:v>
                </c:pt>
                <c:pt idx="15" formatCode="#,##0">
                  <c:v>7.0676832419491458</c:v>
                </c:pt>
                <c:pt idx="16" formatCode="#,##0">
                  <c:v>6.0676832419491458</c:v>
                </c:pt>
                <c:pt idx="17" formatCode="#,##0">
                  <c:v>6.0676832419491458</c:v>
                </c:pt>
                <c:pt idx="18" formatCode="#,##0">
                  <c:v>5.0676832419491458</c:v>
                </c:pt>
                <c:pt idx="19" formatCode="#,##0">
                  <c:v>5.0676832419491458</c:v>
                </c:pt>
                <c:pt idx="20" formatCode="#,##0">
                  <c:v>4.0676832419491458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3-FDF1-41E7-951D-17C46FEEE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06696"/>
        <c:axId val="147008264"/>
        <c:extLst/>
      </c:lineChart>
      <c:dateAx>
        <c:axId val="147006696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7008264"/>
        <c:crosses val="autoZero"/>
        <c:auto val="0"/>
        <c:lblOffset val="100"/>
        <c:baseTimeUnit val="years"/>
      </c:dateAx>
      <c:valAx>
        <c:axId val="1470082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strRef>
              <c:f>'Daten Sektor Abfallwirtschaft'!$C$5</c:f>
              <c:strCache>
                <c:ptCount val="1"/>
                <c:pt idx="0">
                  <c:v>Emissionen in Mio. t CO₂-äquivalent</c:v>
                </c:pt>
              </c:strCache>
            </c:strRef>
          </c:tx>
          <c:layout>
            <c:manualLayout>
              <c:xMode val="edge"/>
              <c:yMode val="edge"/>
              <c:x val="1.6546794209965458E-2"/>
              <c:y val="0.175573979932752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de-DE"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7006696"/>
        <c:crosses val="autoZero"/>
        <c:crossBetween val="between"/>
      </c:valAx>
      <c:spPr>
        <a:blipFill dpi="0" rotWithShape="1">
          <a:blip xmlns:r="http://schemas.openxmlformats.org/officeDocument/2006/relationships" r:embed="rId3"/>
          <a:srcRect/>
          <a:tile tx="0" ty="0" sx="100000" sy="100000" flip="none" algn="tl"/>
        </a:blipFill>
        <a:ln>
          <a:noFill/>
        </a:ln>
        <a:effectLst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1.1998500187476568E-2"/>
          <c:y val="0.78423959110374364"/>
          <c:w val="0.97341974433290623"/>
          <c:h val="0.215760433204505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de-DE" sz="7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de-DE" sz="8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50</xdr:row>
      <xdr:rowOff>0</xdr:rowOff>
    </xdr:from>
    <xdr:to>
      <xdr:col>35</xdr:col>
      <xdr:colOff>0</xdr:colOff>
      <xdr:row>50</xdr:row>
      <xdr:rowOff>2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 flipV="1">
          <a:off x="359093" y="11799094"/>
          <a:ext cx="28549282" cy="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</xdr:row>
      <xdr:rowOff>161925</xdr:rowOff>
    </xdr:from>
    <xdr:to>
      <xdr:col>35</xdr:col>
      <xdr:colOff>0</xdr:colOff>
      <xdr:row>2</xdr:row>
      <xdr:rowOff>0</xdr:rowOff>
    </xdr:to>
    <xdr:cxnSp macro="">
      <xdr:nvCxnSpPr>
        <xdr:cNvPr id="3" name="Gerade Verbindung 8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357188" y="352425"/>
          <a:ext cx="28551187" cy="16669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36857" y="860977"/>
    <xdr:ext cx="6435696" cy="4599144"/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E90AA573-3092-42D0-A496-954240A740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absoluteAnchor>
  <xdr:absoluteAnchor>
    <xdr:pos x="2322902" y="5550772"/>
    <xdr:ext cx="3587767" cy="1212437"/>
    <xdr:sp macro="" textlink="'Daten Sektorgrafik'!C3">
      <xdr:nvSpPr>
        <xdr:cNvPr id="3" name="Textfeld 2">
          <a:extLst>
            <a:ext uri="{FF2B5EF4-FFF2-40B4-BE49-F238E27FC236}">
              <a16:creationId xmlns:a16="http://schemas.microsoft.com/office/drawing/2014/main" id="{82732426-D0B8-43F5-94A5-274959364A52}"/>
            </a:ext>
          </a:extLst>
        </xdr:cNvPr>
        <xdr:cNvSpPr txBox="1"/>
      </xdr:nvSpPr>
      <xdr:spPr>
        <a:xfrm>
          <a:off x="2322902" y="5550772"/>
          <a:ext cx="3587767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r"/>
          <a:fld id="{2FDD6EF3-B3FB-4B83-9617-2F26B830BCC4}" type="TxLink">
            <a:rPr lang="en-US" sz="600" b="0" i="0" u="none" strike="noStrike">
              <a:solidFill>
                <a:srgbClr val="000000"/>
              </a:solidFill>
              <a:latin typeface="+mj-lt"/>
              <a:ea typeface="+mn-ea"/>
              <a:cs typeface="Meta Offc"/>
            </a:rPr>
            <a:pPr marL="0" indent="0" algn="r"/>
            <a:t>Quelle: Umweltbundesamt  15.03.2022</a:t>
          </a:fld>
          <a:endParaRPr lang="de-DE" sz="600" b="0" i="0" u="none" strike="noStrike">
            <a:solidFill>
              <a:srgbClr val="000000"/>
            </a:solidFill>
            <a:latin typeface="+mj-lt"/>
            <a:ea typeface="+mn-ea"/>
            <a:cs typeface="Meta Offc"/>
          </a:endParaRPr>
        </a:p>
      </xdr:txBody>
    </xdr:sp>
    <xdr:clientData/>
  </xdr:absoluteAnchor>
  <xdr:absoluteAnchor>
    <xdr:pos x="101876" y="5550772"/>
    <xdr:ext cx="1670602" cy="1212437"/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8696C6D7-517D-408E-95F6-1D85F8AFE176}"/>
            </a:ext>
          </a:extLst>
        </xdr:cNvPr>
        <xdr:cNvSpPr txBox="1"/>
      </xdr:nvSpPr>
      <xdr:spPr>
        <a:xfrm>
          <a:off x="101876" y="5550772"/>
          <a:ext cx="1670602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lang="de-DE" sz="6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 </a:t>
          </a:r>
        </a:p>
      </xdr:txBody>
    </xdr:sp>
    <xdr:clientData/>
  </xdr:absoluteAnchor>
  <xdr:twoCellAnchor>
    <xdr:from>
      <xdr:col>0</xdr:col>
      <xdr:colOff>0</xdr:colOff>
      <xdr:row>1</xdr:row>
      <xdr:rowOff>9525</xdr:rowOff>
    </xdr:from>
    <xdr:to>
      <xdr:col>12</xdr:col>
      <xdr:colOff>8282</xdr:colOff>
      <xdr:row>2</xdr:row>
      <xdr:rowOff>38100</xdr:rowOff>
    </xdr:to>
    <xdr:sp macro="" textlink="'Daten Sektorgrafik'!C1">
      <xdr:nvSpPr>
        <xdr:cNvPr id="5" name="Textfeld 4">
          <a:extLst>
            <a:ext uri="{FF2B5EF4-FFF2-40B4-BE49-F238E27FC236}">
              <a16:creationId xmlns:a16="http://schemas.microsoft.com/office/drawing/2014/main" id="{6EAF854E-86FA-494F-B9DF-7BFFFA346E4D}"/>
            </a:ext>
          </a:extLst>
        </xdr:cNvPr>
        <xdr:cNvSpPr txBox="1"/>
      </xdr:nvSpPr>
      <xdr:spPr>
        <a:xfrm>
          <a:off x="0" y="200025"/>
          <a:ext cx="9152282" cy="2190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8C9DD9F4-7C53-4732-B12C-7EE22D525D51}" type="TxLink">
            <a:rPr lang="en-US" sz="1000" b="1" i="0" u="none" strike="noStrike">
              <a:solidFill>
                <a:srgbClr val="000000"/>
              </a:solidFill>
              <a:latin typeface="+mn-lt"/>
              <a:ea typeface="+mn-ea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Entwicklung der Treibhausgasemissionen in Deutschland</a:t>
          </a:fld>
          <a:endParaRPr lang="de-DE" sz="1000" b="1" i="0" u="none" strike="noStrike">
            <a:solidFill>
              <a:srgbClr val="000000"/>
            </a:solidFill>
            <a:latin typeface="+mn-lt"/>
            <a:ea typeface="+mn-ea"/>
            <a:cs typeface="Meta Offc" pitchFamily="34" charset="0"/>
          </a:endParaRPr>
        </a:p>
      </xdr:txBody>
    </xdr:sp>
    <xdr:clientData/>
  </xdr:twoCellAnchor>
  <xdr:twoCellAnchor>
    <xdr:from>
      <xdr:col>0</xdr:col>
      <xdr:colOff>0</xdr:colOff>
      <xdr:row>2</xdr:row>
      <xdr:rowOff>15875</xdr:rowOff>
    </xdr:from>
    <xdr:to>
      <xdr:col>12</xdr:col>
      <xdr:colOff>0</xdr:colOff>
      <xdr:row>3</xdr:row>
      <xdr:rowOff>57150</xdr:rowOff>
    </xdr:to>
    <xdr:sp macro="" textlink="'Daten Sektorgrafik'!C2">
      <xdr:nvSpPr>
        <xdr:cNvPr id="6" name="Textfeld 5">
          <a:extLst>
            <a:ext uri="{FF2B5EF4-FFF2-40B4-BE49-F238E27FC236}">
              <a16:creationId xmlns:a16="http://schemas.microsoft.com/office/drawing/2014/main" id="{FC7B7AEF-E6AF-48C6-973F-34B31FEB5EEA}"/>
            </a:ext>
          </a:extLst>
        </xdr:cNvPr>
        <xdr:cNvSpPr txBox="1"/>
      </xdr:nvSpPr>
      <xdr:spPr>
        <a:xfrm>
          <a:off x="0" y="396875"/>
          <a:ext cx="9144000" cy="2317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C95A0C01-EC6F-4056-BE6F-2F3F5BFCC892}" type="TxLink">
            <a:rPr lang="en-US" sz="900" b="0" i="0" u="none" strike="noStrike">
              <a:solidFill>
                <a:srgbClr val="000000"/>
              </a:solidFill>
              <a:latin typeface="+mn-lt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in der Abgrenzung der Sektoren des Klimaschutzgesetzes (KSG)*</a:t>
          </a:fld>
          <a:endParaRPr lang="de-DE" sz="800" b="0" i="0" u="none" strike="noStrike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3DF1A2F6-A0EC-4BD4-A6BD-897D400A3988}"/>
            </a:ext>
          </a:extLst>
        </xdr:cNvPr>
        <xdr:cNvCxnSpPr/>
      </xdr:nvCxnSpPr>
      <xdr:spPr>
        <a:xfrm>
          <a:off x="12226976" y="2120340"/>
          <a:ext cx="529903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91113</xdr:colOff>
      <xdr:row>1</xdr:row>
      <xdr:rowOff>3483</xdr:rowOff>
    </xdr:from>
    <xdr:to>
      <xdr:col>12</xdr:col>
      <xdr:colOff>6914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971A5236-D99D-44CB-ACD6-B7DEF8E2BF50}"/>
            </a:ext>
          </a:extLst>
        </xdr:cNvPr>
        <xdr:cNvCxnSpPr/>
      </xdr:nvCxnSpPr>
      <xdr:spPr>
        <a:xfrm>
          <a:off x="91113" y="193983"/>
          <a:ext cx="905980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129213</xdr:colOff>
      <xdr:row>23</xdr:row>
      <xdr:rowOff>109743</xdr:rowOff>
    </xdr:from>
    <xdr:to>
      <xdr:col>12</xdr:col>
      <xdr:colOff>45366</xdr:colOff>
      <xdr:row>23</xdr:row>
      <xdr:rowOff>109743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41BD2591-4273-4D2E-824F-353AD12EEBCD}"/>
            </a:ext>
          </a:extLst>
        </xdr:cNvPr>
        <xdr:cNvCxnSpPr/>
      </xdr:nvCxnSpPr>
      <xdr:spPr>
        <a:xfrm>
          <a:off x="129213" y="4491243"/>
          <a:ext cx="906015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126176</xdr:colOff>
      <xdr:row>18</xdr:row>
      <xdr:rowOff>964538</xdr:rowOff>
    </xdr:from>
    <xdr:to>
      <xdr:col>12</xdr:col>
      <xdr:colOff>42329</xdr:colOff>
      <xdr:row>18</xdr:row>
      <xdr:rowOff>964538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DC10AD7E-97CA-4A3C-9188-DEE4138E310D}"/>
            </a:ext>
          </a:extLst>
        </xdr:cNvPr>
        <xdr:cNvCxnSpPr/>
      </xdr:nvCxnSpPr>
      <xdr:spPr>
        <a:xfrm>
          <a:off x="126176" y="3622013"/>
          <a:ext cx="906015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98A41BCC-08B6-4CA2-BCB1-425F09D57E13}"/>
            </a:ext>
          </a:extLst>
        </xdr:cNvPr>
        <xdr:cNvCxnSpPr/>
      </xdr:nvCxnSpPr>
      <xdr:spPr>
        <a:xfrm>
          <a:off x="12226962" y="2504662"/>
          <a:ext cx="529903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7D21B7DB-2F4A-4E9D-BCF9-1A568E670789}"/>
            </a:ext>
          </a:extLst>
        </xdr:cNvPr>
        <xdr:cNvCxnSpPr/>
      </xdr:nvCxnSpPr>
      <xdr:spPr>
        <a:xfrm>
          <a:off x="14461397" y="712325"/>
          <a:ext cx="0" cy="2907694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8ABEC795-BC44-486D-918F-2FA6B51895E8}"/>
            </a:ext>
          </a:extLst>
        </xdr:cNvPr>
        <xdr:cNvCxnSpPr/>
      </xdr:nvCxnSpPr>
      <xdr:spPr>
        <a:xfrm>
          <a:off x="14693311" y="712337"/>
          <a:ext cx="0" cy="2907694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1ACCCB9C-AEDA-46A9-9D7A-926004B1AC4D}"/>
            </a:ext>
          </a:extLst>
        </xdr:cNvPr>
        <xdr:cNvSpPr txBox="1"/>
      </xdr:nvSpPr>
      <xdr:spPr>
        <a:xfrm>
          <a:off x="15563187" y="711065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927C6B5B-5FEA-4906-BD30-9DAADC549368}"/>
            </a:ext>
          </a:extLst>
        </xdr:cNvPr>
        <xdr:cNvCxnSpPr/>
      </xdr:nvCxnSpPr>
      <xdr:spPr>
        <a:xfrm>
          <a:off x="12226976" y="2120340"/>
          <a:ext cx="529903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F7A98CA3-2C3E-4248-A2C1-A1B49EE0D917}"/>
            </a:ext>
          </a:extLst>
        </xdr:cNvPr>
        <xdr:cNvCxnSpPr/>
      </xdr:nvCxnSpPr>
      <xdr:spPr>
        <a:xfrm>
          <a:off x="12226962" y="2504662"/>
          <a:ext cx="529903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D826D546-F28A-4F23-8330-7E8ED26109B7}"/>
            </a:ext>
          </a:extLst>
        </xdr:cNvPr>
        <xdr:cNvCxnSpPr/>
      </xdr:nvCxnSpPr>
      <xdr:spPr>
        <a:xfrm>
          <a:off x="14461397" y="712325"/>
          <a:ext cx="0" cy="2907694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91072</xdr:colOff>
      <xdr:row>5</xdr:row>
      <xdr:rowOff>49728</xdr:rowOff>
    </xdr:from>
    <xdr:to>
      <xdr:col>18</xdr:col>
      <xdr:colOff>91072</xdr:colOff>
      <xdr:row>20</xdr:row>
      <xdr:rowOff>9228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8241EA2B-0D08-486F-A9E9-DEEB400EA32E}"/>
            </a:ext>
          </a:extLst>
        </xdr:cNvPr>
        <xdr:cNvCxnSpPr/>
      </xdr:nvCxnSpPr>
      <xdr:spPr>
        <a:xfrm>
          <a:off x="13807072" y="1002228"/>
          <a:ext cx="0" cy="2817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305073</xdr:colOff>
      <xdr:row>3</xdr:row>
      <xdr:rowOff>139565</xdr:rowOff>
    </xdr:from>
    <xdr:ext cx="1084592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CA7DD8E5-92CA-426A-B6F8-F078ABDF87A5}"/>
            </a:ext>
          </a:extLst>
        </xdr:cNvPr>
        <xdr:cNvSpPr txBox="1"/>
      </xdr:nvSpPr>
      <xdr:spPr>
        <a:xfrm>
          <a:off x="15545073" y="711065"/>
          <a:ext cx="1084592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Beschriftungsfeld</a:t>
          </a:r>
        </a:p>
      </xdr:txBody>
    </xdr:sp>
    <xdr:clientData fLocksWithSheet="0"/>
  </xdr:oneCellAnchor>
  <xdr:absoluteAnchor>
    <xdr:pos x="103194" y="5564577"/>
    <xdr:ext cx="2858937" cy="1212437"/>
    <xdr:sp macro="" textlink="'Daten Sektorgrafik'!C4">
      <xdr:nvSpPr>
        <xdr:cNvPr id="20" name="Textfeld 19">
          <a:extLst>
            <a:ext uri="{FF2B5EF4-FFF2-40B4-BE49-F238E27FC236}">
              <a16:creationId xmlns:a16="http://schemas.microsoft.com/office/drawing/2014/main" id="{3928039F-A703-4601-BC3F-24537F857F7A}"/>
            </a:ext>
          </a:extLst>
        </xdr:cNvPr>
        <xdr:cNvSpPr txBox="1"/>
      </xdr:nvSpPr>
      <xdr:spPr>
        <a:xfrm>
          <a:off x="103194" y="5564577"/>
          <a:ext cx="2858937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4696F9E1-28CB-44D4-8068-9C6966C8C857}" type="TxLink">
            <a:rPr lang="en-US" sz="600" b="0" i="0" u="none" strike="noStrike">
              <a:solidFill>
                <a:srgbClr val="000000"/>
              </a:solidFill>
              <a:latin typeface="Meta Offc"/>
              <a:cs typeface="Meta Offc"/>
            </a:rPr>
            <a:pPr algn="l"/>
            <a:t>* Die Aufteilung der Emissionen weicht von der UN-Berichterstattung ab, die Gesamtemissionen sind identisch
** entsprechend der Novelle des Bundes-KSG vom 12.05.2021, Jahre 2022-2030 angepasst an Über- &amp; Unterschreitungen</a:t>
          </a:fld>
          <a:endParaRPr lang="de-DE" sz="200" b="0" i="1" u="none" strike="noStrike">
            <a:solidFill>
              <a:srgbClr val="080808"/>
            </a:solidFill>
            <a:latin typeface="Meta Offc" pitchFamily="34" charset="0"/>
            <a:cs typeface="Meta Serif Offc" pitchFamily="2" charset="0"/>
          </a:endParaRPr>
        </a:p>
      </xdr:txBody>
    </xdr:sp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</xdr:colOff>
      <xdr:row>17</xdr:row>
      <xdr:rowOff>2</xdr:rowOff>
    </xdr:from>
    <xdr:to>
      <xdr:col>36</xdr:col>
      <xdr:colOff>0</xdr:colOff>
      <xdr:row>17</xdr:row>
      <xdr:rowOff>2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DB990243-0258-405A-B2DF-75904EB18708}"/>
            </a:ext>
          </a:extLst>
        </xdr:cNvPr>
        <xdr:cNvCxnSpPr/>
      </xdr:nvCxnSpPr>
      <xdr:spPr>
        <a:xfrm>
          <a:off x="719081" y="4403914"/>
          <a:ext cx="24482948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2</xdr:col>
      <xdr:colOff>0</xdr:colOff>
      <xdr:row>7</xdr:row>
      <xdr:rowOff>161925</xdr:rowOff>
    </xdr:from>
    <xdr:to>
      <xdr:col>36</xdr:col>
      <xdr:colOff>0</xdr:colOff>
      <xdr:row>7</xdr:row>
      <xdr:rowOff>161925</xdr:rowOff>
    </xdr:to>
    <xdr:cxnSp macro="">
      <xdr:nvCxnSpPr>
        <xdr:cNvPr id="3" name="Gerade Verbindung 8">
          <a:extLst>
            <a:ext uri="{FF2B5EF4-FFF2-40B4-BE49-F238E27FC236}">
              <a16:creationId xmlns:a16="http://schemas.microsoft.com/office/drawing/2014/main" id="{B2B00300-A380-493D-8116-29B89C89073A}"/>
            </a:ext>
          </a:extLst>
        </xdr:cNvPr>
        <xdr:cNvCxnSpPr/>
      </xdr:nvCxnSpPr>
      <xdr:spPr>
        <a:xfrm>
          <a:off x="717176" y="2100543"/>
          <a:ext cx="24484853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2322902" y="5550772"/>
    <xdr:ext cx="3587767" cy="1212437"/>
    <xdr:sp macro="" textlink="'Daten Sektorgrafik'!C3">
      <xdr:nvSpPr>
        <xdr:cNvPr id="2" name="Textfeld 1">
          <a:extLst>
            <a:ext uri="{FF2B5EF4-FFF2-40B4-BE49-F238E27FC236}">
              <a16:creationId xmlns:a16="http://schemas.microsoft.com/office/drawing/2014/main" id="{3F474410-61F6-4C0A-898E-987883DB19E3}"/>
            </a:ext>
          </a:extLst>
        </xdr:cNvPr>
        <xdr:cNvSpPr txBox="1"/>
      </xdr:nvSpPr>
      <xdr:spPr>
        <a:xfrm>
          <a:off x="2322902" y="5550772"/>
          <a:ext cx="3587767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r"/>
          <a:fld id="{2FDD6EF3-B3FB-4B83-9617-2F26B830BCC4}" type="TxLink">
            <a:rPr lang="en-US" sz="600" b="0" i="0" u="none" strike="noStrike">
              <a:solidFill>
                <a:srgbClr val="000000"/>
              </a:solidFill>
              <a:latin typeface="+mj-lt"/>
              <a:ea typeface="+mn-ea"/>
              <a:cs typeface="Meta Offc"/>
            </a:rPr>
            <a:pPr marL="0" indent="0" algn="r"/>
            <a:t>Quelle: Umweltbundesamt  15.03.2022</a:t>
          </a:fld>
          <a:endParaRPr lang="de-DE" sz="600" b="0" i="0" u="none" strike="noStrike">
            <a:solidFill>
              <a:srgbClr val="000000"/>
            </a:solidFill>
            <a:latin typeface="+mj-lt"/>
            <a:ea typeface="+mn-ea"/>
            <a:cs typeface="Meta Offc"/>
          </a:endParaRPr>
        </a:p>
      </xdr:txBody>
    </xdr:sp>
    <xdr:clientData/>
  </xdr:absoluteAnchor>
  <xdr:absoluteAnchor>
    <xdr:pos x="101876" y="5550772"/>
    <xdr:ext cx="1670602" cy="1212437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7CC66D47-5513-4B8E-A9B3-12BC2BD27D62}"/>
            </a:ext>
          </a:extLst>
        </xdr:cNvPr>
        <xdr:cNvSpPr txBox="1"/>
      </xdr:nvSpPr>
      <xdr:spPr>
        <a:xfrm>
          <a:off x="101876" y="5550772"/>
          <a:ext cx="1670602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lang="de-DE" sz="6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 </a:t>
          </a:r>
        </a:p>
      </xdr:txBody>
    </xdr:sp>
    <xdr:clientData/>
  </xdr:absoluteAnchor>
  <xdr:twoCellAnchor>
    <xdr:from>
      <xdr:col>0</xdr:col>
      <xdr:colOff>0</xdr:colOff>
      <xdr:row>1</xdr:row>
      <xdr:rowOff>9525</xdr:rowOff>
    </xdr:from>
    <xdr:to>
      <xdr:col>12</xdr:col>
      <xdr:colOff>8282</xdr:colOff>
      <xdr:row>2</xdr:row>
      <xdr:rowOff>38100</xdr:rowOff>
    </xdr:to>
    <xdr:sp macro="" textlink="'Daten Brennstoffgrafik 1.A'!$D$1">
      <xdr:nvSpPr>
        <xdr:cNvPr id="4" name="Textfeld 3">
          <a:extLst>
            <a:ext uri="{FF2B5EF4-FFF2-40B4-BE49-F238E27FC236}">
              <a16:creationId xmlns:a16="http://schemas.microsoft.com/office/drawing/2014/main" id="{49D63042-4CD9-4816-AB1C-425BF982055B}"/>
            </a:ext>
          </a:extLst>
        </xdr:cNvPr>
        <xdr:cNvSpPr txBox="1"/>
      </xdr:nvSpPr>
      <xdr:spPr>
        <a:xfrm>
          <a:off x="0" y="266700"/>
          <a:ext cx="5913782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C9C81DB7-B6E2-42D1-814C-B5C32A191411}" type="TxLink">
            <a:rPr lang="en-US" sz="1050" b="1" i="0" u="none" strike="noStrike">
              <a:solidFill>
                <a:srgbClr val="080808"/>
              </a:solidFill>
              <a:latin typeface="+mn-lt"/>
              <a:ea typeface="Cambria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Kohlendioxid-Emissionen nach Brennstoffen in Deutschland</a:t>
          </a:fld>
          <a:endParaRPr lang="de-DE" sz="1050" b="1" i="0" u="none" strike="noStrike">
            <a:solidFill>
              <a:srgbClr val="000000"/>
            </a:solidFill>
            <a:latin typeface="+mn-lt"/>
            <a:ea typeface="+mn-ea"/>
            <a:cs typeface="Meta Offc" pitchFamily="34" charset="0"/>
          </a:endParaRPr>
        </a:p>
      </xdr:txBody>
    </xdr:sp>
    <xdr:clientData/>
  </xdr:twoCellAnchor>
  <xdr:twoCellAnchor>
    <xdr:from>
      <xdr:col>0</xdr:col>
      <xdr:colOff>0</xdr:colOff>
      <xdr:row>2</xdr:row>
      <xdr:rowOff>15875</xdr:rowOff>
    </xdr:from>
    <xdr:to>
      <xdr:col>12</xdr:col>
      <xdr:colOff>0</xdr:colOff>
      <xdr:row>3</xdr:row>
      <xdr:rowOff>57150</xdr:rowOff>
    </xdr:to>
    <xdr:sp macro="" textlink="'Daten Brennstoffgrafik 1.A'!$D$2">
      <xdr:nvSpPr>
        <xdr:cNvPr id="5" name="Textfeld 4">
          <a:extLst>
            <a:ext uri="{FF2B5EF4-FFF2-40B4-BE49-F238E27FC236}">
              <a16:creationId xmlns:a16="http://schemas.microsoft.com/office/drawing/2014/main" id="{1A6C877F-95A7-44B4-9926-521DAF69826A}"/>
            </a:ext>
          </a:extLst>
        </xdr:cNvPr>
        <xdr:cNvSpPr txBox="1"/>
      </xdr:nvSpPr>
      <xdr:spPr>
        <a:xfrm>
          <a:off x="0" y="530225"/>
          <a:ext cx="5905500" cy="2794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F26AA34-F07B-4863-B809-D3756EEB7F53}" type="TxLink">
            <a:rPr lang="en-US" sz="900" b="0" i="0" u="none" strike="noStrike">
              <a:solidFill>
                <a:srgbClr val="080808"/>
              </a:solidFill>
              <a:latin typeface="+mn-lt"/>
              <a:ea typeface="Cambria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in der Kategorie Energie (inkl. energetische Emissionen der Industrie) und restliche Treibhausgas-Emissionen</a:t>
          </a:fld>
          <a:endParaRPr lang="de-DE" sz="700" b="0" i="0" u="none" strike="noStrike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7516EAD7-7F23-4B9E-8140-1148F9D9CD98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91113</xdr:colOff>
      <xdr:row>1</xdr:row>
      <xdr:rowOff>3483</xdr:rowOff>
    </xdr:from>
    <xdr:to>
      <xdr:col>12</xdr:col>
      <xdr:colOff>6914</xdr:colOff>
      <xdr:row>1</xdr:row>
      <xdr:rowOff>3483</xdr:rowOff>
    </xdr:to>
    <xdr:cxnSp macro="">
      <xdr:nvCxnSpPr>
        <xdr:cNvPr id="7" name="Gerade Verbindung 7">
          <a:extLst>
            <a:ext uri="{FF2B5EF4-FFF2-40B4-BE49-F238E27FC236}">
              <a16:creationId xmlns:a16="http://schemas.microsoft.com/office/drawing/2014/main" id="{3D404663-CC9C-4189-85F0-2E8BE90A53AF}"/>
            </a:ext>
          </a:extLst>
        </xdr:cNvPr>
        <xdr:cNvCxnSpPr/>
      </xdr:nvCxnSpPr>
      <xdr:spPr>
        <a:xfrm>
          <a:off x="91113" y="260658"/>
          <a:ext cx="582130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129213</xdr:colOff>
      <xdr:row>23</xdr:row>
      <xdr:rowOff>109743</xdr:rowOff>
    </xdr:from>
    <xdr:to>
      <xdr:col>12</xdr:col>
      <xdr:colOff>45366</xdr:colOff>
      <xdr:row>23</xdr:row>
      <xdr:rowOff>109743</xdr:rowOff>
    </xdr:to>
    <xdr:cxnSp macro="">
      <xdr:nvCxnSpPr>
        <xdr:cNvPr id="8" name="Gerade Verbindung 8">
          <a:extLst>
            <a:ext uri="{FF2B5EF4-FFF2-40B4-BE49-F238E27FC236}">
              <a16:creationId xmlns:a16="http://schemas.microsoft.com/office/drawing/2014/main" id="{E60ED0E3-BAEF-45B2-90A2-4F5F6C8069B9}"/>
            </a:ext>
          </a:extLst>
        </xdr:cNvPr>
        <xdr:cNvCxnSpPr/>
      </xdr:nvCxnSpPr>
      <xdr:spPr>
        <a:xfrm>
          <a:off x="129213" y="5491368"/>
          <a:ext cx="582165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8FBA32AD-3889-4BBF-B43F-9E7FE4F1A73B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F576876B-AEE1-4409-BF1D-826DA1B79D63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8747BC72-4E9E-4046-ADA2-DF121CBF58E4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2" name="Textfeld 11">
          <a:extLst>
            <a:ext uri="{FF2B5EF4-FFF2-40B4-BE49-F238E27FC236}">
              <a16:creationId xmlns:a16="http://schemas.microsoft.com/office/drawing/2014/main" id="{5842359A-5A97-4E9A-935A-D1F816D0A62B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538137E2-5CDC-4189-8CD6-D16FB573C416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295D9DDC-BD8C-4FA8-8DB7-B525B226B506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B66AE11-A325-4D7A-8A78-F3007B163612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91072</xdr:colOff>
      <xdr:row>5</xdr:row>
      <xdr:rowOff>49728</xdr:rowOff>
    </xdr:from>
    <xdr:to>
      <xdr:col>18</xdr:col>
      <xdr:colOff>91072</xdr:colOff>
      <xdr:row>20</xdr:row>
      <xdr:rowOff>9228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5E2DAAB7-E647-46BE-A370-B4EDDB4D9051}"/>
            </a:ext>
          </a:extLst>
        </xdr:cNvPr>
        <xdr:cNvCxnSpPr/>
      </xdr:nvCxnSpPr>
      <xdr:spPr>
        <a:xfrm>
          <a:off x="9044572" y="1097478"/>
          <a:ext cx="0" cy="3988575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305073</xdr:colOff>
      <xdr:row>3</xdr:row>
      <xdr:rowOff>139565</xdr:rowOff>
    </xdr:from>
    <xdr:ext cx="1084592" cy="330004"/>
    <xdr:sp macro="" textlink="" fLocksText="0">
      <xdr:nvSpPr>
        <xdr:cNvPr id="17" name="Textfeld 16">
          <a:extLst>
            <a:ext uri="{FF2B5EF4-FFF2-40B4-BE49-F238E27FC236}">
              <a16:creationId xmlns:a16="http://schemas.microsoft.com/office/drawing/2014/main" id="{4BC5A4F2-6691-4DF6-9D16-6A360934D59E}"/>
            </a:ext>
          </a:extLst>
        </xdr:cNvPr>
        <xdr:cNvSpPr txBox="1"/>
      </xdr:nvSpPr>
      <xdr:spPr>
        <a:xfrm>
          <a:off x="10306323" y="892040"/>
          <a:ext cx="1084592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Beschriftungsfeld</a:t>
          </a:r>
        </a:p>
      </xdr:txBody>
    </xdr:sp>
    <xdr:clientData fLocksWithSheet="0"/>
  </xdr:oneCellAnchor>
  <xdr:absoluteAnchor>
    <xdr:pos x="2213348" y="5535269"/>
    <xdr:ext cx="2858937" cy="1212437"/>
    <xdr:sp macro="" textlink="'Daten Brennstoffgrafik 1.A'!D4">
      <xdr:nvSpPr>
        <xdr:cNvPr id="18" name="Textfeld 17">
          <a:extLst>
            <a:ext uri="{FF2B5EF4-FFF2-40B4-BE49-F238E27FC236}">
              <a16:creationId xmlns:a16="http://schemas.microsoft.com/office/drawing/2014/main" id="{771B2A7C-5CE1-46E1-B3BC-E03C5A44AC09}"/>
            </a:ext>
          </a:extLst>
        </xdr:cNvPr>
        <xdr:cNvSpPr txBox="1"/>
      </xdr:nvSpPr>
      <xdr:spPr>
        <a:xfrm>
          <a:off x="2213348" y="5535269"/>
          <a:ext cx="2858937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7342FB81-A0C6-4CA7-9803-F1BA2D090DD1}" type="TxLink">
            <a:rPr lang="en-US" sz="600" b="0" i="0" u="none" strike="noStrike">
              <a:solidFill>
                <a:srgbClr val="080808"/>
              </a:solidFill>
              <a:latin typeface="+mn-lt"/>
              <a:ea typeface="Cambria"/>
              <a:cs typeface="Meta Offc"/>
            </a:rPr>
            <a:pPr algn="l"/>
            <a:t> </a:t>
          </a:fld>
          <a:endParaRPr lang="de-DE" sz="100" b="0" i="1" u="none" strike="noStrike">
            <a:solidFill>
              <a:srgbClr val="080808"/>
            </a:solidFill>
            <a:latin typeface="+mn-lt"/>
            <a:cs typeface="Meta Serif Offc" pitchFamily="2" charset="0"/>
          </a:endParaRPr>
        </a:p>
      </xdr:txBody>
    </xdr:sp>
    <xdr:clientData/>
  </xdr:absoluteAnchor>
  <xdr:absoluteAnchor>
    <xdr:pos x="28574" y="762000"/>
    <xdr:ext cx="6029325" cy="4676775"/>
    <xdr:graphicFrame macro="">
      <xdr:nvGraphicFramePr>
        <xdr:cNvPr id="19" name="Diagramm 18">
          <a:extLst>
            <a:ext uri="{FF2B5EF4-FFF2-40B4-BE49-F238E27FC236}">
              <a16:creationId xmlns:a16="http://schemas.microsoft.com/office/drawing/2014/main" id="{BA69C97E-570B-4C9B-AF94-4168A51E47C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126176</xdr:colOff>
      <xdr:row>22</xdr:row>
      <xdr:rowOff>45009</xdr:rowOff>
    </xdr:from>
    <xdr:to>
      <xdr:col>12</xdr:col>
      <xdr:colOff>42329</xdr:colOff>
      <xdr:row>22</xdr:row>
      <xdr:rowOff>45009</xdr:rowOff>
    </xdr:to>
    <xdr:cxnSp macro="">
      <xdr:nvCxnSpPr>
        <xdr:cNvPr id="20" name="Gerade Verbindung 9">
          <a:extLst>
            <a:ext uri="{FF2B5EF4-FFF2-40B4-BE49-F238E27FC236}">
              <a16:creationId xmlns:a16="http://schemas.microsoft.com/office/drawing/2014/main" id="{BC076736-7B28-4B9D-914F-A53BA6D840A7}"/>
            </a:ext>
          </a:extLst>
        </xdr:cNvPr>
        <xdr:cNvCxnSpPr/>
      </xdr:nvCxnSpPr>
      <xdr:spPr>
        <a:xfrm>
          <a:off x="126176" y="5312334"/>
          <a:ext cx="582165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B784C861-3F48-47DE-9F84-291AB71D2EA9}"/>
            </a:ext>
          </a:extLst>
        </xdr:cNvPr>
        <xdr:cNvCxnSpPr/>
      </xdr:nvCxnSpPr>
      <xdr:spPr>
        <a:xfrm flipV="1">
          <a:off x="360493" y="7306235"/>
          <a:ext cx="30119507" cy="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7</xdr:row>
      <xdr:rowOff>161925</xdr:rowOff>
    </xdr:from>
    <xdr:to>
      <xdr:col>44</xdr:col>
      <xdr:colOff>0</xdr:colOff>
      <xdr:row>7</xdr:row>
      <xdr:rowOff>161925</xdr:rowOff>
    </xdr:to>
    <xdr:cxnSp macro="">
      <xdr:nvCxnSpPr>
        <xdr:cNvPr id="3" name="Gerade Verbindung 8">
          <a:extLst>
            <a:ext uri="{FF2B5EF4-FFF2-40B4-BE49-F238E27FC236}">
              <a16:creationId xmlns:a16="http://schemas.microsoft.com/office/drawing/2014/main" id="{B0310537-D961-428F-BAA2-C3FBE50714F7}"/>
            </a:ext>
          </a:extLst>
        </xdr:cNvPr>
        <xdr:cNvCxnSpPr/>
      </xdr:nvCxnSpPr>
      <xdr:spPr>
        <a:xfrm>
          <a:off x="358588" y="2100543"/>
          <a:ext cx="30121412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2322902" y="5550772"/>
    <xdr:ext cx="3587767" cy="1212437"/>
    <xdr:sp macro="" textlink="'Daten Sektorgrafik'!C3">
      <xdr:nvSpPr>
        <xdr:cNvPr id="3" name="Textfeld 2">
          <a:extLst>
            <a:ext uri="{FF2B5EF4-FFF2-40B4-BE49-F238E27FC236}">
              <a16:creationId xmlns:a16="http://schemas.microsoft.com/office/drawing/2014/main" id="{E82E9EEE-89B4-44CB-A9B4-4A1AC6A6D2D3}"/>
            </a:ext>
          </a:extLst>
        </xdr:cNvPr>
        <xdr:cNvSpPr txBox="1"/>
      </xdr:nvSpPr>
      <xdr:spPr>
        <a:xfrm>
          <a:off x="2322902" y="5550772"/>
          <a:ext cx="3587767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r"/>
          <a:fld id="{2FDD6EF3-B3FB-4B83-9617-2F26B830BCC4}" type="TxLink">
            <a:rPr lang="en-US" sz="600" b="0" i="0" u="none" strike="noStrike">
              <a:solidFill>
                <a:srgbClr val="000000"/>
              </a:solidFill>
              <a:latin typeface="+mj-lt"/>
              <a:ea typeface="+mn-ea"/>
              <a:cs typeface="Meta Offc"/>
            </a:rPr>
            <a:pPr marL="0" indent="0" algn="r"/>
            <a:t>Quelle: Umweltbundesamt  15.03.2022</a:t>
          </a:fld>
          <a:endParaRPr lang="de-DE" sz="600" b="0" i="0" u="none" strike="noStrike">
            <a:solidFill>
              <a:srgbClr val="000000"/>
            </a:solidFill>
            <a:latin typeface="+mj-lt"/>
            <a:ea typeface="+mn-ea"/>
            <a:cs typeface="Meta Offc"/>
          </a:endParaRPr>
        </a:p>
      </xdr:txBody>
    </xdr:sp>
    <xdr:clientData/>
  </xdr:absoluteAnchor>
  <xdr:absoluteAnchor>
    <xdr:pos x="101876" y="5550772"/>
    <xdr:ext cx="1670602" cy="1212437"/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CE18CBBD-AF2D-4162-9FC1-D915685D538E}"/>
            </a:ext>
          </a:extLst>
        </xdr:cNvPr>
        <xdr:cNvSpPr txBox="1"/>
      </xdr:nvSpPr>
      <xdr:spPr>
        <a:xfrm>
          <a:off x="101876" y="5550772"/>
          <a:ext cx="1670602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lang="de-DE" sz="6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 </a:t>
          </a:r>
        </a:p>
      </xdr:txBody>
    </xdr:sp>
    <xdr:clientData/>
  </xdr:absoluteAnchor>
  <xdr:twoCellAnchor>
    <xdr:from>
      <xdr:col>0</xdr:col>
      <xdr:colOff>0</xdr:colOff>
      <xdr:row>1</xdr:row>
      <xdr:rowOff>9525</xdr:rowOff>
    </xdr:from>
    <xdr:to>
      <xdr:col>12</xdr:col>
      <xdr:colOff>8282</xdr:colOff>
      <xdr:row>2</xdr:row>
      <xdr:rowOff>38100</xdr:rowOff>
    </xdr:to>
    <xdr:sp macro="" textlink="'Daten Zielpfadgrafik'!$C$1">
      <xdr:nvSpPr>
        <xdr:cNvPr id="5" name="Textfeld 4">
          <a:extLst>
            <a:ext uri="{FF2B5EF4-FFF2-40B4-BE49-F238E27FC236}">
              <a16:creationId xmlns:a16="http://schemas.microsoft.com/office/drawing/2014/main" id="{21FB9302-2700-4E05-A1B7-CBC31CC13365}"/>
            </a:ext>
          </a:extLst>
        </xdr:cNvPr>
        <xdr:cNvSpPr txBox="1"/>
      </xdr:nvSpPr>
      <xdr:spPr>
        <a:xfrm>
          <a:off x="0" y="266700"/>
          <a:ext cx="5913782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C9C81DB7-B6E2-42D1-814C-B5C32A191411}" type="TxLink">
            <a:rPr lang="en-US" sz="1050" b="1" i="0" u="none" strike="noStrike">
              <a:solidFill>
                <a:srgbClr val="080808"/>
              </a:solidFill>
              <a:latin typeface="+mn-lt"/>
              <a:ea typeface="Cambria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Entwicklung und Zielerreichung der Treibhausgasemissionen in Deutschland</a:t>
          </a:fld>
          <a:endParaRPr lang="de-DE" sz="1050" b="1" i="0" u="none" strike="noStrike">
            <a:solidFill>
              <a:srgbClr val="000000"/>
            </a:solidFill>
            <a:latin typeface="+mn-lt"/>
            <a:ea typeface="+mn-ea"/>
            <a:cs typeface="Meta Offc" pitchFamily="34" charset="0"/>
          </a:endParaRPr>
        </a:p>
      </xdr:txBody>
    </xdr:sp>
    <xdr:clientData/>
  </xdr:twoCellAnchor>
  <xdr:twoCellAnchor>
    <xdr:from>
      <xdr:col>0</xdr:col>
      <xdr:colOff>0</xdr:colOff>
      <xdr:row>2</xdr:row>
      <xdr:rowOff>15875</xdr:rowOff>
    </xdr:from>
    <xdr:to>
      <xdr:col>12</xdr:col>
      <xdr:colOff>0</xdr:colOff>
      <xdr:row>3</xdr:row>
      <xdr:rowOff>57150</xdr:rowOff>
    </xdr:to>
    <xdr:sp macro="" textlink="'Daten Zielpfadgrafik'!$C$2">
      <xdr:nvSpPr>
        <xdr:cNvPr id="6" name="Textfeld 5">
          <a:extLst>
            <a:ext uri="{FF2B5EF4-FFF2-40B4-BE49-F238E27FC236}">
              <a16:creationId xmlns:a16="http://schemas.microsoft.com/office/drawing/2014/main" id="{B43A09B5-8347-4D5D-AA00-3DBC3FE76E14}"/>
            </a:ext>
          </a:extLst>
        </xdr:cNvPr>
        <xdr:cNvSpPr txBox="1"/>
      </xdr:nvSpPr>
      <xdr:spPr>
        <a:xfrm>
          <a:off x="0" y="530225"/>
          <a:ext cx="5905500" cy="2794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F26AA34-F07B-4863-B809-D3756EEB7F53}" type="TxLink">
            <a:rPr lang="en-US" sz="900" b="0" i="0" u="none" strike="noStrike">
              <a:solidFill>
                <a:srgbClr val="080808"/>
              </a:solidFill>
              <a:latin typeface="+mn-lt"/>
              <a:ea typeface="Cambria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in der Abgrenzung der Sektoren des Klimaschutzgesetzes (KSG)</a:t>
          </a:fld>
          <a:endParaRPr lang="de-DE" sz="700" b="0" i="0" u="none" strike="noStrike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4A23BC9B-75E3-45AA-9172-E571EED76CB1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91113</xdr:colOff>
      <xdr:row>1</xdr:row>
      <xdr:rowOff>3483</xdr:rowOff>
    </xdr:from>
    <xdr:to>
      <xdr:col>12</xdr:col>
      <xdr:colOff>6914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18FAB369-5577-4C69-975F-8A9DD932EEA8}"/>
            </a:ext>
          </a:extLst>
        </xdr:cNvPr>
        <xdr:cNvCxnSpPr/>
      </xdr:nvCxnSpPr>
      <xdr:spPr>
        <a:xfrm>
          <a:off x="91113" y="260658"/>
          <a:ext cx="582130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129213</xdr:colOff>
      <xdr:row>23</xdr:row>
      <xdr:rowOff>109743</xdr:rowOff>
    </xdr:from>
    <xdr:to>
      <xdr:col>12</xdr:col>
      <xdr:colOff>45366</xdr:colOff>
      <xdr:row>23</xdr:row>
      <xdr:rowOff>109743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EA182B0F-48DC-4732-91F8-793FFAB74A0A}"/>
            </a:ext>
          </a:extLst>
        </xdr:cNvPr>
        <xdr:cNvCxnSpPr/>
      </xdr:nvCxnSpPr>
      <xdr:spPr>
        <a:xfrm>
          <a:off x="129213" y="5491368"/>
          <a:ext cx="582165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644128BC-36C5-4BE2-ACDD-D8BB3FD4E35C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E9C2C1F-D558-42EA-971F-E0D09F5533A3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6A7E0332-2426-4CBA-AB64-2CE0C964E838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CE3E1A95-CE75-4821-80BA-427403093883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776A57DB-8A05-46B1-B620-A1DA44EE6CE4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E01AABA7-5BB9-49D8-8899-045216E4BA51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15842B09-E809-47AE-BA87-63B67C11693D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91072</xdr:colOff>
      <xdr:row>5</xdr:row>
      <xdr:rowOff>49728</xdr:rowOff>
    </xdr:from>
    <xdr:to>
      <xdr:col>18</xdr:col>
      <xdr:colOff>91072</xdr:colOff>
      <xdr:row>20</xdr:row>
      <xdr:rowOff>9228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B787D658-FF92-4235-A27B-B14B732D4A50}"/>
            </a:ext>
          </a:extLst>
        </xdr:cNvPr>
        <xdr:cNvCxnSpPr/>
      </xdr:nvCxnSpPr>
      <xdr:spPr>
        <a:xfrm>
          <a:off x="9044572" y="1097478"/>
          <a:ext cx="0" cy="3988575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305073</xdr:colOff>
      <xdr:row>3</xdr:row>
      <xdr:rowOff>139565</xdr:rowOff>
    </xdr:from>
    <xdr:ext cx="1084592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81F4438-52C4-4012-BB56-B6C302A19B97}"/>
            </a:ext>
          </a:extLst>
        </xdr:cNvPr>
        <xdr:cNvSpPr txBox="1"/>
      </xdr:nvSpPr>
      <xdr:spPr>
        <a:xfrm>
          <a:off x="10306323" y="892040"/>
          <a:ext cx="1084592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Beschriftungsfeld</a:t>
          </a:r>
        </a:p>
      </xdr:txBody>
    </xdr:sp>
    <xdr:clientData fLocksWithSheet="0"/>
  </xdr:oneCellAnchor>
  <xdr:absoluteAnchor>
    <xdr:pos x="103194" y="5564577"/>
    <xdr:ext cx="2858937" cy="1212437"/>
    <xdr:sp macro="" textlink="'Daten Zielpfadgrafik'!C4">
      <xdr:nvSpPr>
        <xdr:cNvPr id="20" name="Textfeld 19">
          <a:extLst>
            <a:ext uri="{FF2B5EF4-FFF2-40B4-BE49-F238E27FC236}">
              <a16:creationId xmlns:a16="http://schemas.microsoft.com/office/drawing/2014/main" id="{72D316CB-609D-48BE-9434-2FB36DB816D9}"/>
            </a:ext>
          </a:extLst>
        </xdr:cNvPr>
        <xdr:cNvSpPr txBox="1"/>
      </xdr:nvSpPr>
      <xdr:spPr>
        <a:xfrm>
          <a:off x="103194" y="5564577"/>
          <a:ext cx="2858937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7342FB81-A0C6-4CA7-9803-F1BA2D090DD1}" type="TxLink">
            <a:rPr lang="en-US" sz="600" b="0" i="0" u="none" strike="noStrike">
              <a:solidFill>
                <a:srgbClr val="080808"/>
              </a:solidFill>
              <a:latin typeface="+mn-lt"/>
              <a:ea typeface="Cambria"/>
              <a:cs typeface="Meta Offc"/>
            </a:rPr>
            <a:pPr algn="l"/>
            <a:t>* Die Aufteilung der Emissionen weicht von der UN-Berichterstattung ab, die Gesamtemissionen sind identisch
** entsprechend der Novelle des Bundes-KSG vom 12.05.2021, Jahre 2022-2030 angepasst an Über- &amp; Unterschreitungen</a:t>
          </a:fld>
          <a:endParaRPr lang="de-DE" sz="100" b="0" i="1" u="none" strike="noStrike">
            <a:solidFill>
              <a:srgbClr val="080808"/>
            </a:solidFill>
            <a:latin typeface="+mn-lt"/>
            <a:cs typeface="Meta Serif Offc" pitchFamily="2" charset="0"/>
          </a:endParaRPr>
        </a:p>
      </xdr:txBody>
    </xdr:sp>
    <xdr:clientData/>
  </xdr:absoluteAnchor>
  <xdr:absoluteAnchor>
    <xdr:pos x="28574" y="762000"/>
    <xdr:ext cx="6029325" cy="4676775"/>
    <xdr:graphicFrame macro="">
      <xdr:nvGraphicFramePr>
        <xdr:cNvPr id="21" name="Diagramm 20">
          <a:extLst>
            <a:ext uri="{FF2B5EF4-FFF2-40B4-BE49-F238E27FC236}">
              <a16:creationId xmlns:a16="http://schemas.microsoft.com/office/drawing/2014/main" id="{B2FAD449-AE17-485C-9A0D-F27D829ABB6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126176</xdr:colOff>
      <xdr:row>18</xdr:row>
      <xdr:rowOff>535913</xdr:rowOff>
    </xdr:from>
    <xdr:to>
      <xdr:col>12</xdr:col>
      <xdr:colOff>42329</xdr:colOff>
      <xdr:row>18</xdr:row>
      <xdr:rowOff>535913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802F7A28-398C-4B0C-ACC6-CB649E670B52}"/>
            </a:ext>
          </a:extLst>
        </xdr:cNvPr>
        <xdr:cNvCxnSpPr/>
      </xdr:nvCxnSpPr>
      <xdr:spPr>
        <a:xfrm>
          <a:off x="126176" y="4393538"/>
          <a:ext cx="582165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16</xdr:row>
      <xdr:rowOff>0</xdr:rowOff>
    </xdr:from>
    <xdr:to>
      <xdr:col>44</xdr:col>
      <xdr:colOff>0</xdr:colOff>
      <xdr:row>16</xdr:row>
      <xdr:rowOff>2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495ABD04-0880-4964-9C56-ECB6B4E589E4}"/>
            </a:ext>
          </a:extLst>
        </xdr:cNvPr>
        <xdr:cNvCxnSpPr/>
      </xdr:nvCxnSpPr>
      <xdr:spPr>
        <a:xfrm flipV="1">
          <a:off x="363855" y="6429375"/>
          <a:ext cx="30163770" cy="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7</xdr:row>
      <xdr:rowOff>161925</xdr:rowOff>
    </xdr:from>
    <xdr:to>
      <xdr:col>44</xdr:col>
      <xdr:colOff>0</xdr:colOff>
      <xdr:row>7</xdr:row>
      <xdr:rowOff>161925</xdr:rowOff>
    </xdr:to>
    <xdr:cxnSp macro="">
      <xdr:nvCxnSpPr>
        <xdr:cNvPr id="3" name="Gerade Verbindung 8">
          <a:extLst>
            <a:ext uri="{FF2B5EF4-FFF2-40B4-BE49-F238E27FC236}">
              <a16:creationId xmlns:a16="http://schemas.microsoft.com/office/drawing/2014/main" id="{14AFA643-A42F-4AA3-BE81-277D1EDCA7DF}"/>
            </a:ext>
          </a:extLst>
        </xdr:cNvPr>
        <xdr:cNvCxnSpPr/>
      </xdr:nvCxnSpPr>
      <xdr:spPr>
        <a:xfrm>
          <a:off x="361950" y="2124075"/>
          <a:ext cx="3016567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2322902" y="5550772"/>
    <xdr:ext cx="3587767" cy="1212437"/>
    <xdr:sp macro="" textlink="'Daten Sektorgrafik'!C3">
      <xdr:nvSpPr>
        <xdr:cNvPr id="2" name="Textfeld 1">
          <a:extLst>
            <a:ext uri="{FF2B5EF4-FFF2-40B4-BE49-F238E27FC236}">
              <a16:creationId xmlns:a16="http://schemas.microsoft.com/office/drawing/2014/main" id="{5B8B7B87-76BA-429D-9C07-981D6414038C}"/>
            </a:ext>
          </a:extLst>
        </xdr:cNvPr>
        <xdr:cNvSpPr txBox="1"/>
      </xdr:nvSpPr>
      <xdr:spPr>
        <a:xfrm>
          <a:off x="2322902" y="5550772"/>
          <a:ext cx="3587767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r"/>
          <a:fld id="{2FDD6EF3-B3FB-4B83-9617-2F26B830BCC4}" type="TxLink">
            <a:rPr lang="en-US" sz="600" b="0" i="0" u="none" strike="noStrike">
              <a:solidFill>
                <a:srgbClr val="000000"/>
              </a:solidFill>
              <a:latin typeface="+mj-lt"/>
              <a:ea typeface="+mn-ea"/>
              <a:cs typeface="Meta Offc"/>
            </a:rPr>
            <a:pPr marL="0" indent="0" algn="r"/>
            <a:t>Quelle: Umweltbundesamt  15.03.2022</a:t>
          </a:fld>
          <a:endParaRPr lang="de-DE" sz="600" b="0" i="0" u="none" strike="noStrike">
            <a:solidFill>
              <a:srgbClr val="000000"/>
            </a:solidFill>
            <a:latin typeface="+mj-lt"/>
            <a:ea typeface="+mn-ea"/>
            <a:cs typeface="Meta Offc"/>
          </a:endParaRPr>
        </a:p>
      </xdr:txBody>
    </xdr:sp>
    <xdr:clientData/>
  </xdr:absoluteAnchor>
  <xdr:absoluteAnchor>
    <xdr:pos x="101876" y="5550772"/>
    <xdr:ext cx="1670602" cy="1212437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6208D066-01F9-4A9C-AD01-A5F6D46A34FC}"/>
            </a:ext>
          </a:extLst>
        </xdr:cNvPr>
        <xdr:cNvSpPr txBox="1"/>
      </xdr:nvSpPr>
      <xdr:spPr>
        <a:xfrm>
          <a:off x="101876" y="5550772"/>
          <a:ext cx="1670602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lang="de-DE" sz="6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 </a:t>
          </a:r>
        </a:p>
      </xdr:txBody>
    </xdr:sp>
    <xdr:clientData/>
  </xdr:absoluteAnchor>
  <xdr:twoCellAnchor>
    <xdr:from>
      <xdr:col>0</xdr:col>
      <xdr:colOff>0</xdr:colOff>
      <xdr:row>1</xdr:row>
      <xdr:rowOff>9525</xdr:rowOff>
    </xdr:from>
    <xdr:to>
      <xdr:col>12</xdr:col>
      <xdr:colOff>8282</xdr:colOff>
      <xdr:row>2</xdr:row>
      <xdr:rowOff>38100</xdr:rowOff>
    </xdr:to>
    <xdr:sp macro="" textlink="'Daten Sektor Energiew.'!$C$1">
      <xdr:nvSpPr>
        <xdr:cNvPr id="4" name="Textfeld 3">
          <a:extLst>
            <a:ext uri="{FF2B5EF4-FFF2-40B4-BE49-F238E27FC236}">
              <a16:creationId xmlns:a16="http://schemas.microsoft.com/office/drawing/2014/main" id="{C2157F1B-643A-43B4-A2DA-D4A68C9C6289}"/>
            </a:ext>
          </a:extLst>
        </xdr:cNvPr>
        <xdr:cNvSpPr txBox="1"/>
      </xdr:nvSpPr>
      <xdr:spPr>
        <a:xfrm>
          <a:off x="0" y="266700"/>
          <a:ext cx="5913782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C9C81DB7-B6E2-42D1-814C-B5C32A191411}" type="TxLink">
            <a:rPr lang="en-US" sz="1050" b="1" i="0" u="none" strike="noStrike">
              <a:solidFill>
                <a:srgbClr val="080808"/>
              </a:solidFill>
              <a:latin typeface="+mn-lt"/>
              <a:ea typeface="Cambria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Entwicklung und Zielerreichung der Treibhausgasemissionen in Deutschland</a:t>
          </a:fld>
          <a:endParaRPr lang="de-DE" sz="1050" b="1" i="0" u="none" strike="noStrike">
            <a:solidFill>
              <a:srgbClr val="000000"/>
            </a:solidFill>
            <a:latin typeface="+mn-lt"/>
            <a:ea typeface="+mn-ea"/>
            <a:cs typeface="Meta Offc" pitchFamily="34" charset="0"/>
          </a:endParaRPr>
        </a:p>
      </xdr:txBody>
    </xdr:sp>
    <xdr:clientData/>
  </xdr:twoCellAnchor>
  <xdr:twoCellAnchor>
    <xdr:from>
      <xdr:col>0</xdr:col>
      <xdr:colOff>0</xdr:colOff>
      <xdr:row>2</xdr:row>
      <xdr:rowOff>15875</xdr:rowOff>
    </xdr:from>
    <xdr:to>
      <xdr:col>12</xdr:col>
      <xdr:colOff>0</xdr:colOff>
      <xdr:row>3</xdr:row>
      <xdr:rowOff>57150</xdr:rowOff>
    </xdr:to>
    <xdr:sp macro="" textlink="'Daten Sektor Energiew.'!$C$2">
      <xdr:nvSpPr>
        <xdr:cNvPr id="5" name="Textfeld 4">
          <a:extLst>
            <a:ext uri="{FF2B5EF4-FFF2-40B4-BE49-F238E27FC236}">
              <a16:creationId xmlns:a16="http://schemas.microsoft.com/office/drawing/2014/main" id="{1CF7393C-255A-4197-BBD0-40B4D9C36854}"/>
            </a:ext>
          </a:extLst>
        </xdr:cNvPr>
        <xdr:cNvSpPr txBox="1"/>
      </xdr:nvSpPr>
      <xdr:spPr>
        <a:xfrm>
          <a:off x="0" y="530225"/>
          <a:ext cx="5905500" cy="2794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F26AA34-F07B-4863-B809-D3756EEB7F53}" type="TxLink">
            <a:rPr lang="en-US" sz="900" b="0" i="0" u="none" strike="noStrike">
              <a:solidFill>
                <a:srgbClr val="080808"/>
              </a:solidFill>
              <a:latin typeface="+mn-lt"/>
              <a:ea typeface="Cambria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im Sektor Energiewirtschaft des Klimaschutzgesetzes (KSG)</a:t>
          </a:fld>
          <a:endParaRPr lang="de-DE" sz="700" b="0" i="0" u="none" strike="noStrike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62967465-0FE0-468B-95AC-99150736C7C9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91113</xdr:colOff>
      <xdr:row>1</xdr:row>
      <xdr:rowOff>3483</xdr:rowOff>
    </xdr:from>
    <xdr:to>
      <xdr:col>12</xdr:col>
      <xdr:colOff>6914</xdr:colOff>
      <xdr:row>1</xdr:row>
      <xdr:rowOff>3483</xdr:rowOff>
    </xdr:to>
    <xdr:cxnSp macro="">
      <xdr:nvCxnSpPr>
        <xdr:cNvPr id="7" name="Gerade Verbindung 7">
          <a:extLst>
            <a:ext uri="{FF2B5EF4-FFF2-40B4-BE49-F238E27FC236}">
              <a16:creationId xmlns:a16="http://schemas.microsoft.com/office/drawing/2014/main" id="{EA14B549-ED03-4C4C-B0AF-422B76127598}"/>
            </a:ext>
          </a:extLst>
        </xdr:cNvPr>
        <xdr:cNvCxnSpPr/>
      </xdr:nvCxnSpPr>
      <xdr:spPr>
        <a:xfrm>
          <a:off x="91113" y="260658"/>
          <a:ext cx="582130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129213</xdr:colOff>
      <xdr:row>23</xdr:row>
      <xdr:rowOff>109743</xdr:rowOff>
    </xdr:from>
    <xdr:to>
      <xdr:col>12</xdr:col>
      <xdr:colOff>45366</xdr:colOff>
      <xdr:row>23</xdr:row>
      <xdr:rowOff>109743</xdr:rowOff>
    </xdr:to>
    <xdr:cxnSp macro="">
      <xdr:nvCxnSpPr>
        <xdr:cNvPr id="8" name="Gerade Verbindung 8">
          <a:extLst>
            <a:ext uri="{FF2B5EF4-FFF2-40B4-BE49-F238E27FC236}">
              <a16:creationId xmlns:a16="http://schemas.microsoft.com/office/drawing/2014/main" id="{DAB6744D-E4DC-4E55-8EAA-7F3DDC480022}"/>
            </a:ext>
          </a:extLst>
        </xdr:cNvPr>
        <xdr:cNvCxnSpPr/>
      </xdr:nvCxnSpPr>
      <xdr:spPr>
        <a:xfrm>
          <a:off x="129213" y="5491368"/>
          <a:ext cx="582165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D2B2EF0F-FBD8-48EB-B2C7-733C4EDEC9FD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343D733-6988-401D-A81E-0BF3A268F3F4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3DA365D5-72FA-4937-9CA6-4BE659F00E3E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2" name="Textfeld 11">
          <a:extLst>
            <a:ext uri="{FF2B5EF4-FFF2-40B4-BE49-F238E27FC236}">
              <a16:creationId xmlns:a16="http://schemas.microsoft.com/office/drawing/2014/main" id="{2E38D502-A9E5-4A01-934C-4062E8B96F6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7A3206F0-C291-4AEF-9CD6-9DA2F6165165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36791F0E-2EDC-453A-85A8-A0E9A51ED237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2E062733-A845-4C17-B096-33755480BA04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91072</xdr:colOff>
      <xdr:row>5</xdr:row>
      <xdr:rowOff>49728</xdr:rowOff>
    </xdr:from>
    <xdr:to>
      <xdr:col>18</xdr:col>
      <xdr:colOff>91072</xdr:colOff>
      <xdr:row>20</xdr:row>
      <xdr:rowOff>9228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261D396-DC2A-4254-B859-F709A4E20656}"/>
            </a:ext>
          </a:extLst>
        </xdr:cNvPr>
        <xdr:cNvCxnSpPr/>
      </xdr:nvCxnSpPr>
      <xdr:spPr>
        <a:xfrm>
          <a:off x="9044572" y="1097478"/>
          <a:ext cx="0" cy="3988575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305073</xdr:colOff>
      <xdr:row>3</xdr:row>
      <xdr:rowOff>139565</xdr:rowOff>
    </xdr:from>
    <xdr:ext cx="1084592" cy="330004"/>
    <xdr:sp macro="" textlink="" fLocksText="0">
      <xdr:nvSpPr>
        <xdr:cNvPr id="17" name="Textfeld 16">
          <a:extLst>
            <a:ext uri="{FF2B5EF4-FFF2-40B4-BE49-F238E27FC236}">
              <a16:creationId xmlns:a16="http://schemas.microsoft.com/office/drawing/2014/main" id="{6ED79658-BE13-4A37-9A3D-D9A4C49F589F}"/>
            </a:ext>
          </a:extLst>
        </xdr:cNvPr>
        <xdr:cNvSpPr txBox="1"/>
      </xdr:nvSpPr>
      <xdr:spPr>
        <a:xfrm>
          <a:off x="10306323" y="892040"/>
          <a:ext cx="1084592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Beschriftungsfeld</a:t>
          </a:r>
        </a:p>
      </xdr:txBody>
    </xdr:sp>
    <xdr:clientData fLocksWithSheet="0"/>
  </xdr:oneCellAnchor>
  <xdr:absoluteAnchor>
    <xdr:pos x="103194" y="5564577"/>
    <xdr:ext cx="2858937" cy="1212437"/>
    <xdr:sp macro="" textlink="'Daten Sektor Energiew.'!C4">
      <xdr:nvSpPr>
        <xdr:cNvPr id="18" name="Textfeld 17">
          <a:extLst>
            <a:ext uri="{FF2B5EF4-FFF2-40B4-BE49-F238E27FC236}">
              <a16:creationId xmlns:a16="http://schemas.microsoft.com/office/drawing/2014/main" id="{77DF343D-B41C-4A63-ACA0-23F138C01C78}"/>
            </a:ext>
          </a:extLst>
        </xdr:cNvPr>
        <xdr:cNvSpPr txBox="1"/>
      </xdr:nvSpPr>
      <xdr:spPr>
        <a:xfrm>
          <a:off x="103194" y="5564577"/>
          <a:ext cx="2858937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7342FB81-A0C6-4CA7-9803-F1BA2D090DD1}" type="TxLink">
            <a:rPr lang="en-US" sz="600" b="0" i="0" u="none" strike="noStrike">
              <a:solidFill>
                <a:srgbClr val="080808"/>
              </a:solidFill>
              <a:latin typeface="+mn-lt"/>
              <a:ea typeface="Cambria"/>
              <a:cs typeface="Meta Offc"/>
            </a:rPr>
            <a:pPr algn="l"/>
            <a:t>* Die Aufteilung der Emissionen weicht von der UN-Berichterstattung ab, die Gesamtemissionen sind identisch
** entsprechend der Novelle des Bundes-KSG vom 12.05.2021, Jahre 2022-2030 angepasst an Über- &amp; Unterschreitungen</a:t>
          </a:fld>
          <a:endParaRPr lang="de-DE" sz="100" b="0" i="1" u="none" strike="noStrike">
            <a:solidFill>
              <a:srgbClr val="080808"/>
            </a:solidFill>
            <a:latin typeface="+mn-lt"/>
            <a:cs typeface="Meta Serif Offc" pitchFamily="2" charset="0"/>
          </a:endParaRPr>
        </a:p>
      </xdr:txBody>
    </xdr:sp>
    <xdr:clientData/>
  </xdr:absoluteAnchor>
  <xdr:absoluteAnchor>
    <xdr:pos x="28574" y="762000"/>
    <xdr:ext cx="6029325" cy="4676775"/>
    <xdr:graphicFrame macro="">
      <xdr:nvGraphicFramePr>
        <xdr:cNvPr id="19" name="Diagramm 18">
          <a:extLst>
            <a:ext uri="{FF2B5EF4-FFF2-40B4-BE49-F238E27FC236}">
              <a16:creationId xmlns:a16="http://schemas.microsoft.com/office/drawing/2014/main" id="{14EF8E54-CBE9-4447-B5DE-1795FB7C309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126176</xdr:colOff>
      <xdr:row>18</xdr:row>
      <xdr:rowOff>535913</xdr:rowOff>
    </xdr:from>
    <xdr:to>
      <xdr:col>12</xdr:col>
      <xdr:colOff>42329</xdr:colOff>
      <xdr:row>18</xdr:row>
      <xdr:rowOff>535913</xdr:rowOff>
    </xdr:to>
    <xdr:cxnSp macro="">
      <xdr:nvCxnSpPr>
        <xdr:cNvPr id="20" name="Gerade Verbindung 9">
          <a:extLst>
            <a:ext uri="{FF2B5EF4-FFF2-40B4-BE49-F238E27FC236}">
              <a16:creationId xmlns:a16="http://schemas.microsoft.com/office/drawing/2014/main" id="{8061B87D-738C-468D-AEF0-716E022EF04B}"/>
            </a:ext>
          </a:extLst>
        </xdr:cNvPr>
        <xdr:cNvCxnSpPr/>
      </xdr:nvCxnSpPr>
      <xdr:spPr>
        <a:xfrm>
          <a:off x="126176" y="4393538"/>
          <a:ext cx="582165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19</xdr:row>
      <xdr:rowOff>0</xdr:rowOff>
    </xdr:from>
    <xdr:to>
      <xdr:col>44</xdr:col>
      <xdr:colOff>0</xdr:colOff>
      <xdr:row>19</xdr:row>
      <xdr:rowOff>2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16358D23-DB4E-49A1-8F43-FE30DD0A9688}"/>
            </a:ext>
          </a:extLst>
        </xdr:cNvPr>
        <xdr:cNvCxnSpPr/>
      </xdr:nvCxnSpPr>
      <xdr:spPr>
        <a:xfrm flipV="1">
          <a:off x="363855" y="6429375"/>
          <a:ext cx="20105370" cy="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7</xdr:row>
      <xdr:rowOff>161925</xdr:rowOff>
    </xdr:from>
    <xdr:to>
      <xdr:col>44</xdr:col>
      <xdr:colOff>0</xdr:colOff>
      <xdr:row>7</xdr:row>
      <xdr:rowOff>161925</xdr:rowOff>
    </xdr:to>
    <xdr:cxnSp macro="">
      <xdr:nvCxnSpPr>
        <xdr:cNvPr id="3" name="Gerade Verbindung 8">
          <a:extLst>
            <a:ext uri="{FF2B5EF4-FFF2-40B4-BE49-F238E27FC236}">
              <a16:creationId xmlns:a16="http://schemas.microsoft.com/office/drawing/2014/main" id="{40A5EFEA-251E-4A86-8505-EC16E3D1E8CD}"/>
            </a:ext>
          </a:extLst>
        </xdr:cNvPr>
        <xdr:cNvCxnSpPr/>
      </xdr:nvCxnSpPr>
      <xdr:spPr>
        <a:xfrm>
          <a:off x="361950" y="2124075"/>
          <a:ext cx="2010727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2322902" y="5550772"/>
    <xdr:ext cx="3587767" cy="1212437"/>
    <xdr:sp macro="" textlink="'Daten Sektorgrafik'!C3">
      <xdr:nvSpPr>
        <xdr:cNvPr id="2" name="Textfeld 1">
          <a:extLst>
            <a:ext uri="{FF2B5EF4-FFF2-40B4-BE49-F238E27FC236}">
              <a16:creationId xmlns:a16="http://schemas.microsoft.com/office/drawing/2014/main" id="{54404212-D8A6-4A84-98C8-CB704D35DC1D}"/>
            </a:ext>
          </a:extLst>
        </xdr:cNvPr>
        <xdr:cNvSpPr txBox="1"/>
      </xdr:nvSpPr>
      <xdr:spPr>
        <a:xfrm>
          <a:off x="2322902" y="5550772"/>
          <a:ext cx="3587767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r"/>
          <a:fld id="{2FDD6EF3-B3FB-4B83-9617-2F26B830BCC4}" type="TxLink">
            <a:rPr lang="en-US" sz="600" b="0" i="0" u="none" strike="noStrike">
              <a:solidFill>
                <a:srgbClr val="000000"/>
              </a:solidFill>
              <a:latin typeface="+mj-lt"/>
              <a:ea typeface="+mn-ea"/>
              <a:cs typeface="Meta Offc"/>
            </a:rPr>
            <a:pPr marL="0" indent="0" algn="r"/>
            <a:t>Quelle: Umweltbundesamt  15.03.2022</a:t>
          </a:fld>
          <a:endParaRPr lang="de-DE" sz="600" b="0" i="0" u="none" strike="noStrike">
            <a:solidFill>
              <a:srgbClr val="000000"/>
            </a:solidFill>
            <a:latin typeface="+mj-lt"/>
            <a:ea typeface="+mn-ea"/>
            <a:cs typeface="Meta Offc"/>
          </a:endParaRPr>
        </a:p>
      </xdr:txBody>
    </xdr:sp>
    <xdr:clientData/>
  </xdr:absoluteAnchor>
  <xdr:absoluteAnchor>
    <xdr:pos x="101876" y="5550772"/>
    <xdr:ext cx="1670602" cy="1212437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E9223758-D5D6-4BAC-A4C8-FB70EE104137}"/>
            </a:ext>
          </a:extLst>
        </xdr:cNvPr>
        <xdr:cNvSpPr txBox="1"/>
      </xdr:nvSpPr>
      <xdr:spPr>
        <a:xfrm>
          <a:off x="101876" y="5550772"/>
          <a:ext cx="1670602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lang="de-DE" sz="6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 </a:t>
          </a:r>
        </a:p>
      </xdr:txBody>
    </xdr:sp>
    <xdr:clientData/>
  </xdr:absoluteAnchor>
  <xdr:twoCellAnchor>
    <xdr:from>
      <xdr:col>0</xdr:col>
      <xdr:colOff>0</xdr:colOff>
      <xdr:row>1</xdr:row>
      <xdr:rowOff>9525</xdr:rowOff>
    </xdr:from>
    <xdr:to>
      <xdr:col>12</xdr:col>
      <xdr:colOff>8282</xdr:colOff>
      <xdr:row>2</xdr:row>
      <xdr:rowOff>38100</xdr:rowOff>
    </xdr:to>
    <xdr:sp macro="" textlink="'Daten Sektor Industrie'!$C$1">
      <xdr:nvSpPr>
        <xdr:cNvPr id="4" name="Textfeld 3">
          <a:extLst>
            <a:ext uri="{FF2B5EF4-FFF2-40B4-BE49-F238E27FC236}">
              <a16:creationId xmlns:a16="http://schemas.microsoft.com/office/drawing/2014/main" id="{F060CD4A-F51A-4EA9-917A-7AB48B984B65}"/>
            </a:ext>
          </a:extLst>
        </xdr:cNvPr>
        <xdr:cNvSpPr txBox="1"/>
      </xdr:nvSpPr>
      <xdr:spPr>
        <a:xfrm>
          <a:off x="0" y="266700"/>
          <a:ext cx="5913782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C9C81DB7-B6E2-42D1-814C-B5C32A191411}" type="TxLink">
            <a:rPr lang="en-US" sz="1050" b="1" i="0" u="none" strike="noStrike">
              <a:solidFill>
                <a:srgbClr val="080808"/>
              </a:solidFill>
              <a:latin typeface="+mn-lt"/>
              <a:ea typeface="Cambria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Entwicklung und Zielerreichung der Treibhausgasemissionen in Deutschland</a:t>
          </a:fld>
          <a:endParaRPr lang="de-DE" sz="1050" b="1" i="0" u="none" strike="noStrike">
            <a:solidFill>
              <a:srgbClr val="000000"/>
            </a:solidFill>
            <a:latin typeface="+mn-lt"/>
            <a:ea typeface="+mn-ea"/>
            <a:cs typeface="Meta Offc" pitchFamily="34" charset="0"/>
          </a:endParaRPr>
        </a:p>
      </xdr:txBody>
    </xdr:sp>
    <xdr:clientData/>
  </xdr:twoCellAnchor>
  <xdr:twoCellAnchor>
    <xdr:from>
      <xdr:col>0</xdr:col>
      <xdr:colOff>0</xdr:colOff>
      <xdr:row>2</xdr:row>
      <xdr:rowOff>15875</xdr:rowOff>
    </xdr:from>
    <xdr:to>
      <xdr:col>12</xdr:col>
      <xdr:colOff>0</xdr:colOff>
      <xdr:row>3</xdr:row>
      <xdr:rowOff>57150</xdr:rowOff>
    </xdr:to>
    <xdr:sp macro="" textlink="'Daten Sektor Industrie'!$C$2">
      <xdr:nvSpPr>
        <xdr:cNvPr id="5" name="Textfeld 4">
          <a:extLst>
            <a:ext uri="{FF2B5EF4-FFF2-40B4-BE49-F238E27FC236}">
              <a16:creationId xmlns:a16="http://schemas.microsoft.com/office/drawing/2014/main" id="{B310C648-83D8-4C0B-A43F-FA3ADE5765FA}"/>
            </a:ext>
          </a:extLst>
        </xdr:cNvPr>
        <xdr:cNvSpPr txBox="1"/>
      </xdr:nvSpPr>
      <xdr:spPr>
        <a:xfrm>
          <a:off x="0" y="530225"/>
          <a:ext cx="5905500" cy="2794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F26AA34-F07B-4863-B809-D3756EEB7F53}" type="TxLink">
            <a:rPr lang="en-US" sz="900" b="0" i="0" u="none" strike="noStrike">
              <a:solidFill>
                <a:srgbClr val="080808"/>
              </a:solidFill>
              <a:latin typeface="+mn-lt"/>
              <a:ea typeface="Cambria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im Sektor Industrie des Klimaschutzgesetzes (KSG)</a:t>
          </a:fld>
          <a:endParaRPr lang="de-DE" sz="700" b="0" i="0" u="none" strike="noStrike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9671870B-8940-4A83-929B-D394CCDC45EE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91113</xdr:colOff>
      <xdr:row>1</xdr:row>
      <xdr:rowOff>3483</xdr:rowOff>
    </xdr:from>
    <xdr:to>
      <xdr:col>12</xdr:col>
      <xdr:colOff>6914</xdr:colOff>
      <xdr:row>1</xdr:row>
      <xdr:rowOff>3483</xdr:rowOff>
    </xdr:to>
    <xdr:cxnSp macro="">
      <xdr:nvCxnSpPr>
        <xdr:cNvPr id="7" name="Gerade Verbindung 7">
          <a:extLst>
            <a:ext uri="{FF2B5EF4-FFF2-40B4-BE49-F238E27FC236}">
              <a16:creationId xmlns:a16="http://schemas.microsoft.com/office/drawing/2014/main" id="{7A76E055-8C5B-4C83-8E04-CDC6661D894B}"/>
            </a:ext>
          </a:extLst>
        </xdr:cNvPr>
        <xdr:cNvCxnSpPr/>
      </xdr:nvCxnSpPr>
      <xdr:spPr>
        <a:xfrm>
          <a:off x="91113" y="260658"/>
          <a:ext cx="582130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129213</xdr:colOff>
      <xdr:row>23</xdr:row>
      <xdr:rowOff>109743</xdr:rowOff>
    </xdr:from>
    <xdr:to>
      <xdr:col>12</xdr:col>
      <xdr:colOff>45366</xdr:colOff>
      <xdr:row>23</xdr:row>
      <xdr:rowOff>109743</xdr:rowOff>
    </xdr:to>
    <xdr:cxnSp macro="">
      <xdr:nvCxnSpPr>
        <xdr:cNvPr id="8" name="Gerade Verbindung 8">
          <a:extLst>
            <a:ext uri="{FF2B5EF4-FFF2-40B4-BE49-F238E27FC236}">
              <a16:creationId xmlns:a16="http://schemas.microsoft.com/office/drawing/2014/main" id="{AC5AF52B-203F-412D-B777-55062041D176}"/>
            </a:ext>
          </a:extLst>
        </xdr:cNvPr>
        <xdr:cNvCxnSpPr/>
      </xdr:nvCxnSpPr>
      <xdr:spPr>
        <a:xfrm>
          <a:off x="129213" y="5491368"/>
          <a:ext cx="582165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29898FB1-A1C9-4D7C-B5D3-A351B03D2988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85FE937B-D759-48FC-9701-C2A7474107B7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2C606D5B-335F-46AC-B44B-6D4FE7A1FC11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2" name="Textfeld 11">
          <a:extLst>
            <a:ext uri="{FF2B5EF4-FFF2-40B4-BE49-F238E27FC236}">
              <a16:creationId xmlns:a16="http://schemas.microsoft.com/office/drawing/2014/main" id="{17CAF916-E582-4284-8002-5FD77942CDA3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EFF4D56A-7B0A-4CE3-8E55-1FC41F400EC5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BD2B4F35-6494-41FD-A6FA-2BF10602DFB4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D5B6AC2A-406D-4AB5-87CD-0D13D97E09B1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91072</xdr:colOff>
      <xdr:row>5</xdr:row>
      <xdr:rowOff>49728</xdr:rowOff>
    </xdr:from>
    <xdr:to>
      <xdr:col>18</xdr:col>
      <xdr:colOff>91072</xdr:colOff>
      <xdr:row>20</xdr:row>
      <xdr:rowOff>9228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296CE92A-65D7-4533-A7F8-9EE5C52B3ECF}"/>
            </a:ext>
          </a:extLst>
        </xdr:cNvPr>
        <xdr:cNvCxnSpPr/>
      </xdr:nvCxnSpPr>
      <xdr:spPr>
        <a:xfrm>
          <a:off x="9044572" y="1097478"/>
          <a:ext cx="0" cy="3988575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305073</xdr:colOff>
      <xdr:row>3</xdr:row>
      <xdr:rowOff>139565</xdr:rowOff>
    </xdr:from>
    <xdr:ext cx="1084592" cy="330004"/>
    <xdr:sp macro="" textlink="" fLocksText="0">
      <xdr:nvSpPr>
        <xdr:cNvPr id="17" name="Textfeld 16">
          <a:extLst>
            <a:ext uri="{FF2B5EF4-FFF2-40B4-BE49-F238E27FC236}">
              <a16:creationId xmlns:a16="http://schemas.microsoft.com/office/drawing/2014/main" id="{6C1A21A1-A5FD-4F87-90D3-F2B9013EAB52}"/>
            </a:ext>
          </a:extLst>
        </xdr:cNvPr>
        <xdr:cNvSpPr txBox="1"/>
      </xdr:nvSpPr>
      <xdr:spPr>
        <a:xfrm>
          <a:off x="10306323" y="892040"/>
          <a:ext cx="1084592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Beschriftungsfeld</a:t>
          </a:r>
        </a:p>
      </xdr:txBody>
    </xdr:sp>
    <xdr:clientData fLocksWithSheet="0"/>
  </xdr:oneCellAnchor>
  <xdr:absoluteAnchor>
    <xdr:pos x="103194" y="5564577"/>
    <xdr:ext cx="2858937" cy="1212437"/>
    <xdr:sp macro="" textlink="'Daten Sektor Industrie'!C4">
      <xdr:nvSpPr>
        <xdr:cNvPr id="18" name="Textfeld 17">
          <a:extLst>
            <a:ext uri="{FF2B5EF4-FFF2-40B4-BE49-F238E27FC236}">
              <a16:creationId xmlns:a16="http://schemas.microsoft.com/office/drawing/2014/main" id="{86066D16-C682-430C-893F-CFBE5512D650}"/>
            </a:ext>
          </a:extLst>
        </xdr:cNvPr>
        <xdr:cNvSpPr txBox="1"/>
      </xdr:nvSpPr>
      <xdr:spPr>
        <a:xfrm>
          <a:off x="103194" y="5564577"/>
          <a:ext cx="2858937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7342FB81-A0C6-4CA7-9803-F1BA2D090DD1}" type="TxLink">
            <a:rPr lang="en-US" sz="600" b="0" i="0" u="none" strike="noStrike">
              <a:solidFill>
                <a:srgbClr val="080808"/>
              </a:solidFill>
              <a:latin typeface="+mn-lt"/>
              <a:ea typeface="Cambria"/>
              <a:cs typeface="Meta Offc"/>
            </a:rPr>
            <a:pPr algn="l"/>
            <a:t>* Die Aufteilung der Emissionen weicht von der UN-Berichterstattung ab, die Gesamtemissionen sind identisch
** entsprechend der Novelle des Bundes-KSG vom 12.05.2021, Jahre 2022-2030 angepasst an Über- &amp; Unterschreitungen</a:t>
          </a:fld>
          <a:endParaRPr lang="de-DE" sz="100" b="0" i="1" u="none" strike="noStrike">
            <a:solidFill>
              <a:srgbClr val="080808"/>
            </a:solidFill>
            <a:latin typeface="+mn-lt"/>
            <a:cs typeface="Meta Serif Offc" pitchFamily="2" charset="0"/>
          </a:endParaRPr>
        </a:p>
      </xdr:txBody>
    </xdr:sp>
    <xdr:clientData/>
  </xdr:absoluteAnchor>
  <xdr:absoluteAnchor>
    <xdr:pos x="28574" y="762000"/>
    <xdr:ext cx="6029325" cy="4676775"/>
    <xdr:graphicFrame macro="">
      <xdr:nvGraphicFramePr>
        <xdr:cNvPr id="19" name="Diagramm 18">
          <a:extLst>
            <a:ext uri="{FF2B5EF4-FFF2-40B4-BE49-F238E27FC236}">
              <a16:creationId xmlns:a16="http://schemas.microsoft.com/office/drawing/2014/main" id="{ACE000DE-2B14-49D8-BEC8-954DEF2508F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126176</xdr:colOff>
      <xdr:row>18</xdr:row>
      <xdr:rowOff>535913</xdr:rowOff>
    </xdr:from>
    <xdr:to>
      <xdr:col>12</xdr:col>
      <xdr:colOff>42329</xdr:colOff>
      <xdr:row>18</xdr:row>
      <xdr:rowOff>535913</xdr:rowOff>
    </xdr:to>
    <xdr:cxnSp macro="">
      <xdr:nvCxnSpPr>
        <xdr:cNvPr id="20" name="Gerade Verbindung 9">
          <a:extLst>
            <a:ext uri="{FF2B5EF4-FFF2-40B4-BE49-F238E27FC236}">
              <a16:creationId xmlns:a16="http://schemas.microsoft.com/office/drawing/2014/main" id="{590A6711-A922-4803-AE23-B53F54650D3C}"/>
            </a:ext>
          </a:extLst>
        </xdr:cNvPr>
        <xdr:cNvCxnSpPr/>
      </xdr:nvCxnSpPr>
      <xdr:spPr>
        <a:xfrm>
          <a:off x="126176" y="4393538"/>
          <a:ext cx="582165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16</xdr:row>
      <xdr:rowOff>0</xdr:rowOff>
    </xdr:from>
    <xdr:to>
      <xdr:col>44</xdr:col>
      <xdr:colOff>0</xdr:colOff>
      <xdr:row>16</xdr:row>
      <xdr:rowOff>2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FCED194C-03FD-4D0C-A14A-394CB74F1166}"/>
            </a:ext>
          </a:extLst>
        </xdr:cNvPr>
        <xdr:cNvCxnSpPr/>
      </xdr:nvCxnSpPr>
      <xdr:spPr>
        <a:xfrm flipV="1">
          <a:off x="363855" y="6429375"/>
          <a:ext cx="32678370" cy="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7</xdr:row>
      <xdr:rowOff>161925</xdr:rowOff>
    </xdr:from>
    <xdr:to>
      <xdr:col>44</xdr:col>
      <xdr:colOff>0</xdr:colOff>
      <xdr:row>7</xdr:row>
      <xdr:rowOff>161925</xdr:rowOff>
    </xdr:to>
    <xdr:cxnSp macro="">
      <xdr:nvCxnSpPr>
        <xdr:cNvPr id="3" name="Gerade Verbindung 8">
          <a:extLst>
            <a:ext uri="{FF2B5EF4-FFF2-40B4-BE49-F238E27FC236}">
              <a16:creationId xmlns:a16="http://schemas.microsoft.com/office/drawing/2014/main" id="{3D7D067E-1E33-4BF4-AD66-47E2F0D69460}"/>
            </a:ext>
          </a:extLst>
        </xdr:cNvPr>
        <xdr:cNvCxnSpPr/>
      </xdr:nvCxnSpPr>
      <xdr:spPr>
        <a:xfrm>
          <a:off x="361950" y="2124075"/>
          <a:ext cx="3268027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50</xdr:row>
      <xdr:rowOff>2</xdr:rowOff>
    </xdr:from>
    <xdr:to>
      <xdr:col>35</xdr:col>
      <xdr:colOff>0</xdr:colOff>
      <xdr:row>50</xdr:row>
      <xdr:rowOff>2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/>
      </xdr:nvCxnSpPr>
      <xdr:spPr>
        <a:xfrm>
          <a:off x="359093" y="11799096"/>
          <a:ext cx="28108751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</xdr:row>
      <xdr:rowOff>161925</xdr:rowOff>
    </xdr:from>
    <xdr:to>
      <xdr:col>35</xdr:col>
      <xdr:colOff>0</xdr:colOff>
      <xdr:row>2</xdr:row>
      <xdr:rowOff>0</xdr:rowOff>
    </xdr:to>
    <xdr:cxnSp macro="">
      <xdr:nvCxnSpPr>
        <xdr:cNvPr id="3" name="Gerade Verbindung 8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357188" y="352425"/>
          <a:ext cx="28110656" cy="16669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2322902" y="5550772"/>
    <xdr:ext cx="3587767" cy="1212437"/>
    <xdr:sp macro="" textlink="'Daten Sektorgrafik'!C3">
      <xdr:nvSpPr>
        <xdr:cNvPr id="2" name="Textfeld 1">
          <a:extLst>
            <a:ext uri="{FF2B5EF4-FFF2-40B4-BE49-F238E27FC236}">
              <a16:creationId xmlns:a16="http://schemas.microsoft.com/office/drawing/2014/main" id="{B0155037-BC72-4CDD-88FD-EA3FE61AC7A5}"/>
            </a:ext>
          </a:extLst>
        </xdr:cNvPr>
        <xdr:cNvSpPr txBox="1"/>
      </xdr:nvSpPr>
      <xdr:spPr>
        <a:xfrm>
          <a:off x="2322902" y="5550772"/>
          <a:ext cx="3587767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r"/>
          <a:fld id="{2FDD6EF3-B3FB-4B83-9617-2F26B830BCC4}" type="TxLink">
            <a:rPr lang="en-US" sz="600" b="0" i="0" u="none" strike="noStrike">
              <a:solidFill>
                <a:srgbClr val="000000"/>
              </a:solidFill>
              <a:latin typeface="+mj-lt"/>
              <a:ea typeface="+mn-ea"/>
              <a:cs typeface="Meta Offc"/>
            </a:rPr>
            <a:pPr marL="0" indent="0" algn="r"/>
            <a:t>Quelle: Umweltbundesamt  15.03.2022</a:t>
          </a:fld>
          <a:endParaRPr lang="de-DE" sz="600" b="0" i="0" u="none" strike="noStrike">
            <a:solidFill>
              <a:srgbClr val="000000"/>
            </a:solidFill>
            <a:latin typeface="+mj-lt"/>
            <a:ea typeface="+mn-ea"/>
            <a:cs typeface="Meta Offc"/>
          </a:endParaRPr>
        </a:p>
      </xdr:txBody>
    </xdr:sp>
    <xdr:clientData/>
  </xdr:absoluteAnchor>
  <xdr:absoluteAnchor>
    <xdr:pos x="101876" y="5550772"/>
    <xdr:ext cx="1670602" cy="1212437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FB43A612-60CC-48B0-97D2-9B76EE0840E8}"/>
            </a:ext>
          </a:extLst>
        </xdr:cNvPr>
        <xdr:cNvSpPr txBox="1"/>
      </xdr:nvSpPr>
      <xdr:spPr>
        <a:xfrm>
          <a:off x="101876" y="5550772"/>
          <a:ext cx="1670602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lang="de-DE" sz="6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 </a:t>
          </a:r>
        </a:p>
      </xdr:txBody>
    </xdr:sp>
    <xdr:clientData/>
  </xdr:absoluteAnchor>
  <xdr:twoCellAnchor>
    <xdr:from>
      <xdr:col>0</xdr:col>
      <xdr:colOff>0</xdr:colOff>
      <xdr:row>1</xdr:row>
      <xdr:rowOff>9525</xdr:rowOff>
    </xdr:from>
    <xdr:to>
      <xdr:col>12</xdr:col>
      <xdr:colOff>8282</xdr:colOff>
      <xdr:row>2</xdr:row>
      <xdr:rowOff>38100</xdr:rowOff>
    </xdr:to>
    <xdr:sp macro="" textlink="'Daten Sektor Gebäude'!$C$1">
      <xdr:nvSpPr>
        <xdr:cNvPr id="4" name="Textfeld 3">
          <a:extLst>
            <a:ext uri="{FF2B5EF4-FFF2-40B4-BE49-F238E27FC236}">
              <a16:creationId xmlns:a16="http://schemas.microsoft.com/office/drawing/2014/main" id="{C1256E87-D63A-472C-822D-FB7A18B58A25}"/>
            </a:ext>
          </a:extLst>
        </xdr:cNvPr>
        <xdr:cNvSpPr txBox="1"/>
      </xdr:nvSpPr>
      <xdr:spPr>
        <a:xfrm>
          <a:off x="0" y="266700"/>
          <a:ext cx="5913782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C9C81DB7-B6E2-42D1-814C-B5C32A191411}" type="TxLink">
            <a:rPr lang="en-US" sz="1050" b="1" i="0" u="none" strike="noStrike">
              <a:solidFill>
                <a:srgbClr val="080808"/>
              </a:solidFill>
              <a:latin typeface="+mn-lt"/>
              <a:ea typeface="Cambria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Entwicklung und Zielerreichung der Treibhausgasemissionen in Deutschland</a:t>
          </a:fld>
          <a:endParaRPr lang="de-DE" sz="1050" b="1" i="0" u="none" strike="noStrike">
            <a:solidFill>
              <a:srgbClr val="000000"/>
            </a:solidFill>
            <a:latin typeface="+mn-lt"/>
            <a:ea typeface="+mn-ea"/>
            <a:cs typeface="Meta Offc" pitchFamily="34" charset="0"/>
          </a:endParaRPr>
        </a:p>
      </xdr:txBody>
    </xdr:sp>
    <xdr:clientData/>
  </xdr:twoCellAnchor>
  <xdr:twoCellAnchor>
    <xdr:from>
      <xdr:col>0</xdr:col>
      <xdr:colOff>0</xdr:colOff>
      <xdr:row>2</xdr:row>
      <xdr:rowOff>15875</xdr:rowOff>
    </xdr:from>
    <xdr:to>
      <xdr:col>12</xdr:col>
      <xdr:colOff>0</xdr:colOff>
      <xdr:row>3</xdr:row>
      <xdr:rowOff>57150</xdr:rowOff>
    </xdr:to>
    <xdr:sp macro="" textlink="'Daten Sektor Gebäude'!$C$2">
      <xdr:nvSpPr>
        <xdr:cNvPr id="5" name="Textfeld 4">
          <a:extLst>
            <a:ext uri="{FF2B5EF4-FFF2-40B4-BE49-F238E27FC236}">
              <a16:creationId xmlns:a16="http://schemas.microsoft.com/office/drawing/2014/main" id="{EEF1FC5A-FC43-4D16-88B4-94EC555ADFBF}"/>
            </a:ext>
          </a:extLst>
        </xdr:cNvPr>
        <xdr:cNvSpPr txBox="1"/>
      </xdr:nvSpPr>
      <xdr:spPr>
        <a:xfrm>
          <a:off x="0" y="530225"/>
          <a:ext cx="5905500" cy="2794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F26AA34-F07B-4863-B809-D3756EEB7F53}" type="TxLink">
            <a:rPr lang="en-US" sz="900" b="0" i="0" u="none" strike="noStrike">
              <a:solidFill>
                <a:srgbClr val="080808"/>
              </a:solidFill>
              <a:latin typeface="+mn-lt"/>
              <a:ea typeface="Cambria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im Sektor Gebäude des Klimaschutzgesetzes (KSG)</a:t>
          </a:fld>
          <a:endParaRPr lang="de-DE" sz="700" b="0" i="0" u="none" strike="noStrike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3674D614-9B67-4958-9EE6-42B1CA1EB8F1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91113</xdr:colOff>
      <xdr:row>1</xdr:row>
      <xdr:rowOff>3483</xdr:rowOff>
    </xdr:from>
    <xdr:to>
      <xdr:col>12</xdr:col>
      <xdr:colOff>6914</xdr:colOff>
      <xdr:row>1</xdr:row>
      <xdr:rowOff>3483</xdr:rowOff>
    </xdr:to>
    <xdr:cxnSp macro="">
      <xdr:nvCxnSpPr>
        <xdr:cNvPr id="7" name="Gerade Verbindung 7">
          <a:extLst>
            <a:ext uri="{FF2B5EF4-FFF2-40B4-BE49-F238E27FC236}">
              <a16:creationId xmlns:a16="http://schemas.microsoft.com/office/drawing/2014/main" id="{9254498B-DA2A-4989-953F-73B83D639917}"/>
            </a:ext>
          </a:extLst>
        </xdr:cNvPr>
        <xdr:cNvCxnSpPr/>
      </xdr:nvCxnSpPr>
      <xdr:spPr>
        <a:xfrm>
          <a:off x="91113" y="260658"/>
          <a:ext cx="582130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129213</xdr:colOff>
      <xdr:row>23</xdr:row>
      <xdr:rowOff>109743</xdr:rowOff>
    </xdr:from>
    <xdr:to>
      <xdr:col>12</xdr:col>
      <xdr:colOff>45366</xdr:colOff>
      <xdr:row>23</xdr:row>
      <xdr:rowOff>109743</xdr:rowOff>
    </xdr:to>
    <xdr:cxnSp macro="">
      <xdr:nvCxnSpPr>
        <xdr:cNvPr id="8" name="Gerade Verbindung 8">
          <a:extLst>
            <a:ext uri="{FF2B5EF4-FFF2-40B4-BE49-F238E27FC236}">
              <a16:creationId xmlns:a16="http://schemas.microsoft.com/office/drawing/2014/main" id="{10C9AE02-28B1-4C6E-A15D-9C30C55E9D82}"/>
            </a:ext>
          </a:extLst>
        </xdr:cNvPr>
        <xdr:cNvCxnSpPr/>
      </xdr:nvCxnSpPr>
      <xdr:spPr>
        <a:xfrm>
          <a:off x="129213" y="5491368"/>
          <a:ext cx="582165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98659592-A435-45A0-9057-0091F3EB293B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3567EA28-5ACB-4675-8082-B80F2593293B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72C7D633-4CAA-46FD-86CF-A80742400FDB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2" name="Textfeld 11">
          <a:extLst>
            <a:ext uri="{FF2B5EF4-FFF2-40B4-BE49-F238E27FC236}">
              <a16:creationId xmlns:a16="http://schemas.microsoft.com/office/drawing/2014/main" id="{F869B98B-AFF6-49D2-913F-AD53EDD3DDF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F49436A3-8F39-4427-B0F5-71D906B3333A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EF596EE0-4DE7-4310-A685-067A70F69DC1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2ADC38B8-3C30-4C61-96E2-15381370B8C6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91072</xdr:colOff>
      <xdr:row>5</xdr:row>
      <xdr:rowOff>49728</xdr:rowOff>
    </xdr:from>
    <xdr:to>
      <xdr:col>18</xdr:col>
      <xdr:colOff>91072</xdr:colOff>
      <xdr:row>20</xdr:row>
      <xdr:rowOff>9228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8CD6DEDF-3A24-4864-9A5E-847E1CB2E03C}"/>
            </a:ext>
          </a:extLst>
        </xdr:cNvPr>
        <xdr:cNvCxnSpPr/>
      </xdr:nvCxnSpPr>
      <xdr:spPr>
        <a:xfrm>
          <a:off x="9044572" y="1097478"/>
          <a:ext cx="0" cy="3988575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305073</xdr:colOff>
      <xdr:row>3</xdr:row>
      <xdr:rowOff>139565</xdr:rowOff>
    </xdr:from>
    <xdr:ext cx="1084592" cy="330004"/>
    <xdr:sp macro="" textlink="" fLocksText="0">
      <xdr:nvSpPr>
        <xdr:cNvPr id="17" name="Textfeld 16">
          <a:extLst>
            <a:ext uri="{FF2B5EF4-FFF2-40B4-BE49-F238E27FC236}">
              <a16:creationId xmlns:a16="http://schemas.microsoft.com/office/drawing/2014/main" id="{9C66EE90-064D-4032-A67E-0BA1FA364B98}"/>
            </a:ext>
          </a:extLst>
        </xdr:cNvPr>
        <xdr:cNvSpPr txBox="1"/>
      </xdr:nvSpPr>
      <xdr:spPr>
        <a:xfrm>
          <a:off x="10306323" y="892040"/>
          <a:ext cx="1084592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Beschriftungsfeld</a:t>
          </a:r>
        </a:p>
      </xdr:txBody>
    </xdr:sp>
    <xdr:clientData fLocksWithSheet="0"/>
  </xdr:oneCellAnchor>
  <xdr:absoluteAnchor>
    <xdr:pos x="103194" y="5564577"/>
    <xdr:ext cx="2858937" cy="1212437"/>
    <xdr:sp macro="" textlink="'Daten Sektor Gebäude'!C4">
      <xdr:nvSpPr>
        <xdr:cNvPr id="18" name="Textfeld 17">
          <a:extLst>
            <a:ext uri="{FF2B5EF4-FFF2-40B4-BE49-F238E27FC236}">
              <a16:creationId xmlns:a16="http://schemas.microsoft.com/office/drawing/2014/main" id="{0F632CBA-BD95-4707-8D9B-D332A7348F63}"/>
            </a:ext>
          </a:extLst>
        </xdr:cNvPr>
        <xdr:cNvSpPr txBox="1"/>
      </xdr:nvSpPr>
      <xdr:spPr>
        <a:xfrm>
          <a:off x="103194" y="5564577"/>
          <a:ext cx="2858937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7342FB81-A0C6-4CA7-9803-F1BA2D090DD1}" type="TxLink">
            <a:rPr lang="en-US" sz="600" b="0" i="0" u="none" strike="noStrike">
              <a:solidFill>
                <a:srgbClr val="080808"/>
              </a:solidFill>
              <a:latin typeface="+mn-lt"/>
              <a:ea typeface="Cambria"/>
              <a:cs typeface="Meta Offc"/>
            </a:rPr>
            <a:pPr algn="l"/>
            <a:t>* Die Aufteilung der Emissionen weicht von der UN-Berichterstattung ab, die Gesamtemissionen sind identisch
** entsprechend der Novelle des Bundes-KSG vom 12.05.2021, Jahre 2022-2030 angepasst an Über- &amp; Unterschreitungen</a:t>
          </a:fld>
          <a:endParaRPr lang="de-DE" sz="100" b="0" i="1" u="none" strike="noStrike">
            <a:solidFill>
              <a:srgbClr val="080808"/>
            </a:solidFill>
            <a:latin typeface="+mn-lt"/>
            <a:cs typeface="Meta Serif Offc" pitchFamily="2" charset="0"/>
          </a:endParaRPr>
        </a:p>
      </xdr:txBody>
    </xdr:sp>
    <xdr:clientData/>
  </xdr:absoluteAnchor>
  <xdr:absoluteAnchor>
    <xdr:pos x="28574" y="762000"/>
    <xdr:ext cx="6029325" cy="4676775"/>
    <xdr:graphicFrame macro="">
      <xdr:nvGraphicFramePr>
        <xdr:cNvPr id="19" name="Diagramm 18">
          <a:extLst>
            <a:ext uri="{FF2B5EF4-FFF2-40B4-BE49-F238E27FC236}">
              <a16:creationId xmlns:a16="http://schemas.microsoft.com/office/drawing/2014/main" id="{CFC51D3B-0996-4CC2-8E54-C04909CAB11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126176</xdr:colOff>
      <xdr:row>18</xdr:row>
      <xdr:rowOff>535913</xdr:rowOff>
    </xdr:from>
    <xdr:to>
      <xdr:col>12</xdr:col>
      <xdr:colOff>42329</xdr:colOff>
      <xdr:row>18</xdr:row>
      <xdr:rowOff>535913</xdr:rowOff>
    </xdr:to>
    <xdr:cxnSp macro="">
      <xdr:nvCxnSpPr>
        <xdr:cNvPr id="20" name="Gerade Verbindung 9">
          <a:extLst>
            <a:ext uri="{FF2B5EF4-FFF2-40B4-BE49-F238E27FC236}">
              <a16:creationId xmlns:a16="http://schemas.microsoft.com/office/drawing/2014/main" id="{09A777B4-067B-41F0-A435-C0386F6E8231}"/>
            </a:ext>
          </a:extLst>
        </xdr:cNvPr>
        <xdr:cNvCxnSpPr/>
      </xdr:nvCxnSpPr>
      <xdr:spPr>
        <a:xfrm>
          <a:off x="126176" y="4393538"/>
          <a:ext cx="582165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17</xdr:row>
      <xdr:rowOff>0</xdr:rowOff>
    </xdr:from>
    <xdr:to>
      <xdr:col>44</xdr:col>
      <xdr:colOff>0</xdr:colOff>
      <xdr:row>17</xdr:row>
      <xdr:rowOff>2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CFAED5C8-56A5-48A3-BA5C-0C225B578289}"/>
            </a:ext>
          </a:extLst>
        </xdr:cNvPr>
        <xdr:cNvCxnSpPr/>
      </xdr:nvCxnSpPr>
      <xdr:spPr>
        <a:xfrm flipV="1">
          <a:off x="363855" y="6429375"/>
          <a:ext cx="32678370" cy="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7</xdr:row>
      <xdr:rowOff>161925</xdr:rowOff>
    </xdr:from>
    <xdr:to>
      <xdr:col>44</xdr:col>
      <xdr:colOff>0</xdr:colOff>
      <xdr:row>7</xdr:row>
      <xdr:rowOff>161925</xdr:rowOff>
    </xdr:to>
    <xdr:cxnSp macro="">
      <xdr:nvCxnSpPr>
        <xdr:cNvPr id="3" name="Gerade Verbindung 8">
          <a:extLst>
            <a:ext uri="{FF2B5EF4-FFF2-40B4-BE49-F238E27FC236}">
              <a16:creationId xmlns:a16="http://schemas.microsoft.com/office/drawing/2014/main" id="{E9EB42B9-08C4-438A-A8FC-50182528DF0C}"/>
            </a:ext>
          </a:extLst>
        </xdr:cNvPr>
        <xdr:cNvCxnSpPr/>
      </xdr:nvCxnSpPr>
      <xdr:spPr>
        <a:xfrm>
          <a:off x="361950" y="2124075"/>
          <a:ext cx="3268027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2322902" y="5550772"/>
    <xdr:ext cx="3587767" cy="1212437"/>
    <xdr:sp macro="" textlink="'Daten Sektorgrafik'!C3">
      <xdr:nvSpPr>
        <xdr:cNvPr id="2" name="Textfeld 1">
          <a:extLst>
            <a:ext uri="{FF2B5EF4-FFF2-40B4-BE49-F238E27FC236}">
              <a16:creationId xmlns:a16="http://schemas.microsoft.com/office/drawing/2014/main" id="{79F13624-5812-47A5-B23F-10E334EEF4FE}"/>
            </a:ext>
          </a:extLst>
        </xdr:cNvPr>
        <xdr:cNvSpPr txBox="1"/>
      </xdr:nvSpPr>
      <xdr:spPr>
        <a:xfrm>
          <a:off x="2322902" y="5550772"/>
          <a:ext cx="3587767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r"/>
          <a:fld id="{2FDD6EF3-B3FB-4B83-9617-2F26B830BCC4}" type="TxLink">
            <a:rPr lang="en-US" sz="600" b="0" i="0" u="none" strike="noStrike">
              <a:solidFill>
                <a:srgbClr val="000000"/>
              </a:solidFill>
              <a:latin typeface="+mj-lt"/>
              <a:ea typeface="+mn-ea"/>
              <a:cs typeface="Meta Offc"/>
            </a:rPr>
            <a:pPr marL="0" indent="0" algn="r"/>
            <a:t>Quelle: Umweltbundesamt  15.03.2022</a:t>
          </a:fld>
          <a:endParaRPr lang="de-DE" sz="600" b="0" i="0" u="none" strike="noStrike">
            <a:solidFill>
              <a:srgbClr val="000000"/>
            </a:solidFill>
            <a:latin typeface="+mj-lt"/>
            <a:ea typeface="+mn-ea"/>
            <a:cs typeface="Meta Offc"/>
          </a:endParaRPr>
        </a:p>
      </xdr:txBody>
    </xdr:sp>
    <xdr:clientData/>
  </xdr:absoluteAnchor>
  <xdr:absoluteAnchor>
    <xdr:pos x="101876" y="5550772"/>
    <xdr:ext cx="1670602" cy="1212437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949CA8DD-B738-4075-B604-77B1F9CC9B1A}"/>
            </a:ext>
          </a:extLst>
        </xdr:cNvPr>
        <xdr:cNvSpPr txBox="1"/>
      </xdr:nvSpPr>
      <xdr:spPr>
        <a:xfrm>
          <a:off x="101876" y="5550772"/>
          <a:ext cx="1670602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lang="de-DE" sz="6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 </a:t>
          </a:r>
        </a:p>
      </xdr:txBody>
    </xdr:sp>
    <xdr:clientData/>
  </xdr:absoluteAnchor>
  <xdr:twoCellAnchor>
    <xdr:from>
      <xdr:col>0</xdr:col>
      <xdr:colOff>0</xdr:colOff>
      <xdr:row>1</xdr:row>
      <xdr:rowOff>9525</xdr:rowOff>
    </xdr:from>
    <xdr:to>
      <xdr:col>12</xdr:col>
      <xdr:colOff>8282</xdr:colOff>
      <xdr:row>2</xdr:row>
      <xdr:rowOff>38100</xdr:rowOff>
    </xdr:to>
    <xdr:sp macro="" textlink="'Daten Sektor Verkehr'!$C$1">
      <xdr:nvSpPr>
        <xdr:cNvPr id="4" name="Textfeld 3">
          <a:extLst>
            <a:ext uri="{FF2B5EF4-FFF2-40B4-BE49-F238E27FC236}">
              <a16:creationId xmlns:a16="http://schemas.microsoft.com/office/drawing/2014/main" id="{8AA91496-4C33-4708-92B3-3AF6DE81DA20}"/>
            </a:ext>
          </a:extLst>
        </xdr:cNvPr>
        <xdr:cNvSpPr txBox="1"/>
      </xdr:nvSpPr>
      <xdr:spPr>
        <a:xfrm>
          <a:off x="0" y="266700"/>
          <a:ext cx="5913782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C9C81DB7-B6E2-42D1-814C-B5C32A191411}" type="TxLink">
            <a:rPr lang="en-US" sz="1050" b="1" i="0" u="none" strike="noStrike">
              <a:solidFill>
                <a:srgbClr val="080808"/>
              </a:solidFill>
              <a:latin typeface="+mn-lt"/>
              <a:ea typeface="Cambria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Entwicklung und Zielerreichung der Treibhausgasemissionen in Deutschland</a:t>
          </a:fld>
          <a:endParaRPr lang="de-DE" sz="1050" b="1" i="0" u="none" strike="noStrike">
            <a:solidFill>
              <a:srgbClr val="000000"/>
            </a:solidFill>
            <a:latin typeface="+mn-lt"/>
            <a:ea typeface="+mn-ea"/>
            <a:cs typeface="Meta Offc" pitchFamily="34" charset="0"/>
          </a:endParaRPr>
        </a:p>
      </xdr:txBody>
    </xdr:sp>
    <xdr:clientData/>
  </xdr:twoCellAnchor>
  <xdr:twoCellAnchor>
    <xdr:from>
      <xdr:col>0</xdr:col>
      <xdr:colOff>0</xdr:colOff>
      <xdr:row>2</xdr:row>
      <xdr:rowOff>15875</xdr:rowOff>
    </xdr:from>
    <xdr:to>
      <xdr:col>12</xdr:col>
      <xdr:colOff>0</xdr:colOff>
      <xdr:row>3</xdr:row>
      <xdr:rowOff>57150</xdr:rowOff>
    </xdr:to>
    <xdr:sp macro="" textlink="'Daten Sektor Verkehr'!$C$2">
      <xdr:nvSpPr>
        <xdr:cNvPr id="5" name="Textfeld 4">
          <a:extLst>
            <a:ext uri="{FF2B5EF4-FFF2-40B4-BE49-F238E27FC236}">
              <a16:creationId xmlns:a16="http://schemas.microsoft.com/office/drawing/2014/main" id="{B6711CF0-E2A6-4031-8CF5-7B658D90D8D8}"/>
            </a:ext>
          </a:extLst>
        </xdr:cNvPr>
        <xdr:cNvSpPr txBox="1"/>
      </xdr:nvSpPr>
      <xdr:spPr>
        <a:xfrm>
          <a:off x="0" y="530225"/>
          <a:ext cx="5905500" cy="2794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F26AA34-F07B-4863-B809-D3756EEB7F53}" type="TxLink">
            <a:rPr lang="en-US" sz="900" b="0" i="0" u="none" strike="noStrike">
              <a:solidFill>
                <a:srgbClr val="080808"/>
              </a:solidFill>
              <a:latin typeface="+mn-lt"/>
              <a:ea typeface="Cambria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im Sektor Verkehr des Klimaschutzgesetzes (KSG)</a:t>
          </a:fld>
          <a:endParaRPr lang="de-DE" sz="700" b="0" i="0" u="none" strike="noStrike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CD07B0AC-AF12-454E-9402-EBDE7A5FA0AE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91113</xdr:colOff>
      <xdr:row>1</xdr:row>
      <xdr:rowOff>3483</xdr:rowOff>
    </xdr:from>
    <xdr:to>
      <xdr:col>12</xdr:col>
      <xdr:colOff>6914</xdr:colOff>
      <xdr:row>1</xdr:row>
      <xdr:rowOff>3483</xdr:rowOff>
    </xdr:to>
    <xdr:cxnSp macro="">
      <xdr:nvCxnSpPr>
        <xdr:cNvPr id="7" name="Gerade Verbindung 7">
          <a:extLst>
            <a:ext uri="{FF2B5EF4-FFF2-40B4-BE49-F238E27FC236}">
              <a16:creationId xmlns:a16="http://schemas.microsoft.com/office/drawing/2014/main" id="{2CD9E50E-E4EA-42CB-AD1A-D4076C6F7291}"/>
            </a:ext>
          </a:extLst>
        </xdr:cNvPr>
        <xdr:cNvCxnSpPr/>
      </xdr:nvCxnSpPr>
      <xdr:spPr>
        <a:xfrm>
          <a:off x="91113" y="260658"/>
          <a:ext cx="582130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129213</xdr:colOff>
      <xdr:row>23</xdr:row>
      <xdr:rowOff>109743</xdr:rowOff>
    </xdr:from>
    <xdr:to>
      <xdr:col>12</xdr:col>
      <xdr:colOff>45366</xdr:colOff>
      <xdr:row>23</xdr:row>
      <xdr:rowOff>109743</xdr:rowOff>
    </xdr:to>
    <xdr:cxnSp macro="">
      <xdr:nvCxnSpPr>
        <xdr:cNvPr id="8" name="Gerade Verbindung 8">
          <a:extLst>
            <a:ext uri="{FF2B5EF4-FFF2-40B4-BE49-F238E27FC236}">
              <a16:creationId xmlns:a16="http://schemas.microsoft.com/office/drawing/2014/main" id="{2B7227B0-3B9D-4C9D-9C83-242775C6767A}"/>
            </a:ext>
          </a:extLst>
        </xdr:cNvPr>
        <xdr:cNvCxnSpPr/>
      </xdr:nvCxnSpPr>
      <xdr:spPr>
        <a:xfrm>
          <a:off x="129213" y="5491368"/>
          <a:ext cx="582165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5A9CB53F-4D62-48E8-825E-AFD967033616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7EF7F5C5-21DD-40A5-B942-302229FADE32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D8899CFA-2DC9-4D49-A7AB-104A0C7FA66B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2" name="Textfeld 11">
          <a:extLst>
            <a:ext uri="{FF2B5EF4-FFF2-40B4-BE49-F238E27FC236}">
              <a16:creationId xmlns:a16="http://schemas.microsoft.com/office/drawing/2014/main" id="{CCA4FF1B-FE74-4220-B9C3-02BA6A2B096B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BC2E6F8E-4C60-4E8E-9790-BF7B5753D90B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465401B3-2D05-4DCF-8AE3-E5717F65D8E6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BB58FACE-D53C-42BA-A2C0-A3B95B586E17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91072</xdr:colOff>
      <xdr:row>5</xdr:row>
      <xdr:rowOff>49728</xdr:rowOff>
    </xdr:from>
    <xdr:to>
      <xdr:col>18</xdr:col>
      <xdr:colOff>91072</xdr:colOff>
      <xdr:row>20</xdr:row>
      <xdr:rowOff>9228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2DD86CBD-050B-4B2C-AB7C-29B640718E97}"/>
            </a:ext>
          </a:extLst>
        </xdr:cNvPr>
        <xdr:cNvCxnSpPr/>
      </xdr:nvCxnSpPr>
      <xdr:spPr>
        <a:xfrm>
          <a:off x="9044572" y="1097478"/>
          <a:ext cx="0" cy="3988575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305073</xdr:colOff>
      <xdr:row>3</xdr:row>
      <xdr:rowOff>139565</xdr:rowOff>
    </xdr:from>
    <xdr:ext cx="1084592" cy="330004"/>
    <xdr:sp macro="" textlink="" fLocksText="0">
      <xdr:nvSpPr>
        <xdr:cNvPr id="17" name="Textfeld 16">
          <a:extLst>
            <a:ext uri="{FF2B5EF4-FFF2-40B4-BE49-F238E27FC236}">
              <a16:creationId xmlns:a16="http://schemas.microsoft.com/office/drawing/2014/main" id="{E588683D-FD23-4913-A4FA-504575DCC579}"/>
            </a:ext>
          </a:extLst>
        </xdr:cNvPr>
        <xdr:cNvSpPr txBox="1"/>
      </xdr:nvSpPr>
      <xdr:spPr>
        <a:xfrm>
          <a:off x="10306323" y="892040"/>
          <a:ext cx="1084592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Beschriftungsfeld</a:t>
          </a:r>
        </a:p>
      </xdr:txBody>
    </xdr:sp>
    <xdr:clientData fLocksWithSheet="0"/>
  </xdr:oneCellAnchor>
  <xdr:absoluteAnchor>
    <xdr:pos x="103194" y="5564577"/>
    <xdr:ext cx="2858937" cy="1212437"/>
    <xdr:sp macro="" textlink="'Daten Sektor Verkehr'!C4">
      <xdr:nvSpPr>
        <xdr:cNvPr id="18" name="Textfeld 17">
          <a:extLst>
            <a:ext uri="{FF2B5EF4-FFF2-40B4-BE49-F238E27FC236}">
              <a16:creationId xmlns:a16="http://schemas.microsoft.com/office/drawing/2014/main" id="{93E3E938-85F1-4F7D-B36F-765DC7680F41}"/>
            </a:ext>
          </a:extLst>
        </xdr:cNvPr>
        <xdr:cNvSpPr txBox="1"/>
      </xdr:nvSpPr>
      <xdr:spPr>
        <a:xfrm>
          <a:off x="103194" y="5564577"/>
          <a:ext cx="2858937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7342FB81-A0C6-4CA7-9803-F1BA2D090DD1}" type="TxLink">
            <a:rPr lang="en-US" sz="600" b="0" i="0" u="none" strike="noStrike">
              <a:solidFill>
                <a:srgbClr val="080808"/>
              </a:solidFill>
              <a:latin typeface="+mn-lt"/>
              <a:ea typeface="Cambria"/>
              <a:cs typeface="Meta Offc"/>
            </a:rPr>
            <a:pPr algn="l"/>
            <a:t>* Die Aufteilung der Emissionen weicht von der UN-Berichterstattung ab, die Gesamtemissionen sind identisch
** entsprechend der Novelle des Bundes-KSG vom 12.05.2021, Jahre 2022-2030 angepasst an Über- &amp; Unterschreitungen</a:t>
          </a:fld>
          <a:endParaRPr lang="de-DE" sz="100" b="0" i="1" u="none" strike="noStrike">
            <a:solidFill>
              <a:srgbClr val="080808"/>
            </a:solidFill>
            <a:latin typeface="+mn-lt"/>
            <a:cs typeface="Meta Serif Offc" pitchFamily="2" charset="0"/>
          </a:endParaRPr>
        </a:p>
      </xdr:txBody>
    </xdr:sp>
    <xdr:clientData/>
  </xdr:absoluteAnchor>
  <xdr:absoluteAnchor>
    <xdr:pos x="28574" y="762000"/>
    <xdr:ext cx="6029325" cy="4676775"/>
    <xdr:graphicFrame macro="">
      <xdr:nvGraphicFramePr>
        <xdr:cNvPr id="19" name="Diagramm 18">
          <a:extLst>
            <a:ext uri="{FF2B5EF4-FFF2-40B4-BE49-F238E27FC236}">
              <a16:creationId xmlns:a16="http://schemas.microsoft.com/office/drawing/2014/main" id="{846DDB25-D496-44A7-B219-32A97162C8C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126176</xdr:colOff>
      <xdr:row>18</xdr:row>
      <xdr:rowOff>535913</xdr:rowOff>
    </xdr:from>
    <xdr:to>
      <xdr:col>12</xdr:col>
      <xdr:colOff>42329</xdr:colOff>
      <xdr:row>18</xdr:row>
      <xdr:rowOff>535913</xdr:rowOff>
    </xdr:to>
    <xdr:cxnSp macro="">
      <xdr:nvCxnSpPr>
        <xdr:cNvPr id="20" name="Gerade Verbindung 9">
          <a:extLst>
            <a:ext uri="{FF2B5EF4-FFF2-40B4-BE49-F238E27FC236}">
              <a16:creationId xmlns:a16="http://schemas.microsoft.com/office/drawing/2014/main" id="{FB7FA7FF-68B5-43C8-A534-86657F55ECAC}"/>
            </a:ext>
          </a:extLst>
        </xdr:cNvPr>
        <xdr:cNvCxnSpPr/>
      </xdr:nvCxnSpPr>
      <xdr:spPr>
        <a:xfrm>
          <a:off x="126176" y="4393538"/>
          <a:ext cx="582165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21</xdr:row>
      <xdr:rowOff>0</xdr:rowOff>
    </xdr:from>
    <xdr:to>
      <xdr:col>44</xdr:col>
      <xdr:colOff>0</xdr:colOff>
      <xdr:row>21</xdr:row>
      <xdr:rowOff>2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2B344617-EFE5-4A75-9E42-514C5C4AFBD7}"/>
            </a:ext>
          </a:extLst>
        </xdr:cNvPr>
        <xdr:cNvCxnSpPr/>
      </xdr:nvCxnSpPr>
      <xdr:spPr>
        <a:xfrm flipV="1">
          <a:off x="363855" y="4524375"/>
          <a:ext cx="32678370" cy="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7</xdr:row>
      <xdr:rowOff>161925</xdr:rowOff>
    </xdr:from>
    <xdr:to>
      <xdr:col>44</xdr:col>
      <xdr:colOff>0</xdr:colOff>
      <xdr:row>7</xdr:row>
      <xdr:rowOff>161925</xdr:rowOff>
    </xdr:to>
    <xdr:cxnSp macro="">
      <xdr:nvCxnSpPr>
        <xdr:cNvPr id="3" name="Gerade Verbindung 8">
          <a:extLst>
            <a:ext uri="{FF2B5EF4-FFF2-40B4-BE49-F238E27FC236}">
              <a16:creationId xmlns:a16="http://schemas.microsoft.com/office/drawing/2014/main" id="{84C9F1F7-D36F-42FF-A4E8-D5C419B416C3}"/>
            </a:ext>
          </a:extLst>
        </xdr:cNvPr>
        <xdr:cNvCxnSpPr/>
      </xdr:nvCxnSpPr>
      <xdr:spPr>
        <a:xfrm>
          <a:off x="361950" y="2124075"/>
          <a:ext cx="3268027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2322902" y="5550772"/>
    <xdr:ext cx="3587767" cy="1212437"/>
    <xdr:sp macro="" textlink="'Daten Sektorgrafik'!C3">
      <xdr:nvSpPr>
        <xdr:cNvPr id="2" name="Textfeld 1">
          <a:extLst>
            <a:ext uri="{FF2B5EF4-FFF2-40B4-BE49-F238E27FC236}">
              <a16:creationId xmlns:a16="http://schemas.microsoft.com/office/drawing/2014/main" id="{0E1556A0-6DD2-45A0-827B-CCC832750028}"/>
            </a:ext>
          </a:extLst>
        </xdr:cNvPr>
        <xdr:cNvSpPr txBox="1"/>
      </xdr:nvSpPr>
      <xdr:spPr>
        <a:xfrm>
          <a:off x="2322902" y="5550772"/>
          <a:ext cx="3587767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r"/>
          <a:fld id="{2FDD6EF3-B3FB-4B83-9617-2F26B830BCC4}" type="TxLink">
            <a:rPr lang="en-US" sz="600" b="0" i="0" u="none" strike="noStrike">
              <a:solidFill>
                <a:srgbClr val="000000"/>
              </a:solidFill>
              <a:latin typeface="+mj-lt"/>
              <a:ea typeface="+mn-ea"/>
              <a:cs typeface="Meta Offc"/>
            </a:rPr>
            <a:pPr marL="0" indent="0" algn="r"/>
            <a:t>Quelle: Umweltbundesamt  15.03.2022</a:t>
          </a:fld>
          <a:endParaRPr lang="de-DE" sz="600" b="0" i="0" u="none" strike="noStrike">
            <a:solidFill>
              <a:srgbClr val="000000"/>
            </a:solidFill>
            <a:latin typeface="+mj-lt"/>
            <a:ea typeface="+mn-ea"/>
            <a:cs typeface="Meta Offc"/>
          </a:endParaRPr>
        </a:p>
      </xdr:txBody>
    </xdr:sp>
    <xdr:clientData/>
  </xdr:absoluteAnchor>
  <xdr:absoluteAnchor>
    <xdr:pos x="101876" y="5550772"/>
    <xdr:ext cx="1670602" cy="1212437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99085D5B-395F-471F-9A2A-184EFE75DCEC}"/>
            </a:ext>
          </a:extLst>
        </xdr:cNvPr>
        <xdr:cNvSpPr txBox="1"/>
      </xdr:nvSpPr>
      <xdr:spPr>
        <a:xfrm>
          <a:off x="101876" y="5550772"/>
          <a:ext cx="1670602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lang="de-DE" sz="6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 </a:t>
          </a:r>
        </a:p>
      </xdr:txBody>
    </xdr:sp>
    <xdr:clientData/>
  </xdr:absoluteAnchor>
  <xdr:twoCellAnchor>
    <xdr:from>
      <xdr:col>0</xdr:col>
      <xdr:colOff>0</xdr:colOff>
      <xdr:row>1</xdr:row>
      <xdr:rowOff>9525</xdr:rowOff>
    </xdr:from>
    <xdr:to>
      <xdr:col>12</xdr:col>
      <xdr:colOff>8282</xdr:colOff>
      <xdr:row>2</xdr:row>
      <xdr:rowOff>38100</xdr:rowOff>
    </xdr:to>
    <xdr:sp macro="" textlink="'Daten Sektor Landwirtschaft'!$C$1">
      <xdr:nvSpPr>
        <xdr:cNvPr id="4" name="Textfeld 3">
          <a:extLst>
            <a:ext uri="{FF2B5EF4-FFF2-40B4-BE49-F238E27FC236}">
              <a16:creationId xmlns:a16="http://schemas.microsoft.com/office/drawing/2014/main" id="{8492CBD2-7AB1-4970-8531-C39F51EE2B3C}"/>
            </a:ext>
          </a:extLst>
        </xdr:cNvPr>
        <xdr:cNvSpPr txBox="1"/>
      </xdr:nvSpPr>
      <xdr:spPr>
        <a:xfrm>
          <a:off x="0" y="266700"/>
          <a:ext cx="5913782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C9C81DB7-B6E2-42D1-814C-B5C32A191411}" type="TxLink">
            <a:rPr lang="en-US" sz="1050" b="1" i="0" u="none" strike="noStrike">
              <a:solidFill>
                <a:srgbClr val="080808"/>
              </a:solidFill>
              <a:latin typeface="+mn-lt"/>
              <a:ea typeface="Cambria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Entwicklung und Zielerreichung der Treibhausgasemissionen in Deutschland</a:t>
          </a:fld>
          <a:endParaRPr lang="de-DE" sz="1050" b="1" i="0" u="none" strike="noStrike">
            <a:solidFill>
              <a:srgbClr val="000000"/>
            </a:solidFill>
            <a:latin typeface="+mn-lt"/>
            <a:ea typeface="+mn-ea"/>
            <a:cs typeface="Meta Offc" pitchFamily="34" charset="0"/>
          </a:endParaRPr>
        </a:p>
      </xdr:txBody>
    </xdr:sp>
    <xdr:clientData/>
  </xdr:twoCellAnchor>
  <xdr:twoCellAnchor>
    <xdr:from>
      <xdr:col>0</xdr:col>
      <xdr:colOff>0</xdr:colOff>
      <xdr:row>2</xdr:row>
      <xdr:rowOff>15875</xdr:rowOff>
    </xdr:from>
    <xdr:to>
      <xdr:col>12</xdr:col>
      <xdr:colOff>0</xdr:colOff>
      <xdr:row>3</xdr:row>
      <xdr:rowOff>57150</xdr:rowOff>
    </xdr:to>
    <xdr:sp macro="" textlink="'Daten Sektor Landwirtschaft'!$C$2">
      <xdr:nvSpPr>
        <xdr:cNvPr id="5" name="Textfeld 4">
          <a:extLst>
            <a:ext uri="{FF2B5EF4-FFF2-40B4-BE49-F238E27FC236}">
              <a16:creationId xmlns:a16="http://schemas.microsoft.com/office/drawing/2014/main" id="{1B39E0EE-7F45-4425-AB99-87A0B70961B8}"/>
            </a:ext>
          </a:extLst>
        </xdr:cNvPr>
        <xdr:cNvSpPr txBox="1"/>
      </xdr:nvSpPr>
      <xdr:spPr>
        <a:xfrm>
          <a:off x="0" y="530225"/>
          <a:ext cx="5905500" cy="2794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F26AA34-F07B-4863-B809-D3756EEB7F53}" type="TxLink">
            <a:rPr lang="en-US" sz="900" b="0" i="0" u="none" strike="noStrike">
              <a:solidFill>
                <a:srgbClr val="080808"/>
              </a:solidFill>
              <a:latin typeface="+mn-lt"/>
              <a:ea typeface="Cambria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im Sektor Landwirtschaft des Klimaschutzgesetzes (KSG)</a:t>
          </a:fld>
          <a:endParaRPr lang="de-DE" sz="700" b="0" i="0" u="none" strike="noStrike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EFAF9336-0AC5-404A-9C60-8C649E6C77E8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91113</xdr:colOff>
      <xdr:row>1</xdr:row>
      <xdr:rowOff>3483</xdr:rowOff>
    </xdr:from>
    <xdr:to>
      <xdr:col>12</xdr:col>
      <xdr:colOff>6914</xdr:colOff>
      <xdr:row>1</xdr:row>
      <xdr:rowOff>3483</xdr:rowOff>
    </xdr:to>
    <xdr:cxnSp macro="">
      <xdr:nvCxnSpPr>
        <xdr:cNvPr id="7" name="Gerade Verbindung 7">
          <a:extLst>
            <a:ext uri="{FF2B5EF4-FFF2-40B4-BE49-F238E27FC236}">
              <a16:creationId xmlns:a16="http://schemas.microsoft.com/office/drawing/2014/main" id="{D8DF0EF5-2072-4589-8E74-CAEDF90C9D80}"/>
            </a:ext>
          </a:extLst>
        </xdr:cNvPr>
        <xdr:cNvCxnSpPr/>
      </xdr:nvCxnSpPr>
      <xdr:spPr>
        <a:xfrm>
          <a:off x="91113" y="260658"/>
          <a:ext cx="582130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129213</xdr:colOff>
      <xdr:row>23</xdr:row>
      <xdr:rowOff>109743</xdr:rowOff>
    </xdr:from>
    <xdr:to>
      <xdr:col>12</xdr:col>
      <xdr:colOff>45366</xdr:colOff>
      <xdr:row>23</xdr:row>
      <xdr:rowOff>109743</xdr:rowOff>
    </xdr:to>
    <xdr:cxnSp macro="">
      <xdr:nvCxnSpPr>
        <xdr:cNvPr id="8" name="Gerade Verbindung 8">
          <a:extLst>
            <a:ext uri="{FF2B5EF4-FFF2-40B4-BE49-F238E27FC236}">
              <a16:creationId xmlns:a16="http://schemas.microsoft.com/office/drawing/2014/main" id="{AAB6E065-F27C-4165-89ED-AA36BB46261B}"/>
            </a:ext>
          </a:extLst>
        </xdr:cNvPr>
        <xdr:cNvCxnSpPr/>
      </xdr:nvCxnSpPr>
      <xdr:spPr>
        <a:xfrm>
          <a:off x="129213" y="5491368"/>
          <a:ext cx="582165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416C2795-D231-4457-9BE4-248DA9ACBE9C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24653895-4E28-4108-B6A1-142A2D9C560C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9128C119-1065-4147-9128-81ABAD35629D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2" name="Textfeld 11">
          <a:extLst>
            <a:ext uri="{FF2B5EF4-FFF2-40B4-BE49-F238E27FC236}">
              <a16:creationId xmlns:a16="http://schemas.microsoft.com/office/drawing/2014/main" id="{8746BDAE-7FD0-4231-9DAE-92ED8044F9B8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DFBEA6B-D01B-416F-A124-7CFF5D51253B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7418E84D-101E-4113-BAE1-E82211EB1349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13C7C86C-BE3F-4370-802C-6A92B6F55E2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91072</xdr:colOff>
      <xdr:row>5</xdr:row>
      <xdr:rowOff>49728</xdr:rowOff>
    </xdr:from>
    <xdr:to>
      <xdr:col>18</xdr:col>
      <xdr:colOff>91072</xdr:colOff>
      <xdr:row>20</xdr:row>
      <xdr:rowOff>9228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956CE3F3-B9BA-49ED-8CFE-5DD3531594AD}"/>
            </a:ext>
          </a:extLst>
        </xdr:cNvPr>
        <xdr:cNvCxnSpPr/>
      </xdr:nvCxnSpPr>
      <xdr:spPr>
        <a:xfrm>
          <a:off x="9044572" y="1097478"/>
          <a:ext cx="0" cy="3988575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305073</xdr:colOff>
      <xdr:row>3</xdr:row>
      <xdr:rowOff>139565</xdr:rowOff>
    </xdr:from>
    <xdr:ext cx="1084592" cy="330004"/>
    <xdr:sp macro="" textlink="" fLocksText="0">
      <xdr:nvSpPr>
        <xdr:cNvPr id="17" name="Textfeld 16">
          <a:extLst>
            <a:ext uri="{FF2B5EF4-FFF2-40B4-BE49-F238E27FC236}">
              <a16:creationId xmlns:a16="http://schemas.microsoft.com/office/drawing/2014/main" id="{1CF75D01-7177-46B9-8833-9C8E19C274A5}"/>
            </a:ext>
          </a:extLst>
        </xdr:cNvPr>
        <xdr:cNvSpPr txBox="1"/>
      </xdr:nvSpPr>
      <xdr:spPr>
        <a:xfrm>
          <a:off x="10306323" y="892040"/>
          <a:ext cx="1084592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Beschriftungsfeld</a:t>
          </a:r>
        </a:p>
      </xdr:txBody>
    </xdr:sp>
    <xdr:clientData fLocksWithSheet="0"/>
  </xdr:oneCellAnchor>
  <xdr:absoluteAnchor>
    <xdr:pos x="103194" y="5564577"/>
    <xdr:ext cx="2858937" cy="1212437"/>
    <xdr:sp macro="" textlink="'Daten Sektor Landwirtschaft'!C4">
      <xdr:nvSpPr>
        <xdr:cNvPr id="18" name="Textfeld 17">
          <a:extLst>
            <a:ext uri="{FF2B5EF4-FFF2-40B4-BE49-F238E27FC236}">
              <a16:creationId xmlns:a16="http://schemas.microsoft.com/office/drawing/2014/main" id="{61E3D524-98CE-4066-A315-774420D85CF5}"/>
            </a:ext>
          </a:extLst>
        </xdr:cNvPr>
        <xdr:cNvSpPr txBox="1"/>
      </xdr:nvSpPr>
      <xdr:spPr>
        <a:xfrm>
          <a:off x="103194" y="5564577"/>
          <a:ext cx="2858937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7342FB81-A0C6-4CA7-9803-F1BA2D090DD1}" type="TxLink">
            <a:rPr lang="en-US" sz="600" b="0" i="0" u="none" strike="noStrike">
              <a:solidFill>
                <a:srgbClr val="080808"/>
              </a:solidFill>
              <a:latin typeface="+mn-lt"/>
              <a:ea typeface="Cambria"/>
              <a:cs typeface="Meta Offc"/>
            </a:rPr>
            <a:pPr algn="l"/>
            <a:t>* Die Aufteilung der Emissionen weicht von der UN-Berichterstattung ab, die Gesamtemissionen sind identisch
** entsprechend der Novelle des Bundes-KSG vom 12.05.2021, Jahre 2022-2030 angepasst an Über- &amp; Unterschreitungen</a:t>
          </a:fld>
          <a:endParaRPr lang="de-DE" sz="100" b="0" i="1" u="none" strike="noStrike">
            <a:solidFill>
              <a:srgbClr val="080808"/>
            </a:solidFill>
            <a:latin typeface="+mn-lt"/>
            <a:cs typeface="Meta Serif Offc" pitchFamily="2" charset="0"/>
          </a:endParaRPr>
        </a:p>
      </xdr:txBody>
    </xdr:sp>
    <xdr:clientData/>
  </xdr:absoluteAnchor>
  <xdr:absoluteAnchor>
    <xdr:pos x="28574" y="762000"/>
    <xdr:ext cx="6029325" cy="4676775"/>
    <xdr:graphicFrame macro="">
      <xdr:nvGraphicFramePr>
        <xdr:cNvPr id="19" name="Diagramm 18">
          <a:extLst>
            <a:ext uri="{FF2B5EF4-FFF2-40B4-BE49-F238E27FC236}">
              <a16:creationId xmlns:a16="http://schemas.microsoft.com/office/drawing/2014/main" id="{11B14330-B88B-43BF-8318-FC2DC7BB58C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126176</xdr:colOff>
      <xdr:row>18</xdr:row>
      <xdr:rowOff>535913</xdr:rowOff>
    </xdr:from>
    <xdr:to>
      <xdr:col>12</xdr:col>
      <xdr:colOff>42329</xdr:colOff>
      <xdr:row>18</xdr:row>
      <xdr:rowOff>535913</xdr:rowOff>
    </xdr:to>
    <xdr:cxnSp macro="">
      <xdr:nvCxnSpPr>
        <xdr:cNvPr id="20" name="Gerade Verbindung 9">
          <a:extLst>
            <a:ext uri="{FF2B5EF4-FFF2-40B4-BE49-F238E27FC236}">
              <a16:creationId xmlns:a16="http://schemas.microsoft.com/office/drawing/2014/main" id="{F9FEB91E-0FEF-4DAF-94DD-AD7F48ED28BA}"/>
            </a:ext>
          </a:extLst>
        </xdr:cNvPr>
        <xdr:cNvCxnSpPr/>
      </xdr:nvCxnSpPr>
      <xdr:spPr>
        <a:xfrm>
          <a:off x="126176" y="4393538"/>
          <a:ext cx="582165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17</xdr:row>
      <xdr:rowOff>0</xdr:rowOff>
    </xdr:from>
    <xdr:to>
      <xdr:col>44</xdr:col>
      <xdr:colOff>0</xdr:colOff>
      <xdr:row>17</xdr:row>
      <xdr:rowOff>2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444CEB69-FF47-4338-ACFA-B76EFCF0D9E7}"/>
            </a:ext>
          </a:extLst>
        </xdr:cNvPr>
        <xdr:cNvCxnSpPr/>
      </xdr:nvCxnSpPr>
      <xdr:spPr>
        <a:xfrm flipV="1">
          <a:off x="363855" y="7067550"/>
          <a:ext cx="32678370" cy="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7</xdr:row>
      <xdr:rowOff>161925</xdr:rowOff>
    </xdr:from>
    <xdr:to>
      <xdr:col>44</xdr:col>
      <xdr:colOff>0</xdr:colOff>
      <xdr:row>7</xdr:row>
      <xdr:rowOff>161925</xdr:rowOff>
    </xdr:to>
    <xdr:cxnSp macro="">
      <xdr:nvCxnSpPr>
        <xdr:cNvPr id="3" name="Gerade Verbindung 8">
          <a:extLst>
            <a:ext uri="{FF2B5EF4-FFF2-40B4-BE49-F238E27FC236}">
              <a16:creationId xmlns:a16="http://schemas.microsoft.com/office/drawing/2014/main" id="{8E751F41-7B62-4095-AFB3-43DBCE7AD2A6}"/>
            </a:ext>
          </a:extLst>
        </xdr:cNvPr>
        <xdr:cNvCxnSpPr/>
      </xdr:nvCxnSpPr>
      <xdr:spPr>
        <a:xfrm>
          <a:off x="361950" y="2124075"/>
          <a:ext cx="3268027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absoluteAnchor>
    <xdr:pos x="2322902" y="5550772"/>
    <xdr:ext cx="3587767" cy="1212437"/>
    <xdr:sp macro="" textlink="'Daten Sektorgrafik'!C3">
      <xdr:nvSpPr>
        <xdr:cNvPr id="2" name="Textfeld 1">
          <a:extLst>
            <a:ext uri="{FF2B5EF4-FFF2-40B4-BE49-F238E27FC236}">
              <a16:creationId xmlns:a16="http://schemas.microsoft.com/office/drawing/2014/main" id="{DF1BE6F9-2A14-4205-AD77-616022534A6D}"/>
            </a:ext>
          </a:extLst>
        </xdr:cNvPr>
        <xdr:cNvSpPr txBox="1"/>
      </xdr:nvSpPr>
      <xdr:spPr>
        <a:xfrm>
          <a:off x="2322902" y="5550772"/>
          <a:ext cx="3587767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r"/>
          <a:fld id="{2FDD6EF3-B3FB-4B83-9617-2F26B830BCC4}" type="TxLink">
            <a:rPr lang="en-US" sz="600" b="0" i="0" u="none" strike="noStrike">
              <a:solidFill>
                <a:srgbClr val="000000"/>
              </a:solidFill>
              <a:latin typeface="+mj-lt"/>
              <a:ea typeface="+mn-ea"/>
              <a:cs typeface="Meta Offc"/>
            </a:rPr>
            <a:pPr marL="0" indent="0" algn="r"/>
            <a:t>Quelle: Umweltbundesamt  15.03.2022</a:t>
          </a:fld>
          <a:endParaRPr lang="de-DE" sz="600" b="0" i="0" u="none" strike="noStrike">
            <a:solidFill>
              <a:srgbClr val="000000"/>
            </a:solidFill>
            <a:latin typeface="+mj-lt"/>
            <a:ea typeface="+mn-ea"/>
            <a:cs typeface="Meta Offc"/>
          </a:endParaRPr>
        </a:p>
      </xdr:txBody>
    </xdr:sp>
    <xdr:clientData/>
  </xdr:absoluteAnchor>
  <xdr:absoluteAnchor>
    <xdr:pos x="101876" y="5550772"/>
    <xdr:ext cx="1670602" cy="1212437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48D37783-8D4A-4E70-994C-5D9AB8392EF2}"/>
            </a:ext>
          </a:extLst>
        </xdr:cNvPr>
        <xdr:cNvSpPr txBox="1"/>
      </xdr:nvSpPr>
      <xdr:spPr>
        <a:xfrm>
          <a:off x="101876" y="5550772"/>
          <a:ext cx="1670602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lang="de-DE" sz="6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 </a:t>
          </a:r>
        </a:p>
      </xdr:txBody>
    </xdr:sp>
    <xdr:clientData/>
  </xdr:absoluteAnchor>
  <xdr:twoCellAnchor>
    <xdr:from>
      <xdr:col>0</xdr:col>
      <xdr:colOff>0</xdr:colOff>
      <xdr:row>1</xdr:row>
      <xdr:rowOff>9525</xdr:rowOff>
    </xdr:from>
    <xdr:to>
      <xdr:col>12</xdr:col>
      <xdr:colOff>8282</xdr:colOff>
      <xdr:row>2</xdr:row>
      <xdr:rowOff>38100</xdr:rowOff>
    </xdr:to>
    <xdr:sp macro="" textlink="'Daten Sektor Abfallwirtschaft'!$C$1">
      <xdr:nvSpPr>
        <xdr:cNvPr id="4" name="Textfeld 3">
          <a:extLst>
            <a:ext uri="{FF2B5EF4-FFF2-40B4-BE49-F238E27FC236}">
              <a16:creationId xmlns:a16="http://schemas.microsoft.com/office/drawing/2014/main" id="{2A3CC9DC-C548-4D48-9503-62F91117B21C}"/>
            </a:ext>
          </a:extLst>
        </xdr:cNvPr>
        <xdr:cNvSpPr txBox="1"/>
      </xdr:nvSpPr>
      <xdr:spPr>
        <a:xfrm>
          <a:off x="0" y="266700"/>
          <a:ext cx="5913782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C9C81DB7-B6E2-42D1-814C-B5C32A191411}" type="TxLink">
            <a:rPr lang="en-US" sz="1050" b="1" i="0" u="none" strike="noStrike">
              <a:solidFill>
                <a:srgbClr val="080808"/>
              </a:solidFill>
              <a:latin typeface="+mn-lt"/>
              <a:ea typeface="Cambria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Entwicklung und Zielerreichung der Treibhausgasemissionen in Deutschland</a:t>
          </a:fld>
          <a:endParaRPr lang="de-DE" sz="1050" b="1" i="0" u="none" strike="noStrike">
            <a:solidFill>
              <a:srgbClr val="000000"/>
            </a:solidFill>
            <a:latin typeface="+mn-lt"/>
            <a:ea typeface="+mn-ea"/>
            <a:cs typeface="Meta Offc" pitchFamily="34" charset="0"/>
          </a:endParaRPr>
        </a:p>
      </xdr:txBody>
    </xdr:sp>
    <xdr:clientData/>
  </xdr:twoCellAnchor>
  <xdr:twoCellAnchor>
    <xdr:from>
      <xdr:col>0</xdr:col>
      <xdr:colOff>0</xdr:colOff>
      <xdr:row>2</xdr:row>
      <xdr:rowOff>15875</xdr:rowOff>
    </xdr:from>
    <xdr:to>
      <xdr:col>12</xdr:col>
      <xdr:colOff>0</xdr:colOff>
      <xdr:row>3</xdr:row>
      <xdr:rowOff>57150</xdr:rowOff>
    </xdr:to>
    <xdr:sp macro="" textlink="'Daten Sektor Abfallwirtschaft'!$C$2">
      <xdr:nvSpPr>
        <xdr:cNvPr id="5" name="Textfeld 4">
          <a:extLst>
            <a:ext uri="{FF2B5EF4-FFF2-40B4-BE49-F238E27FC236}">
              <a16:creationId xmlns:a16="http://schemas.microsoft.com/office/drawing/2014/main" id="{C97A969F-9A6F-4309-AFE3-FC0271947A6F}"/>
            </a:ext>
          </a:extLst>
        </xdr:cNvPr>
        <xdr:cNvSpPr txBox="1"/>
      </xdr:nvSpPr>
      <xdr:spPr>
        <a:xfrm>
          <a:off x="0" y="530225"/>
          <a:ext cx="5905500" cy="2794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F26AA34-F07B-4863-B809-D3756EEB7F53}" type="TxLink">
            <a:rPr lang="en-US" sz="900" b="0" i="0" u="none" strike="noStrike">
              <a:solidFill>
                <a:srgbClr val="080808"/>
              </a:solidFill>
              <a:latin typeface="+mn-lt"/>
              <a:ea typeface="Cambria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im Sektor Abfallwirtschaft und Sonstiges des Klimaschutzgesetzes (KSG)</a:t>
          </a:fld>
          <a:endParaRPr lang="de-DE" sz="700" b="0" i="0" u="none" strike="noStrike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AE54937F-CAAF-4DEA-B112-E99BCFCEBA16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91113</xdr:colOff>
      <xdr:row>1</xdr:row>
      <xdr:rowOff>3483</xdr:rowOff>
    </xdr:from>
    <xdr:to>
      <xdr:col>12</xdr:col>
      <xdr:colOff>6914</xdr:colOff>
      <xdr:row>1</xdr:row>
      <xdr:rowOff>3483</xdr:rowOff>
    </xdr:to>
    <xdr:cxnSp macro="">
      <xdr:nvCxnSpPr>
        <xdr:cNvPr id="7" name="Gerade Verbindung 7">
          <a:extLst>
            <a:ext uri="{FF2B5EF4-FFF2-40B4-BE49-F238E27FC236}">
              <a16:creationId xmlns:a16="http://schemas.microsoft.com/office/drawing/2014/main" id="{8E923946-5205-4E1E-9E87-60FDE0CE53DE}"/>
            </a:ext>
          </a:extLst>
        </xdr:cNvPr>
        <xdr:cNvCxnSpPr/>
      </xdr:nvCxnSpPr>
      <xdr:spPr>
        <a:xfrm>
          <a:off x="91113" y="260658"/>
          <a:ext cx="582130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129213</xdr:colOff>
      <xdr:row>23</xdr:row>
      <xdr:rowOff>109743</xdr:rowOff>
    </xdr:from>
    <xdr:to>
      <xdr:col>12</xdr:col>
      <xdr:colOff>45366</xdr:colOff>
      <xdr:row>23</xdr:row>
      <xdr:rowOff>109743</xdr:rowOff>
    </xdr:to>
    <xdr:cxnSp macro="">
      <xdr:nvCxnSpPr>
        <xdr:cNvPr id="8" name="Gerade Verbindung 8">
          <a:extLst>
            <a:ext uri="{FF2B5EF4-FFF2-40B4-BE49-F238E27FC236}">
              <a16:creationId xmlns:a16="http://schemas.microsoft.com/office/drawing/2014/main" id="{B5B9BB3C-32C6-40DD-AADA-A4CA3B26BBFD}"/>
            </a:ext>
          </a:extLst>
        </xdr:cNvPr>
        <xdr:cNvCxnSpPr/>
      </xdr:nvCxnSpPr>
      <xdr:spPr>
        <a:xfrm>
          <a:off x="129213" y="5491368"/>
          <a:ext cx="582165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81C5692D-C13E-4807-990A-B747EC516533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8AEB8F3D-A945-4022-8598-19EBA7332598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7D34193A-6CD7-44C1-8132-ADA2A0F1A509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2" name="Textfeld 11">
          <a:extLst>
            <a:ext uri="{FF2B5EF4-FFF2-40B4-BE49-F238E27FC236}">
              <a16:creationId xmlns:a16="http://schemas.microsoft.com/office/drawing/2014/main" id="{56C0EBFC-3DC0-446C-9A61-2523F4516FB5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672271C4-B204-472B-BD45-C32EFF523281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185E7705-C259-4BC8-971E-A145B265B254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AE3BB351-8F52-4EF0-87CD-057E83E556DD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91072</xdr:colOff>
      <xdr:row>5</xdr:row>
      <xdr:rowOff>49728</xdr:rowOff>
    </xdr:from>
    <xdr:to>
      <xdr:col>18</xdr:col>
      <xdr:colOff>91072</xdr:colOff>
      <xdr:row>20</xdr:row>
      <xdr:rowOff>9228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BF5361B9-B063-4E79-A142-25BA7B1494B7}"/>
            </a:ext>
          </a:extLst>
        </xdr:cNvPr>
        <xdr:cNvCxnSpPr/>
      </xdr:nvCxnSpPr>
      <xdr:spPr>
        <a:xfrm>
          <a:off x="9044572" y="1097478"/>
          <a:ext cx="0" cy="3988575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305073</xdr:colOff>
      <xdr:row>3</xdr:row>
      <xdr:rowOff>139565</xdr:rowOff>
    </xdr:from>
    <xdr:ext cx="1084592" cy="330004"/>
    <xdr:sp macro="" textlink="" fLocksText="0">
      <xdr:nvSpPr>
        <xdr:cNvPr id="17" name="Textfeld 16">
          <a:extLst>
            <a:ext uri="{FF2B5EF4-FFF2-40B4-BE49-F238E27FC236}">
              <a16:creationId xmlns:a16="http://schemas.microsoft.com/office/drawing/2014/main" id="{51503FCE-76DD-4A15-B463-27D82EB0958A}"/>
            </a:ext>
          </a:extLst>
        </xdr:cNvPr>
        <xdr:cNvSpPr txBox="1"/>
      </xdr:nvSpPr>
      <xdr:spPr>
        <a:xfrm>
          <a:off x="10306323" y="892040"/>
          <a:ext cx="1084592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Beschriftungsfeld</a:t>
          </a:r>
        </a:p>
      </xdr:txBody>
    </xdr:sp>
    <xdr:clientData fLocksWithSheet="0"/>
  </xdr:oneCellAnchor>
  <xdr:absoluteAnchor>
    <xdr:pos x="103194" y="5564577"/>
    <xdr:ext cx="2858937" cy="1212437"/>
    <xdr:sp macro="" textlink="'Daten Sektor Abfallwirtschaft'!C4">
      <xdr:nvSpPr>
        <xdr:cNvPr id="18" name="Textfeld 17">
          <a:extLst>
            <a:ext uri="{FF2B5EF4-FFF2-40B4-BE49-F238E27FC236}">
              <a16:creationId xmlns:a16="http://schemas.microsoft.com/office/drawing/2014/main" id="{3FF1470C-376C-43D4-99CD-BAEB92A54E8E}"/>
            </a:ext>
          </a:extLst>
        </xdr:cNvPr>
        <xdr:cNvSpPr txBox="1"/>
      </xdr:nvSpPr>
      <xdr:spPr>
        <a:xfrm>
          <a:off x="103194" y="5564577"/>
          <a:ext cx="2858937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7342FB81-A0C6-4CA7-9803-F1BA2D090DD1}" type="TxLink">
            <a:rPr lang="en-US" sz="600" b="0" i="0" u="none" strike="noStrike">
              <a:solidFill>
                <a:srgbClr val="080808"/>
              </a:solidFill>
              <a:latin typeface="+mn-lt"/>
              <a:ea typeface="Cambria"/>
              <a:cs typeface="Meta Offc"/>
            </a:rPr>
            <a:pPr algn="l"/>
            <a:t>* Die Aufteilung der Emissionen weicht von der UN-Berichterstattung ab, die Gesamtemissionen sind identisch
** entsprechend der Novelle des Bundes-KSG vom 12.05.2021, Jahre 2022-2030 angepasst an Über- &amp; Unterschreitungen</a:t>
          </a:fld>
          <a:endParaRPr lang="de-DE" sz="100" b="0" i="1" u="none" strike="noStrike">
            <a:solidFill>
              <a:srgbClr val="080808"/>
            </a:solidFill>
            <a:latin typeface="+mn-lt"/>
            <a:cs typeface="Meta Serif Offc" pitchFamily="2" charset="0"/>
          </a:endParaRPr>
        </a:p>
      </xdr:txBody>
    </xdr:sp>
    <xdr:clientData/>
  </xdr:absoluteAnchor>
  <xdr:absoluteAnchor>
    <xdr:pos x="28574" y="762000"/>
    <xdr:ext cx="6029325" cy="4676775"/>
    <xdr:graphicFrame macro="">
      <xdr:nvGraphicFramePr>
        <xdr:cNvPr id="19" name="Diagramm 18">
          <a:extLst>
            <a:ext uri="{FF2B5EF4-FFF2-40B4-BE49-F238E27FC236}">
              <a16:creationId xmlns:a16="http://schemas.microsoft.com/office/drawing/2014/main" id="{963E04DE-ED7A-4339-B5D0-9068AFB352D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126176</xdr:colOff>
      <xdr:row>18</xdr:row>
      <xdr:rowOff>535913</xdr:rowOff>
    </xdr:from>
    <xdr:to>
      <xdr:col>12</xdr:col>
      <xdr:colOff>42329</xdr:colOff>
      <xdr:row>18</xdr:row>
      <xdr:rowOff>535913</xdr:rowOff>
    </xdr:to>
    <xdr:cxnSp macro="">
      <xdr:nvCxnSpPr>
        <xdr:cNvPr id="20" name="Gerade Verbindung 9">
          <a:extLst>
            <a:ext uri="{FF2B5EF4-FFF2-40B4-BE49-F238E27FC236}">
              <a16:creationId xmlns:a16="http://schemas.microsoft.com/office/drawing/2014/main" id="{2BC556CD-65B7-454C-AB85-8BD264C15555}"/>
            </a:ext>
          </a:extLst>
        </xdr:cNvPr>
        <xdr:cNvCxnSpPr/>
      </xdr:nvCxnSpPr>
      <xdr:spPr>
        <a:xfrm>
          <a:off x="126176" y="4393538"/>
          <a:ext cx="582165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16</xdr:row>
      <xdr:rowOff>2</xdr:rowOff>
    </xdr:from>
    <xdr:to>
      <xdr:col>36</xdr:col>
      <xdr:colOff>13608</xdr:colOff>
      <xdr:row>16</xdr:row>
      <xdr:rowOff>2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C22CBB01-C6EB-4CFC-9E7A-189FC6401CAB}"/>
            </a:ext>
          </a:extLst>
        </xdr:cNvPr>
        <xdr:cNvCxnSpPr/>
      </xdr:nvCxnSpPr>
      <xdr:spPr>
        <a:xfrm>
          <a:off x="363855" y="4343402"/>
          <a:ext cx="9184278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</xdr:row>
      <xdr:rowOff>161925</xdr:rowOff>
    </xdr:from>
    <xdr:to>
      <xdr:col>36</xdr:col>
      <xdr:colOff>0</xdr:colOff>
      <xdr:row>1</xdr:row>
      <xdr:rowOff>161925</xdr:rowOff>
    </xdr:to>
    <xdr:cxnSp macro="">
      <xdr:nvCxnSpPr>
        <xdr:cNvPr id="3" name="Gerade Verbindung 8">
          <a:extLst>
            <a:ext uri="{FF2B5EF4-FFF2-40B4-BE49-F238E27FC236}">
              <a16:creationId xmlns:a16="http://schemas.microsoft.com/office/drawing/2014/main" id="{83F1E759-2B0A-425F-BA98-F20A08A94E77}"/>
            </a:ext>
          </a:extLst>
        </xdr:cNvPr>
        <xdr:cNvCxnSpPr/>
      </xdr:nvCxnSpPr>
      <xdr:spPr>
        <a:xfrm>
          <a:off x="361950" y="352425"/>
          <a:ext cx="914717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18</xdr:row>
      <xdr:rowOff>2</xdr:rowOff>
    </xdr:from>
    <xdr:to>
      <xdr:col>38</xdr:col>
      <xdr:colOff>13608</xdr:colOff>
      <xdr:row>18</xdr:row>
      <xdr:rowOff>2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B80DFE64-DD10-4E0F-8675-1649A2F12CE7}"/>
            </a:ext>
          </a:extLst>
        </xdr:cNvPr>
        <xdr:cNvCxnSpPr/>
      </xdr:nvCxnSpPr>
      <xdr:spPr>
        <a:xfrm>
          <a:off x="369298" y="3973288"/>
          <a:ext cx="29403131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</xdr:row>
      <xdr:rowOff>161925</xdr:rowOff>
    </xdr:from>
    <xdr:to>
      <xdr:col>37</xdr:col>
      <xdr:colOff>698500</xdr:colOff>
      <xdr:row>1</xdr:row>
      <xdr:rowOff>161925</xdr:rowOff>
    </xdr:to>
    <xdr:cxnSp macro="">
      <xdr:nvCxnSpPr>
        <xdr:cNvPr id="3" name="Gerade Verbindung 8">
          <a:extLst>
            <a:ext uri="{FF2B5EF4-FFF2-40B4-BE49-F238E27FC236}">
              <a16:creationId xmlns:a16="http://schemas.microsoft.com/office/drawing/2014/main" id="{B51A6854-877B-4B8B-91EC-DAA2A1BED453}"/>
            </a:ext>
          </a:extLst>
        </xdr:cNvPr>
        <xdr:cNvCxnSpPr/>
      </xdr:nvCxnSpPr>
      <xdr:spPr>
        <a:xfrm>
          <a:off x="359833" y="352425"/>
          <a:ext cx="796925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50</xdr:row>
      <xdr:rowOff>0</xdr:rowOff>
    </xdr:from>
    <xdr:to>
      <xdr:col>35</xdr:col>
      <xdr:colOff>0</xdr:colOff>
      <xdr:row>50</xdr:row>
      <xdr:rowOff>2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CxnSpPr/>
      </xdr:nvCxnSpPr>
      <xdr:spPr>
        <a:xfrm flipV="1">
          <a:off x="369298" y="12110357"/>
          <a:ext cx="27947166" cy="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</xdr:row>
      <xdr:rowOff>161925</xdr:rowOff>
    </xdr:from>
    <xdr:to>
      <xdr:col>35</xdr:col>
      <xdr:colOff>0</xdr:colOff>
      <xdr:row>1</xdr:row>
      <xdr:rowOff>161925</xdr:rowOff>
    </xdr:to>
    <xdr:cxnSp macro="">
      <xdr:nvCxnSpPr>
        <xdr:cNvPr id="3" name="Gerade Verbindung 8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CxnSpPr/>
      </xdr:nvCxnSpPr>
      <xdr:spPr>
        <a:xfrm>
          <a:off x="367393" y="352425"/>
          <a:ext cx="27949071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50</xdr:row>
      <xdr:rowOff>0</xdr:rowOff>
    </xdr:from>
    <xdr:to>
      <xdr:col>35</xdr:col>
      <xdr:colOff>0</xdr:colOff>
      <xdr:row>50</xdr:row>
      <xdr:rowOff>2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CxnSpPr/>
      </xdr:nvCxnSpPr>
      <xdr:spPr>
        <a:xfrm flipV="1">
          <a:off x="363855" y="12249150"/>
          <a:ext cx="27753945" cy="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</xdr:row>
      <xdr:rowOff>161925</xdr:rowOff>
    </xdr:from>
    <xdr:to>
      <xdr:col>35</xdr:col>
      <xdr:colOff>0</xdr:colOff>
      <xdr:row>2</xdr:row>
      <xdr:rowOff>0</xdr:rowOff>
    </xdr:to>
    <xdr:cxnSp macro="">
      <xdr:nvCxnSpPr>
        <xdr:cNvPr id="3" name="Gerade Verbindung 8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CxnSpPr/>
      </xdr:nvCxnSpPr>
      <xdr:spPr>
        <a:xfrm>
          <a:off x="367393" y="352425"/>
          <a:ext cx="27949071" cy="14968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50</xdr:row>
      <xdr:rowOff>2</xdr:rowOff>
    </xdr:from>
    <xdr:to>
      <xdr:col>35</xdr:col>
      <xdr:colOff>0</xdr:colOff>
      <xdr:row>50</xdr:row>
      <xdr:rowOff>2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>
          <a:off x="369298" y="12110359"/>
          <a:ext cx="27947166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</xdr:row>
      <xdr:rowOff>161925</xdr:rowOff>
    </xdr:from>
    <xdr:to>
      <xdr:col>35</xdr:col>
      <xdr:colOff>0</xdr:colOff>
      <xdr:row>2</xdr:row>
      <xdr:rowOff>0</xdr:rowOff>
    </xdr:to>
    <xdr:cxnSp macro="">
      <xdr:nvCxnSpPr>
        <xdr:cNvPr id="3" name="Gerade Verbindung 8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CxnSpPr/>
      </xdr:nvCxnSpPr>
      <xdr:spPr>
        <a:xfrm>
          <a:off x="367393" y="352425"/>
          <a:ext cx="27949071" cy="14968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50</xdr:row>
      <xdr:rowOff>0</xdr:rowOff>
    </xdr:from>
    <xdr:to>
      <xdr:col>35</xdr:col>
      <xdr:colOff>0</xdr:colOff>
      <xdr:row>50</xdr:row>
      <xdr:rowOff>2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CxnSpPr/>
      </xdr:nvCxnSpPr>
      <xdr:spPr>
        <a:xfrm flipV="1">
          <a:off x="369298" y="12110357"/>
          <a:ext cx="27947166" cy="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</xdr:row>
      <xdr:rowOff>161925</xdr:rowOff>
    </xdr:from>
    <xdr:to>
      <xdr:col>35</xdr:col>
      <xdr:colOff>0</xdr:colOff>
      <xdr:row>2</xdr:row>
      <xdr:rowOff>0</xdr:rowOff>
    </xdr:to>
    <xdr:cxnSp macro="">
      <xdr:nvCxnSpPr>
        <xdr:cNvPr id="3" name="Gerade Verbindung 8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CxnSpPr/>
      </xdr:nvCxnSpPr>
      <xdr:spPr>
        <a:xfrm>
          <a:off x="367393" y="352425"/>
          <a:ext cx="27949071" cy="14968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11909</xdr:rowOff>
    </xdr:from>
    <xdr:to>
      <xdr:col>42</xdr:col>
      <xdr:colOff>11906</xdr:colOff>
      <xdr:row>17</xdr:row>
      <xdr:rowOff>11909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FD863990-A3CB-49C8-817E-166D80BDD18F}"/>
            </a:ext>
          </a:extLst>
        </xdr:cNvPr>
        <xdr:cNvCxnSpPr/>
      </xdr:nvCxnSpPr>
      <xdr:spPr>
        <a:xfrm>
          <a:off x="357188" y="4179097"/>
          <a:ext cx="21669374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theme/theme1.xml><?xml version="1.0" encoding="utf-8"?>
<a:theme xmlns:a="http://schemas.openxmlformats.org/drawingml/2006/main" name="UBA_DzU_2017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AI52"/>
  <sheetViews>
    <sheetView showGridLines="0" zoomScale="70" zoomScaleNormal="70" zoomScalePageLayoutView="150" workbookViewId="0">
      <pane xSplit="3" ySplit="8" topLeftCell="D9" activePane="bottomRight" state="frozen"/>
      <selection activeCell="B20" sqref="B20"/>
      <selection pane="topRight" activeCell="B20" sqref="B20"/>
      <selection pane="bottomLeft" activeCell="B20" sqref="B20"/>
      <selection pane="bottomRight" activeCell="D9" sqref="D9"/>
    </sheetView>
  </sheetViews>
  <sheetFormatPr baseColWidth="10" defaultColWidth="11.42578125" defaultRowHeight="15"/>
  <cols>
    <col min="1" max="1" width="5.42578125" style="2" customWidth="1"/>
    <col min="2" max="2" width="62.5703125" style="2" customWidth="1"/>
    <col min="3" max="3" width="16.7109375" style="18" customWidth="1"/>
    <col min="4" max="33" width="10.85546875" style="2" customWidth="1"/>
    <col min="34" max="35" width="10.85546875" style="94" customWidth="1"/>
    <col min="36" max="37" width="10.85546875" style="2" customWidth="1"/>
    <col min="38" max="16384" width="11.42578125" style="2"/>
  </cols>
  <sheetData>
    <row r="2" spans="2:35" ht="14.25" customHeight="1">
      <c r="B2" s="1"/>
      <c r="C2" s="12"/>
    </row>
    <row r="3" spans="2:35" ht="22.5" customHeight="1">
      <c r="B3" s="3" t="s">
        <v>90</v>
      </c>
      <c r="C3" s="13"/>
      <c r="D3" s="25"/>
      <c r="E3" s="2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2:35">
      <c r="B4" s="4" t="s">
        <v>173</v>
      </c>
      <c r="C4" s="14"/>
      <c r="D4" s="8">
        <v>32874</v>
      </c>
      <c r="E4" s="8">
        <v>33239</v>
      </c>
      <c r="F4" s="8">
        <v>33604</v>
      </c>
      <c r="G4" s="8">
        <v>33970</v>
      </c>
      <c r="H4" s="8">
        <v>34335</v>
      </c>
      <c r="I4" s="8">
        <v>34700</v>
      </c>
      <c r="J4" s="8">
        <v>35065</v>
      </c>
      <c r="K4" s="8">
        <v>35431</v>
      </c>
      <c r="L4" s="8">
        <v>35796</v>
      </c>
      <c r="M4" s="8">
        <v>36161</v>
      </c>
      <c r="N4" s="8">
        <v>36526</v>
      </c>
      <c r="O4" s="8">
        <v>36892</v>
      </c>
      <c r="P4" s="8">
        <v>37257</v>
      </c>
      <c r="Q4" s="8">
        <v>37622</v>
      </c>
      <c r="R4" s="8">
        <v>37987</v>
      </c>
      <c r="S4" s="8">
        <v>38353</v>
      </c>
      <c r="T4" s="8">
        <v>38718</v>
      </c>
      <c r="U4" s="8">
        <v>39083</v>
      </c>
      <c r="V4" s="8">
        <v>39448</v>
      </c>
      <c r="W4" s="8">
        <v>39814</v>
      </c>
      <c r="X4" s="8">
        <v>40179</v>
      </c>
      <c r="Y4" s="8">
        <v>40544</v>
      </c>
      <c r="Z4" s="8">
        <v>40909</v>
      </c>
      <c r="AA4" s="8">
        <v>41275</v>
      </c>
      <c r="AB4" s="8">
        <v>41640</v>
      </c>
      <c r="AC4" s="8">
        <v>42005</v>
      </c>
      <c r="AD4" s="8">
        <v>42370</v>
      </c>
      <c r="AE4" s="8">
        <v>42736</v>
      </c>
      <c r="AF4" s="8">
        <v>43101</v>
      </c>
      <c r="AG4" s="8">
        <v>43466</v>
      </c>
      <c r="AH4" s="8">
        <v>43831</v>
      </c>
      <c r="AI4" s="8">
        <v>44197</v>
      </c>
    </row>
    <row r="5" spans="2:35" s="11" customFormat="1" ht="18.75" customHeight="1">
      <c r="B5" s="5" t="s">
        <v>42</v>
      </c>
      <c r="C5" s="21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145"/>
      <c r="AI5" s="28"/>
    </row>
    <row r="6" spans="2:35" s="11" customFormat="1" ht="18.75" customHeight="1">
      <c r="B6" s="26" t="s">
        <v>43</v>
      </c>
      <c r="C6" s="23" t="s">
        <v>6</v>
      </c>
      <c r="D6" s="32">
        <f>THG!D6/THG!$D6-1</f>
        <v>0</v>
      </c>
      <c r="E6" s="32">
        <f>THG!E6/THG!$D6-1</f>
        <v>-3.7001678511181302E-2</v>
      </c>
      <c r="F6" s="32">
        <f>THG!F6/THG!$D6-1</f>
        <v>-7.6868841232741403E-2</v>
      </c>
      <c r="G6" s="32">
        <f>THG!G6/THG!$D6-1</f>
        <v>-8.411808476593452E-2</v>
      </c>
      <c r="H6" s="32">
        <f>THG!H6/THG!$D6-1</f>
        <v>-9.8426099870055128E-2</v>
      </c>
      <c r="I6" s="32">
        <f>THG!I6/THG!$D6-1</f>
        <v>-0.10195016985202598</v>
      </c>
      <c r="J6" s="32">
        <f>THG!J6/THG!$D6-1</f>
        <v>-8.7410153023145476E-2</v>
      </c>
      <c r="K6" s="32">
        <f>THG!K6/THG!$D6-1</f>
        <v>-0.11555166326230626</v>
      </c>
      <c r="L6" s="32">
        <f>THG!L6/THG!$D6-1</f>
        <v>-0.13587108313311624</v>
      </c>
      <c r="M6" s="32">
        <f>THG!M6/THG!$D6-1</f>
        <v>-0.16323047119116407</v>
      </c>
      <c r="N6" s="32">
        <f>THG!N6/THG!$D6-1</f>
        <v>-0.16506143631563563</v>
      </c>
      <c r="O6" s="32">
        <f>THG!O6/THG!$D6-1</f>
        <v>-0.152119197356539</v>
      </c>
      <c r="P6" s="32">
        <f>THG!P6/THG!$D6-1</f>
        <v>-0.16929178582508198</v>
      </c>
      <c r="Q6" s="32">
        <f>THG!Q6/THG!$D6-1</f>
        <v>-0.17174503477838965</v>
      </c>
      <c r="R6" s="32">
        <f>THG!R6/THG!$D6-1</f>
        <v>-0.18531833423257782</v>
      </c>
      <c r="S6" s="32">
        <f>THG!S6/THG!$D6-1</f>
        <v>-0.20549625311750719</v>
      </c>
      <c r="T6" s="32">
        <f>THG!T6/THG!$D6-1</f>
        <v>-0.19983626572848034</v>
      </c>
      <c r="U6" s="32">
        <f>THG!U6/THG!$D6-1</f>
        <v>-0.220529346540563</v>
      </c>
      <c r="V6" s="32">
        <f>THG!V6/THG!$D6-1</f>
        <v>-0.21980833891543672</v>
      </c>
      <c r="W6" s="32">
        <f>THG!W6/THG!$D6-1</f>
        <v>-0.27310727220431119</v>
      </c>
      <c r="X6" s="32">
        <f>THG!X6/THG!$D6-1</f>
        <v>-0.24651431595749973</v>
      </c>
      <c r="Y6" s="32">
        <f>THG!Y6/THG!$D6-1</f>
        <v>-0.26626164654011952</v>
      </c>
      <c r="Z6" s="32">
        <f>THG!Z6/THG!$D6-1</f>
        <v>-0.2617064043006111</v>
      </c>
      <c r="AA6" s="32">
        <f>THG!AA6/THG!$D6-1</f>
        <v>-0.24794838857169377</v>
      </c>
      <c r="AB6" s="32">
        <f>THG!AB6/THG!$D6-1</f>
        <v>-0.27977237446471948</v>
      </c>
      <c r="AC6" s="32">
        <f>THG!AC6/THG!$D6-1</f>
        <v>-0.27696290801548606</v>
      </c>
      <c r="AD6" s="32">
        <f>THG!AD6/THG!$D6-1</f>
        <v>-0.27415406320956837</v>
      </c>
      <c r="AE6" s="32">
        <f>THG!AE6/THG!$D6-1</f>
        <v>-0.28680590149947127</v>
      </c>
      <c r="AF6" s="32">
        <f>THG!AF6/THG!$D6-1</f>
        <v>-0.31513904937178394</v>
      </c>
      <c r="AG6" s="32">
        <f>THG!AG6/THG!$D6-1</f>
        <v>-0.35604992199654151</v>
      </c>
      <c r="AH6" s="32">
        <f>THG!AH6/THG!$D6-1</f>
        <v>-0.4132165499444499</v>
      </c>
      <c r="AI6" s="32">
        <f>THG!AI6/THG!$D6-1</f>
        <v>-0.3867628712523421</v>
      </c>
    </row>
    <row r="7" spans="2:35" s="11" customFormat="1" ht="18.75" customHeight="1">
      <c r="B7" s="24" t="s">
        <v>44</v>
      </c>
      <c r="C7" s="21" t="s">
        <v>6</v>
      </c>
      <c r="D7" s="33">
        <f>THG!D7/THG!$D7-1</f>
        <v>0</v>
      </c>
      <c r="E7" s="33">
        <f>THG!E7/THG!$D7-1</f>
        <v>-8.2125922656649308E-2</v>
      </c>
      <c r="F7" s="33">
        <f>THG!F7/THG!$D7-1</f>
        <v>-0.12594711797598768</v>
      </c>
      <c r="G7" s="33">
        <f>THG!G7/THG!$D7-1</f>
        <v>-0.13263598033180546</v>
      </c>
      <c r="H7" s="33">
        <f>THG!H7/THG!$D7-1</f>
        <v>-0.14224262865428772</v>
      </c>
      <c r="I7" s="33">
        <f>THG!I7/THG!$D7-1</f>
        <v>-0.14043915393745432</v>
      </c>
      <c r="J7" s="33">
        <f>THG!J7/THG!$D7-1</f>
        <v>-0.12898107110894308</v>
      </c>
      <c r="K7" s="33">
        <f>THG!K7/THG!$D7-1</f>
        <v>-0.15606586953467272</v>
      </c>
      <c r="L7" s="33">
        <f>THG!L7/THG!$D7-1</f>
        <v>-0.17532484243453306</v>
      </c>
      <c r="M7" s="33">
        <f>THG!M7/THG!$D7-1</f>
        <v>-0.20474962804494612</v>
      </c>
      <c r="N7" s="33">
        <f>THG!N7/THG!$D7-1</f>
        <v>-0.19038594789790986</v>
      </c>
      <c r="O7" s="33">
        <f>THG!O7/THG!$D7-1</f>
        <v>-0.1841739151982843</v>
      </c>
      <c r="P7" s="33">
        <f>THG!P7/THG!$D7-1</f>
        <v>-0.17463112086062582</v>
      </c>
      <c r="Q7" s="33">
        <f>THG!Q7/THG!$D7-1</f>
        <v>-0.18031906487332872</v>
      </c>
      <c r="R7" s="33">
        <f>THG!R7/THG!$D7-1</f>
        <v>-0.19635053593519103</v>
      </c>
      <c r="S7" s="33">
        <f>THG!S7/THG!$D7-1</f>
        <v>-0.21897662440805987</v>
      </c>
      <c r="T7" s="33">
        <f>THG!T7/THG!$D7-1</f>
        <v>-0.21936500109285539</v>
      </c>
      <c r="U7" s="33">
        <f>THG!U7/THG!$D7-1</f>
        <v>-0.23696536405406221</v>
      </c>
      <c r="V7" s="33">
        <f>THG!V7/THG!$D7-1</f>
        <v>-0.24559796388162514</v>
      </c>
      <c r="W7" s="33">
        <f>THG!W7/THG!$D7-1</f>
        <v>-0.30418826794448728</v>
      </c>
      <c r="X7" s="33">
        <f>THG!X7/THG!$D7-1</f>
        <v>-0.27412861797783195</v>
      </c>
      <c r="Y7" s="33">
        <f>THG!Y7/THG!$D7-1</f>
        <v>-0.29446608737588131</v>
      </c>
      <c r="Z7" s="33">
        <f>THG!Z7/THG!$D7-1</f>
        <v>-0.29794486222263594</v>
      </c>
      <c r="AA7" s="33">
        <f>THG!AA7/THG!$D7-1</f>
        <v>-0.28234122974174736</v>
      </c>
      <c r="AB7" s="33">
        <f>THG!AB7/THG!$D7-1</f>
        <v>-0.31293337800054677</v>
      </c>
      <c r="AC7" s="33">
        <f>THG!AC7/THG!$D7-1</f>
        <v>-0.30845309431452361</v>
      </c>
      <c r="AD7" s="33">
        <f>THG!AD7/THG!$D7-1</f>
        <v>-0.30730528302805515</v>
      </c>
      <c r="AE7" s="33">
        <f>THG!AE7/THG!$D7-1</f>
        <v>-0.31940789838622763</v>
      </c>
      <c r="AF7" s="33">
        <f>THG!AF7/THG!$D7-1</f>
        <v>-0.34551331436013544</v>
      </c>
      <c r="AG7" s="33">
        <f>THG!AG7/THG!$D7-1</f>
        <v>-0.38148903286823432</v>
      </c>
      <c r="AH7" s="33">
        <f>THG!AH7/THG!$D7-1</f>
        <v>-0.43458091075611438</v>
      </c>
      <c r="AI7" s="33">
        <f>THG!AI7/THG!$D7-1</f>
        <v>-0.40885405964653965</v>
      </c>
    </row>
    <row r="8" spans="2:35" ht="18.75" customHeight="1">
      <c r="B8" s="19"/>
      <c r="C8" s="16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98"/>
      <c r="AI8" s="98"/>
    </row>
    <row r="9" spans="2:35" s="11" customFormat="1" ht="18.75" customHeight="1">
      <c r="B9" s="5" t="s">
        <v>15</v>
      </c>
      <c r="C9" s="21" t="s">
        <v>6</v>
      </c>
      <c r="D9" s="33">
        <f>THG!D9/THG!$D9-1</f>
        <v>0</v>
      </c>
      <c r="E9" s="33">
        <f>THG!E9/THG!$D9-1</f>
        <v>-3.2517317171931848E-2</v>
      </c>
      <c r="F9" s="33">
        <f>THG!F9/THG!$D9-1</f>
        <v>-8.5815827994826566E-2</v>
      </c>
      <c r="G9" s="33">
        <f>THG!G9/THG!$D9-1</f>
        <v>-0.10673680969097155</v>
      </c>
      <c r="H9" s="33">
        <f>THG!H9/THG!$D9-1</f>
        <v>-0.11928856965014556</v>
      </c>
      <c r="I9" s="33">
        <f>THG!I9/THG!$D9-1</f>
        <v>-0.14209834288282253</v>
      </c>
      <c r="J9" s="33">
        <f>THG!J9/THG!$D9-1</f>
        <v>-0.12874482931162323</v>
      </c>
      <c r="K9" s="33">
        <f>THG!K9/THG!$D9-1</f>
        <v>-0.17495780728101318</v>
      </c>
      <c r="L9" s="33">
        <f>THG!L9/THG!$D9-1</f>
        <v>-0.17501362496616801</v>
      </c>
      <c r="M9" s="33">
        <f>THG!M9/THG!$D9-1</f>
        <v>-0.19783508727010246</v>
      </c>
      <c r="N9" s="33">
        <f>THG!N9/THG!$D9-1</f>
        <v>-0.17338819372795511</v>
      </c>
      <c r="O9" s="33">
        <f>THG!O9/THG!$D9-1</f>
        <v>-0.14986811014400214</v>
      </c>
      <c r="P9" s="33">
        <f>THG!P9/THG!$D9-1</f>
        <v>-0.14945608423845136</v>
      </c>
      <c r="Q9" s="33">
        <f>THG!Q9/THG!$D9-1</f>
        <v>-0.1228635601739192</v>
      </c>
      <c r="R9" s="33">
        <f>THG!R9/THG!$D9-1</f>
        <v>-0.134164592944926</v>
      </c>
      <c r="S9" s="33">
        <f>THG!S9/THG!$D9-1</f>
        <v>-0.14854454055012745</v>
      </c>
      <c r="T9" s="33">
        <f>THG!T9/THG!$D9-1</f>
        <v>-0.14802937209237921</v>
      </c>
      <c r="U9" s="33">
        <f>THG!U9/THG!$D9-1</f>
        <v>-0.13584193991855054</v>
      </c>
      <c r="V9" s="33">
        <f>THG!V9/THG!$D9-1</f>
        <v>-0.17957401481894775</v>
      </c>
      <c r="W9" s="33">
        <f>THG!W9/THG!$D9-1</f>
        <v>-0.23583587801903827</v>
      </c>
      <c r="X9" s="33">
        <f>THG!X9/THG!$D9-1</f>
        <v>-0.2109222573112044</v>
      </c>
      <c r="Y9" s="33">
        <f>THG!Y9/THG!$D9-1</f>
        <v>-0.21586268239297424</v>
      </c>
      <c r="Z9" s="33">
        <f>THG!Z9/THG!$D9-1</f>
        <v>-0.19268460147752964</v>
      </c>
      <c r="AA9" s="33">
        <f>THG!AA9/THG!$D9-1</f>
        <v>-0.18674277749267643</v>
      </c>
      <c r="AB9" s="33">
        <f>THG!AB9/THG!$D9-1</f>
        <v>-0.22996713649346545</v>
      </c>
      <c r="AC9" s="33">
        <f>THG!AC9/THG!$D9-1</f>
        <v>-0.25593503323758138</v>
      </c>
      <c r="AD9" s="33">
        <f>THG!AD9/THG!$D9-1</f>
        <v>-0.2639410612105284</v>
      </c>
      <c r="AE9" s="33">
        <f>THG!AE9/THG!$D9-1</f>
        <v>-0.30841766633984735</v>
      </c>
      <c r="AF9" s="33">
        <f>THG!AF9/THG!$D9-1</f>
        <v>-0.33595252711593193</v>
      </c>
      <c r="AG9" s="33">
        <f>THG!AG9/THG!$D9-1</f>
        <v>-0.44465156011815477</v>
      </c>
      <c r="AH9" s="33">
        <f>THG!AH9/THG!$D9-1</f>
        <v>-0.52801611922720515</v>
      </c>
      <c r="AI9" s="33">
        <f>THG!AI9/THG!$D9-1</f>
        <v>-0.46944782908961058</v>
      </c>
    </row>
    <row r="10" spans="2:35" ht="18.75" customHeight="1">
      <c r="B10" s="19" t="s">
        <v>0</v>
      </c>
      <c r="C10" s="16" t="s">
        <v>6</v>
      </c>
      <c r="D10" s="34">
        <f>THG!D10/THG!$D10-1</f>
        <v>0</v>
      </c>
      <c r="E10" s="34">
        <f>THG!E10/THG!$D10-1</f>
        <v>-3.3202184646893507E-2</v>
      </c>
      <c r="F10" s="34">
        <f>THG!F10/THG!$D10-1</f>
        <v>-8.5962623546280925E-2</v>
      </c>
      <c r="G10" s="34">
        <f>THG!G10/THG!$D10-1</f>
        <v>-0.1113547908682555</v>
      </c>
      <c r="H10" s="34">
        <f>THG!H10/THG!$D10-1</f>
        <v>-0.11788394337786712</v>
      </c>
      <c r="I10" s="34">
        <f>THG!I10/THG!$D10-1</f>
        <v>-0.13996811477462334</v>
      </c>
      <c r="J10" s="34">
        <f>THG!J10/THG!$D10-1</f>
        <v>-0.12353256462900342</v>
      </c>
      <c r="K10" s="34">
        <f>THG!K10/THG!$D10-1</f>
        <v>-0.17244004253175715</v>
      </c>
      <c r="L10" s="34">
        <f>THG!L10/THG!$D10-1</f>
        <v>-0.16627226198733991</v>
      </c>
      <c r="M10" s="34">
        <f>THG!M10/THG!$D10-1</f>
        <v>-0.1934305408120105</v>
      </c>
      <c r="N10" s="34">
        <f>THG!N10/THG!$D10-1</f>
        <v>-0.16221662024499006</v>
      </c>
      <c r="O10" s="34">
        <f>THG!O10/THG!$D10-1</f>
        <v>-0.13118630349790739</v>
      </c>
      <c r="P10" s="34">
        <f>THG!P10/THG!$D10-1</f>
        <v>-0.12818648035596636</v>
      </c>
      <c r="Q10" s="34">
        <f>THG!Q10/THG!$D10-1</f>
        <v>-9.479889278445508E-2</v>
      </c>
      <c r="R10" s="34">
        <f>THG!R10/THG!$D10-1</f>
        <v>-0.10076981461268864</v>
      </c>
      <c r="S10" s="34">
        <f>THG!S10/THG!$D10-1</f>
        <v>-0.11228107273038301</v>
      </c>
      <c r="T10" s="34">
        <f>THG!T10/THG!$D10-1</f>
        <v>-0.10820755999213338</v>
      </c>
      <c r="U10" s="34">
        <f>THG!U10/THG!$D10-1</f>
        <v>-9.1205268228255254E-2</v>
      </c>
      <c r="V10" s="34">
        <f>THG!V10/THG!$D10-1</f>
        <v>-0.13808060910271391</v>
      </c>
      <c r="W10" s="34">
        <f>THG!W10/THG!$D10-1</f>
        <v>-0.19545444871163598</v>
      </c>
      <c r="X10" s="34">
        <f>THG!X10/THG!$D10-1</f>
        <v>-0.1675508137069357</v>
      </c>
      <c r="Y10" s="34">
        <f>THG!Y10/THG!$D10-1</f>
        <v>-0.17290555018109011</v>
      </c>
      <c r="Z10" s="34">
        <f>THG!Z10/THG!$D10-1</f>
        <v>-0.14951102518188397</v>
      </c>
      <c r="AA10" s="34">
        <f>THG!AA10/THG!$D10-1</f>
        <v>-0.14252891251282218</v>
      </c>
      <c r="AB10" s="34">
        <f>THG!AB10/THG!$D10-1</f>
        <v>-0.18683943029715022</v>
      </c>
      <c r="AC10" s="34">
        <f>THG!AC10/THG!$D10-1</f>
        <v>-0.21550884922288815</v>
      </c>
      <c r="AD10" s="34">
        <f>THG!AD10/THG!$D10-1</f>
        <v>-0.22245693033865144</v>
      </c>
      <c r="AE10" s="34">
        <f>THG!AE10/THG!$D10-1</f>
        <v>-0.27119484057986931</v>
      </c>
      <c r="AF10" s="34">
        <f>THG!AF10/THG!$D10-1</f>
        <v>-0.29878563621871435</v>
      </c>
      <c r="AG10" s="34">
        <f>THG!AG10/THG!$D10-1</f>
        <v>-0.41374145913741067</v>
      </c>
      <c r="AH10" s="98">
        <f>THG!AH10/THG!$D10-1</f>
        <v>-0.50281040118582854</v>
      </c>
      <c r="AI10" s="98">
        <f>THG!AI10/THG!$D10-1</f>
        <v>-0.4388943938710278</v>
      </c>
    </row>
    <row r="11" spans="2:35" s="94" customFormat="1" ht="18.75" customHeight="1">
      <c r="B11" s="20" t="s">
        <v>2</v>
      </c>
      <c r="C11" s="15" t="s">
        <v>6</v>
      </c>
      <c r="D11" s="35">
        <f>THG!D11/THG!$D11-1</f>
        <v>0</v>
      </c>
      <c r="E11" s="35">
        <f>THG!E11/THG!$D11-1</f>
        <v>5.1463140502708615E-2</v>
      </c>
      <c r="F11" s="35">
        <f>THG!F11/THG!$D11-1</f>
        <v>4.0060658777252289E-2</v>
      </c>
      <c r="G11" s="35">
        <f>THG!G11/THG!$D11-1</f>
        <v>0.10000571887554077</v>
      </c>
      <c r="H11" s="35">
        <f>THG!H11/THG!$D11-1</f>
        <v>0.11973647952388</v>
      </c>
      <c r="I11" s="35">
        <f>THG!I11/THG!$D11-1</f>
        <v>0.22194068180887339</v>
      </c>
      <c r="J11" s="35">
        <f>THG!J11/THG!$D11-1</f>
        <v>0.3668226270991557</v>
      </c>
      <c r="K11" s="35">
        <f>THG!K11/THG!$D11-1</f>
        <v>0.30530104302365091</v>
      </c>
      <c r="L11" s="35">
        <f>THG!L11/THG!$D11-1</f>
        <v>0.31525605707266613</v>
      </c>
      <c r="M11" s="35">
        <f>THG!M11/THG!$D11-1</f>
        <v>0.3101967046830969</v>
      </c>
      <c r="N11" s="35">
        <f>THG!N11/THG!$D11-1</f>
        <v>0.29796057419888222</v>
      </c>
      <c r="O11" s="35">
        <f>THG!O11/THG!$D11-1</f>
        <v>0.36923219536202989</v>
      </c>
      <c r="P11" s="35">
        <f>THG!P11/THG!$D11-1</f>
        <v>0.47067824942324066</v>
      </c>
      <c r="Q11" s="35">
        <f>THG!Q11/THG!$D11-1</f>
        <v>0.38243323396459661</v>
      </c>
      <c r="R11" s="35">
        <f>THG!R11/THG!$D11-1</f>
        <v>0.39249374159486661</v>
      </c>
      <c r="S11" s="35">
        <f>THG!S11/THG!$D11-1</f>
        <v>0.36105748597102005</v>
      </c>
      <c r="T11" s="35">
        <f>THG!T11/THG!$D11-1</f>
        <v>0.535497013675859</v>
      </c>
      <c r="U11" s="35">
        <f>THG!U11/THG!$D11-1</f>
        <v>0.25339552456366898</v>
      </c>
      <c r="V11" s="35">
        <f>THG!V11/THG!$D11-1</f>
        <v>0.31674619708178864</v>
      </c>
      <c r="W11" s="35">
        <f>THG!W11/THG!$D11-1</f>
        <v>0.24194993265930442</v>
      </c>
      <c r="X11" s="35">
        <f>THG!X11/THG!$D11-1</f>
        <v>8.0215209055062298E-2</v>
      </c>
      <c r="Y11" s="35">
        <f>THG!Y11/THG!$D11-1</f>
        <v>0.12757950468178736</v>
      </c>
      <c r="Z11" s="35">
        <f>THG!Z11/THG!$D11-1</f>
        <v>0.1359024091556853</v>
      </c>
      <c r="AA11" s="35">
        <f>THG!AA11/THG!$D11-1</f>
        <v>0.35054153908831553</v>
      </c>
      <c r="AB11" s="35">
        <f>THG!AB11/THG!$D11-1</f>
        <v>9.8123804535698245E-2</v>
      </c>
      <c r="AC11" s="35">
        <f>THG!AC11/THG!$D11-1</f>
        <v>0.13115936591410282</v>
      </c>
      <c r="AD11" s="35">
        <f>THG!AD11/THG!$D11-1</f>
        <v>-3.8546147159996269E-2</v>
      </c>
      <c r="AE11" s="35">
        <f>THG!AE11/THG!$D11-1</f>
        <v>0.15016438541300081</v>
      </c>
      <c r="AF11" s="35">
        <f>THG!AF11/THG!$D11-1</f>
        <v>0.22159417345136778</v>
      </c>
      <c r="AG11" s="35">
        <f>THG!AG11/THG!$D11-1</f>
        <v>9.7268382348200344E-2</v>
      </c>
      <c r="AH11" s="35">
        <f>THG!AH11/THG!$D11-1</f>
        <v>-0.29471907144149512</v>
      </c>
      <c r="AI11" s="35">
        <f>THG!AI11/THG!$D11-1</f>
        <v>-0.26708445676985426</v>
      </c>
    </row>
    <row r="12" spans="2:35" s="94" customFormat="1" ht="18.75" customHeight="1">
      <c r="B12" s="96" t="s">
        <v>1</v>
      </c>
      <c r="C12" s="95" t="s">
        <v>6</v>
      </c>
      <c r="D12" s="98">
        <f>THG!D12/THG!$D12-1</f>
        <v>0</v>
      </c>
      <c r="E12" s="98">
        <f>THG!E12/THG!$D12-1</f>
        <v>-2.7202259099582959E-2</v>
      </c>
      <c r="F12" s="98">
        <f>THG!F12/THG!$D12-1</f>
        <v>-8.783822035566613E-2</v>
      </c>
      <c r="G12" s="98">
        <f>THG!G12/THG!$D12-1</f>
        <v>-6.0360950590226281E-2</v>
      </c>
      <c r="H12" s="98">
        <f>THG!H12/THG!$D12-1</f>
        <v>-0.14224280819965118</v>
      </c>
      <c r="I12" s="98">
        <f>THG!I12/THG!$D12-1</f>
        <v>-0.17695536983400173</v>
      </c>
      <c r="J12" s="98">
        <f>THG!J12/THG!$D12-1</f>
        <v>-0.20245181232762555</v>
      </c>
      <c r="K12" s="98">
        <f>THG!K12/THG!$D12-1</f>
        <v>-0.21762130749782527</v>
      </c>
      <c r="L12" s="98">
        <f>THG!L12/THG!$D12-1</f>
        <v>-0.28863664268448852</v>
      </c>
      <c r="M12" s="98">
        <f>THG!M12/THG!$D12-1</f>
        <v>-0.26273610298938288</v>
      </c>
      <c r="N12" s="98">
        <f>THG!N12/THG!$D12-1</f>
        <v>-0.31405060928501138</v>
      </c>
      <c r="O12" s="98">
        <f>THG!O12/THG!$D12-1</f>
        <v>-0.37720530103380423</v>
      </c>
      <c r="P12" s="98">
        <f>THG!P12/THG!$D12-1</f>
        <v>-0.40913763869745179</v>
      </c>
      <c r="Q12" s="98">
        <f>THG!Q12/THG!$D12-1</f>
        <v>-0.45633430288162513</v>
      </c>
      <c r="R12" s="98">
        <f>THG!R12/THG!$D12-1</f>
        <v>-0.52878237908158365</v>
      </c>
      <c r="S12" s="98">
        <f>THG!S12/THG!$D12-1</f>
        <v>-0.57523510132603262</v>
      </c>
      <c r="T12" s="98">
        <f>THG!T12/THG!$D12-1</f>
        <v>-0.62022068586799661</v>
      </c>
      <c r="U12" s="98">
        <f>THG!U12/THG!$D12-1</f>
        <v>-0.65407876713773805</v>
      </c>
      <c r="V12" s="98">
        <f>THG!V12/THG!$D12-1</f>
        <v>-0.66525887208255285</v>
      </c>
      <c r="W12" s="98">
        <f>THG!W12/THG!$D12-1</f>
        <v>-0.70835154385994303</v>
      </c>
      <c r="X12" s="98">
        <f>THG!X12/THG!$D12-1</f>
        <v>-0.71191788115297494</v>
      </c>
      <c r="Y12" s="98">
        <f>THG!Y12/THG!$D12-1</f>
        <v>-0.71368693639907943</v>
      </c>
      <c r="Z12" s="98">
        <f>THG!Z12/THG!$D12-1</f>
        <v>-0.69253110374797666</v>
      </c>
      <c r="AA12" s="98">
        <f>THG!AA12/THG!$D12-1</f>
        <v>-0.70451778543575994</v>
      </c>
      <c r="AB12" s="98">
        <f>THG!AB12/THG!$D12-1</f>
        <v>-0.72927826589121814</v>
      </c>
      <c r="AC12" s="98">
        <f>THG!AC12/THG!$D12-1</f>
        <v>-0.72630088388093683</v>
      </c>
      <c r="AD12" s="98">
        <f>THG!AD12/THG!$D12-1</f>
        <v>-0.74158032641803628</v>
      </c>
      <c r="AE12" s="98">
        <f>THG!AE12/THG!$D12-1</f>
        <v>-0.74450600530729116</v>
      </c>
      <c r="AF12" s="98">
        <f>THG!AF12/THG!$D12-1</f>
        <v>-0.77430620780698822</v>
      </c>
      <c r="AG12" s="98">
        <f>THG!AG12/THG!$D12-1</f>
        <v>-0.81150425523088376</v>
      </c>
      <c r="AH12" s="98">
        <f>THG!AH12/THG!$D12-1</f>
        <v>-0.82105302537717406</v>
      </c>
      <c r="AI12" s="98">
        <f>THG!AI12/THG!$D12-1</f>
        <v>-0.82229902089844431</v>
      </c>
    </row>
    <row r="13" spans="2:35" s="11" customFormat="1" ht="18.75" customHeight="1">
      <c r="B13" s="10"/>
      <c r="C13" s="21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</row>
    <row r="14" spans="2:35" s="11" customFormat="1" ht="18.75" customHeight="1">
      <c r="B14" s="6" t="s">
        <v>16</v>
      </c>
      <c r="C14" s="23" t="s">
        <v>6</v>
      </c>
      <c r="D14" s="32">
        <f>THG!D14/THG!$D14-1</f>
        <v>0</v>
      </c>
      <c r="E14" s="32">
        <f>THG!E14/THG!$D14-1</f>
        <v>-8.8625368938615057E-2</v>
      </c>
      <c r="F14" s="32">
        <f>THG!F14/THG!$D14-1</f>
        <v>-0.1250253362582856</v>
      </c>
      <c r="G14" s="32">
        <f>THG!G14/THG!$D14-1</f>
        <v>-0.15911417901010905</v>
      </c>
      <c r="H14" s="32">
        <f>THG!H14/THG!$D14-1</f>
        <v>-0.14446016458770428</v>
      </c>
      <c r="I14" s="32">
        <f>THG!I14/THG!$D14-1</f>
        <v>-0.13856134937984566</v>
      </c>
      <c r="J14" s="32">
        <f>THG!J14/THG!$D14-1</f>
        <v>-0.17788947558844037</v>
      </c>
      <c r="K14" s="32">
        <f>THG!K14/THG!$D14-1</f>
        <v>-0.16252297561534057</v>
      </c>
      <c r="L14" s="32">
        <f>THG!L14/THG!$D14-1</f>
        <v>-0.22690787164324455</v>
      </c>
      <c r="M14" s="32">
        <f>THG!M14/THG!$D14-1</f>
        <v>-0.26390428749089168</v>
      </c>
      <c r="N14" s="32">
        <f>THG!N14/THG!$D14-1</f>
        <v>-0.26618034148127867</v>
      </c>
      <c r="O14" s="32">
        <f>THG!O14/THG!$D14-1</f>
        <v>-0.30335501355334693</v>
      </c>
      <c r="P14" s="32">
        <f>THG!P14/THG!$D14-1</f>
        <v>-0.31161173882084781</v>
      </c>
      <c r="Q14" s="32">
        <f>THG!Q14/THG!$D14-1</f>
        <v>-0.30924413118221639</v>
      </c>
      <c r="R14" s="32">
        <f>THG!R14/THG!$D14-1</f>
        <v>-0.30346246410069855</v>
      </c>
      <c r="S14" s="32">
        <f>THG!S14/THG!$D14-1</f>
        <v>-0.32610197571972466</v>
      </c>
      <c r="T14" s="32">
        <f>THG!T14/THG!$D14-1</f>
        <v>-0.30814921408232276</v>
      </c>
      <c r="U14" s="32">
        <f>THG!U14/THG!$D14-1</f>
        <v>-0.27640195307945892</v>
      </c>
      <c r="V14" s="32">
        <f>THG!V14/THG!$D14-1</f>
        <v>-0.28891133963323834</v>
      </c>
      <c r="W14" s="32">
        <f>THG!W14/THG!$D14-1</f>
        <v>-0.37925660489983171</v>
      </c>
      <c r="X14" s="32">
        <f>THG!X14/THG!$D14-1</f>
        <v>-0.3357843830183822</v>
      </c>
      <c r="Y14" s="32">
        <f>THG!Y14/THG!$D14-1</f>
        <v>-0.34633647965072645</v>
      </c>
      <c r="Z14" s="32">
        <f>THG!Z14/THG!$D14-1</f>
        <v>-0.36680395093915219</v>
      </c>
      <c r="AA14" s="32">
        <f>THG!AA14/THG!$D14-1</f>
        <v>-0.36523350321328518</v>
      </c>
      <c r="AB14" s="32">
        <f>THG!AB14/THG!$D14-1</f>
        <v>-0.36629594510079655</v>
      </c>
      <c r="AC14" s="32">
        <f>THG!AC14/THG!$D14-1</f>
        <v>-0.3390307452956195</v>
      </c>
      <c r="AD14" s="32">
        <f>THG!AD14/THG!$D14-1</f>
        <v>-0.32412900734298755</v>
      </c>
      <c r="AE14" s="32">
        <f>THG!AE14/THG!$D14-1</f>
        <v>-0.30367335380876292</v>
      </c>
      <c r="AF14" s="32">
        <f>THG!AF14/THG!$D14-1</f>
        <v>-0.33235295946924692</v>
      </c>
      <c r="AG14" s="32">
        <f>THG!AG14/THG!$D14-1</f>
        <v>-0.35379292018796993</v>
      </c>
      <c r="AH14" s="32">
        <f>THG!AH14/THG!$D14-1</f>
        <v>-0.39412675754119042</v>
      </c>
      <c r="AI14" s="32">
        <f>THG!AI14/THG!$D14-1</f>
        <v>-0.36086887682202295</v>
      </c>
    </row>
    <row r="15" spans="2:35" ht="18.75" customHeight="1">
      <c r="B15" s="20" t="s">
        <v>66</v>
      </c>
      <c r="C15" s="15" t="s">
        <v>6</v>
      </c>
      <c r="D15" s="35">
        <f>THG!D15/THG!$D15-1</f>
        <v>0</v>
      </c>
      <c r="E15" s="35">
        <f>THG!E15/THG!$D15-1</f>
        <v>-0.1146638644523057</v>
      </c>
      <c r="F15" s="35">
        <f>THG!F15/THG!$D15-1</f>
        <v>-0.17115292750518862</v>
      </c>
      <c r="G15" s="35">
        <f>THG!G15/THG!$D15-1</f>
        <v>-0.22928213180836376</v>
      </c>
      <c r="H15" s="35">
        <f>THG!H15/THG!$D15-1</f>
        <v>-0.23794590173758956</v>
      </c>
      <c r="I15" s="35">
        <f>THG!I15/THG!$D15-1</f>
        <v>-0.21959487189736693</v>
      </c>
      <c r="J15" s="35">
        <f>THG!J15/THG!$D15-1</f>
        <v>-0.26894155032679168</v>
      </c>
      <c r="K15" s="35">
        <f>THG!K15/THG!$D15-1</f>
        <v>-0.24705791728539706</v>
      </c>
      <c r="L15" s="35">
        <f>THG!L15/THG!$D15-1</f>
        <v>-0.27071495154216318</v>
      </c>
      <c r="M15" s="35">
        <f>THG!M15/THG!$D15-1</f>
        <v>-0.28364856603820454</v>
      </c>
      <c r="N15" s="35">
        <f>THG!N15/THG!$D15-1</f>
        <v>-0.30255993651761204</v>
      </c>
      <c r="O15" s="35">
        <f>THG!O15/THG!$D15-1</f>
        <v>-0.34101508345539555</v>
      </c>
      <c r="P15" s="35">
        <f>THG!P15/THG!$D15-1</f>
        <v>-0.34596751960425332</v>
      </c>
      <c r="Q15" s="35">
        <f>THG!Q15/THG!$D15-1</f>
        <v>-0.36306317054222093</v>
      </c>
      <c r="R15" s="35">
        <f>THG!R15/THG!$D15-1</f>
        <v>-0.36446763089513112</v>
      </c>
      <c r="S15" s="35">
        <f>THG!S15/THG!$D15-1</f>
        <v>-0.38128856339251926</v>
      </c>
      <c r="T15" s="35">
        <f>THG!T15/THG!$D15-1</f>
        <v>-0.35490493818969282</v>
      </c>
      <c r="U15" s="35">
        <f>THG!U15/THG!$D15-1</f>
        <v>-0.31295880699092882</v>
      </c>
      <c r="V15" s="35">
        <f>THG!V15/THG!$D15-1</f>
        <v>-0.31190741105386044</v>
      </c>
      <c r="W15" s="35">
        <f>THG!W15/THG!$D15-1</f>
        <v>-0.40931092144193215</v>
      </c>
      <c r="X15" s="35">
        <f>THG!X15/THG!$D15-1</f>
        <v>-0.32615733668839031</v>
      </c>
      <c r="Y15" s="35">
        <f>THG!Y15/THG!$D15-1</f>
        <v>-0.341788003580344</v>
      </c>
      <c r="Z15" s="35">
        <f>THG!Z15/THG!$D15-1</f>
        <v>-0.36796993659149446</v>
      </c>
      <c r="AA15" s="35">
        <f>THG!AA15/THG!$D15-1</f>
        <v>-0.3642460761869335</v>
      </c>
      <c r="AB15" s="35">
        <f>THG!AB15/THG!$D15-1</f>
        <v>-0.36518978167980698</v>
      </c>
      <c r="AC15" s="35">
        <f>THG!AC15/THG!$D15-1</f>
        <v>-0.31861336438978072</v>
      </c>
      <c r="AD15" s="35">
        <f>THG!AD15/THG!$D15-1</f>
        <v>-0.30586965007924038</v>
      </c>
      <c r="AE15" s="35">
        <f>THG!AE15/THG!$D15-1</f>
        <v>-0.29545647409042675</v>
      </c>
      <c r="AF15" s="35">
        <f>THG!AF15/THG!$D15-1</f>
        <v>-0.32313079327100636</v>
      </c>
      <c r="AG15" s="35">
        <f>THG!AG15/THG!$D15-1</f>
        <v>-0.33868443693043448</v>
      </c>
      <c r="AH15" s="35">
        <f>THG!AH15/THG!$D15-1</f>
        <v>-0.37682606540372376</v>
      </c>
      <c r="AI15" s="35">
        <f>THG!AI15/THG!$D15-1</f>
        <v>-0.33686405020099663</v>
      </c>
    </row>
    <row r="16" spans="2:35" ht="18.75" customHeight="1">
      <c r="B16" s="19" t="s">
        <v>18</v>
      </c>
      <c r="C16" s="16" t="s">
        <v>6</v>
      </c>
      <c r="D16" s="34">
        <f>THG!D16/THG!$D16-1</f>
        <v>0</v>
      </c>
      <c r="E16" s="34">
        <f>THG!E16/THG!$D16-1</f>
        <v>-9.2362957697388559E-2</v>
      </c>
      <c r="F16" s="34">
        <f>THG!F16/THG!$D16-1</f>
        <v>-5.8978846299221344E-2</v>
      </c>
      <c r="G16" s="34">
        <f>THG!G16/THG!$D16-1</f>
        <v>-4.2151404509281898E-2</v>
      </c>
      <c r="H16" s="34">
        <f>THG!H16/THG!$D16-1</f>
        <v>2.5963620815215638E-2</v>
      </c>
      <c r="I16" s="34">
        <f>THG!I16/THG!$D16-1</f>
        <v>4.1026650402032683E-2</v>
      </c>
      <c r="J16" s="34">
        <f>THG!J16/THG!$D16-1</f>
        <v>-1.8807134212728727E-2</v>
      </c>
      <c r="K16" s="34">
        <f>THG!K16/THG!$D16-1</f>
        <v>3.3322857279738383E-3</v>
      </c>
      <c r="L16" s="34">
        <f>THG!L16/THG!$D16-1</f>
        <v>3.3262693568960611E-3</v>
      </c>
      <c r="M16" s="34">
        <f>THG!M16/THG!$D16-1</f>
        <v>8.0104805741976204E-3</v>
      </c>
      <c r="N16" s="34">
        <f>THG!N16/THG!$D16-1</f>
        <v>-1.0908098870505034E-2</v>
      </c>
      <c r="O16" s="34">
        <f>THG!O16/THG!$D16-1</f>
        <v>-0.10505374462286388</v>
      </c>
      <c r="P16" s="34">
        <f>THG!P16/THG!$D16-1</f>
        <v>-0.14347522520926981</v>
      </c>
      <c r="Q16" s="34">
        <f>THG!Q16/THG!$D16-1</f>
        <v>-0.11238729112178569</v>
      </c>
      <c r="R16" s="34">
        <f>THG!R16/THG!$D16-1</f>
        <v>-8.9957734087988239E-2</v>
      </c>
      <c r="S16" s="34">
        <f>THG!S16/THG!$D16-1</f>
        <v>-0.14440921446403809</v>
      </c>
      <c r="T16" s="34">
        <f>THG!T16/THG!$D16-1</f>
        <v>-0.12424711733133176</v>
      </c>
      <c r="U16" s="34">
        <f>THG!U16/THG!$D16-1</f>
        <v>-6.9956927002449709E-2</v>
      </c>
      <c r="V16" s="34">
        <f>THG!V16/THG!$D16-1</f>
        <v>-0.11359208204690985</v>
      </c>
      <c r="W16" s="34">
        <f>THG!W16/THG!$D16-1</f>
        <v>-0.21485590305042079</v>
      </c>
      <c r="X16" s="34">
        <f>THG!X16/THG!$D16-1</f>
        <v>-0.19428160620546875</v>
      </c>
      <c r="Y16" s="34">
        <f>THG!Y16/THG!$D16-1</f>
        <v>-0.14331976423457771</v>
      </c>
      <c r="Z16" s="34">
        <f>THG!Z16/THG!$D16-1</f>
        <v>-0.16395707599633613</v>
      </c>
      <c r="AA16" s="34">
        <f>THG!AA16/THG!$D16-1</f>
        <v>-0.19113064508256972</v>
      </c>
      <c r="AB16" s="34">
        <f>THG!AB16/THG!$D16-1</f>
        <v>-0.16835841735943946</v>
      </c>
      <c r="AC16" s="34">
        <f>THG!AC16/THG!$D16-1</f>
        <v>-0.18524632607444969</v>
      </c>
      <c r="AD16" s="34">
        <f>THG!AD16/THG!$D16-1</f>
        <v>-0.18410150779509116</v>
      </c>
      <c r="AE16" s="34">
        <f>THG!AE16/THG!$D16-1</f>
        <v>-0.15642980109340598</v>
      </c>
      <c r="AF16" s="34">
        <f>THG!AF16/THG!$D16-1</f>
        <v>-0.16230977002450242</v>
      </c>
      <c r="AG16" s="34">
        <f>THG!AG16/THG!$D16-1</f>
        <v>-0.17471414980127276</v>
      </c>
      <c r="AH16" s="98">
        <f>THG!AH16/THG!$D16-1</f>
        <v>-0.19041263662664754</v>
      </c>
      <c r="AI16" s="98">
        <f>THG!AI16/THG!$D16-1</f>
        <v>-0.15697119026840822</v>
      </c>
    </row>
    <row r="17" spans="2:35" ht="18.75" customHeight="1">
      <c r="B17" s="20" t="s">
        <v>19</v>
      </c>
      <c r="C17" s="15" t="s">
        <v>6</v>
      </c>
      <c r="D17" s="35">
        <f>THG!D17/THG!$D17-1</f>
        <v>0</v>
      </c>
      <c r="E17" s="35">
        <f>THG!E17/THG!$D17-1</f>
        <v>-8.5813503086347165E-3</v>
      </c>
      <c r="F17" s="35">
        <f>THG!F17/THG!$D17-1</f>
        <v>7.6811923090819301E-2</v>
      </c>
      <c r="G17" s="35">
        <f>THG!G17/THG!$D17-1</f>
        <v>-3.3799704501555894E-3</v>
      </c>
      <c r="H17" s="35">
        <f>THG!H17/THG!$D17-1</f>
        <v>9.1649334095682988E-2</v>
      </c>
      <c r="I17" s="35">
        <f>THG!I17/THG!$D17-1</f>
        <v>7.3042723953236521E-2</v>
      </c>
      <c r="J17" s="35">
        <f>THG!J17/THG!$D17-1</f>
        <v>0.11526176992362469</v>
      </c>
      <c r="K17" s="35">
        <f>THG!K17/THG!$D17-1</f>
        <v>3.3070535452267347E-2</v>
      </c>
      <c r="L17" s="35">
        <f>THG!L17/THG!$D17-1</f>
        <v>-0.38860557471522594</v>
      </c>
      <c r="M17" s="35">
        <f>THG!M17/THG!$D17-1</f>
        <v>-0.53138346467177655</v>
      </c>
      <c r="N17" s="35">
        <f>THG!N17/THG!$D17-1</f>
        <v>-0.52207393246632494</v>
      </c>
      <c r="O17" s="35">
        <f>THG!O17/THG!$D17-1</f>
        <v>-0.47829198267025153</v>
      </c>
      <c r="P17" s="35">
        <f>THG!P17/THG!$D17-1</f>
        <v>-0.43996178450376278</v>
      </c>
      <c r="Q17" s="35">
        <f>THG!Q17/THG!$D17-1</f>
        <v>-0.4301993429863854</v>
      </c>
      <c r="R17" s="35">
        <f>THG!R17/THG!$D17-1</f>
        <v>-0.39744441637042882</v>
      </c>
      <c r="S17" s="35">
        <f>THG!S17/THG!$D17-1</f>
        <v>-0.41725436015203821</v>
      </c>
      <c r="T17" s="35">
        <f>THG!T17/THG!$D17-1</f>
        <v>-0.43834882098531036</v>
      </c>
      <c r="U17" s="35">
        <f>THG!U17/THG!$D17-1</f>
        <v>-0.34271059500317214</v>
      </c>
      <c r="V17" s="35">
        <f>THG!V17/THG!$D17-1</f>
        <v>-0.40013573092100463</v>
      </c>
      <c r="W17" s="35">
        <f>THG!W17/THG!$D17-1</f>
        <v>-0.41943858016814639</v>
      </c>
      <c r="X17" s="35">
        <f>THG!X17/THG!$D17-1</f>
        <v>-0.65692374380246066</v>
      </c>
      <c r="Y17" s="35">
        <f>THG!Y17/THG!$D17-1</f>
        <v>-0.67722803058607628</v>
      </c>
      <c r="Z17" s="35">
        <f>THG!Z17/THG!$D17-1</f>
        <v>-0.68110058889628777</v>
      </c>
      <c r="AA17" s="35">
        <f>THG!AA17/THG!$D17-1</f>
        <v>-0.68305510064842667</v>
      </c>
      <c r="AB17" s="35">
        <f>THG!AB17/THG!$D17-1</f>
        <v>-0.74829759562868903</v>
      </c>
      <c r="AC17" s="35">
        <f>THG!AC17/THG!$D17-1</f>
        <v>-0.77051367489631217</v>
      </c>
      <c r="AD17" s="35">
        <f>THG!AD17/THG!$D17-1</f>
        <v>-0.76915450731002255</v>
      </c>
      <c r="AE17" s="35">
        <f>THG!AE17/THG!$D17-1</f>
        <v>-0.77076978577937161</v>
      </c>
      <c r="AF17" s="35">
        <f>THG!AF17/THG!$D17-1</f>
        <v>-0.77621695417446768</v>
      </c>
      <c r="AG17" s="35">
        <f>THG!AG17/THG!$D17-1</f>
        <v>-0.78533064095243876</v>
      </c>
      <c r="AH17" s="35">
        <f>THG!AH17/THG!$D17-1</f>
        <v>-0.78478912162309178</v>
      </c>
      <c r="AI17" s="35">
        <f>THG!AI17/THG!$D17-1</f>
        <v>-0.77917525984605041</v>
      </c>
    </row>
    <row r="18" spans="2:35" ht="18.75" customHeight="1">
      <c r="B18" s="19" t="s">
        <v>20</v>
      </c>
      <c r="C18" s="16" t="s">
        <v>6</v>
      </c>
      <c r="D18" s="34">
        <f>THG!D18/THG!$D18-1</f>
        <v>0</v>
      </c>
      <c r="E18" s="34">
        <f>THG!E18/THG!$D18-1</f>
        <v>-2.4554458356095488E-2</v>
      </c>
      <c r="F18" s="34">
        <f>THG!F18/THG!$D18-1</f>
        <v>-0.16080293489571573</v>
      </c>
      <c r="G18" s="34">
        <f>THG!G18/THG!$D18-1</f>
        <v>-0.14268018517854542</v>
      </c>
      <c r="H18" s="34">
        <f>THG!H18/THG!$D18-1</f>
        <v>-8.5459784846215636E-2</v>
      </c>
      <c r="I18" s="34">
        <f>THG!I18/THG!$D18-1</f>
        <v>-0.1711565894601188</v>
      </c>
      <c r="J18" s="34">
        <f>THG!J18/THG!$D18-1</f>
        <v>-0.20022215444589719</v>
      </c>
      <c r="K18" s="34">
        <f>THG!K18/THG!$D18-1</f>
        <v>-0.11934577747861641</v>
      </c>
      <c r="L18" s="34">
        <f>THG!L18/THG!$D18-1</f>
        <v>-0.19050409801593327</v>
      </c>
      <c r="M18" s="34">
        <f>THG!M18/THG!$D18-1</f>
        <v>-0.27221979803770946</v>
      </c>
      <c r="N18" s="34">
        <f>THG!N18/THG!$D18-1</f>
        <v>-6.4956511705482778E-2</v>
      </c>
      <c r="O18" s="34">
        <f>THG!O18/THG!$D18-1</f>
        <v>-0.18318074324588784</v>
      </c>
      <c r="P18" s="34">
        <f>THG!P18/THG!$D18-1</f>
        <v>-0.24605249249923533</v>
      </c>
      <c r="Q18" s="34">
        <f>THG!Q18/THG!$D18-1</f>
        <v>-0.10266451626650508</v>
      </c>
      <c r="R18" s="34">
        <f>THG!R18/THG!$D18-1</f>
        <v>-0.10267394166115451</v>
      </c>
      <c r="S18" s="34">
        <f>THG!S18/THG!$D18-1</f>
        <v>-0.15741622476920858</v>
      </c>
      <c r="T18" s="34">
        <f>THG!T18/THG!$D18-1</f>
        <v>-0.14327644617303348</v>
      </c>
      <c r="U18" s="34">
        <f>THG!U18/THG!$D18-1</f>
        <v>-0.26301867122097078</v>
      </c>
      <c r="V18" s="34">
        <f>THG!V18/THG!$D18-1</f>
        <v>-0.29852336723654982</v>
      </c>
      <c r="W18" s="34">
        <f>THG!W18/THG!$D18-1</f>
        <v>-0.48889932707197681</v>
      </c>
      <c r="X18" s="34">
        <f>THG!X18/THG!$D18-1</f>
        <v>-0.34626007332858744</v>
      </c>
      <c r="Y18" s="34">
        <f>THG!Y18/THG!$D18-1</f>
        <v>-0.37435944625016659</v>
      </c>
      <c r="Z18" s="34">
        <f>THG!Z18/THG!$D18-1</f>
        <v>-0.39251928746913911</v>
      </c>
      <c r="AA18" s="34">
        <f>THG!AA18/THG!$D18-1</f>
        <v>-0.37284850033812755</v>
      </c>
      <c r="AB18" s="34">
        <f>THG!AB18/THG!$D18-1</f>
        <v>-0.31872208340431196</v>
      </c>
      <c r="AC18" s="34">
        <f>THG!AC18/THG!$D18-1</f>
        <v>-0.33130289647620148</v>
      </c>
      <c r="AD18" s="34">
        <f>THG!AD18/THG!$D18-1</f>
        <v>-0.26583426223601536</v>
      </c>
      <c r="AE18" s="34">
        <f>THG!AE18/THG!$D18-1</f>
        <v>-0.1397491447485455</v>
      </c>
      <c r="AF18" s="34">
        <f>THG!AF18/THG!$D18-1</f>
        <v>-0.20976343207813031</v>
      </c>
      <c r="AG18" s="34">
        <f>THG!AG18/THG!$D18-1</f>
        <v>-0.28166103799496311</v>
      </c>
      <c r="AH18" s="98">
        <f>THG!AH18/THG!$D18-1</f>
        <v>-0.37725931078503872</v>
      </c>
      <c r="AI18" s="98">
        <f>THG!AI18/THG!$D18-1</f>
        <v>-0.29985003064368154</v>
      </c>
    </row>
    <row r="19" spans="2:35" ht="18.75" customHeight="1">
      <c r="B19" s="20" t="s">
        <v>175</v>
      </c>
      <c r="C19" s="15" t="s">
        <v>6</v>
      </c>
      <c r="D19" s="35">
        <f>THG!D19/THG!$D19-1</f>
        <v>0</v>
      </c>
      <c r="E19" s="35">
        <f>THG!E19/THG!$D19-1</f>
        <v>-2.3508928736055479E-2</v>
      </c>
      <c r="F19" s="35">
        <f>THG!F19/THG!$D19-1</f>
        <v>-5.4870088884123591E-2</v>
      </c>
      <c r="G19" s="35">
        <f>THG!G19/THG!$D19-1</f>
        <v>-6.6509323763691452E-2</v>
      </c>
      <c r="H19" s="35">
        <f>THG!H19/THG!$D19-1</f>
        <v>-0.16660199396611231</v>
      </c>
      <c r="I19" s="35">
        <f>THG!I19/THG!$D19-1</f>
        <v>-0.16586032632904002</v>
      </c>
      <c r="J19" s="35">
        <f>THG!J19/THG!$D19-1</f>
        <v>-0.17762101478651293</v>
      </c>
      <c r="K19" s="35">
        <f>THG!K19/THG!$D19-1</f>
        <v>-0.18224895908067618</v>
      </c>
      <c r="L19" s="35">
        <f>THG!L19/THG!$D19-1</f>
        <v>-0.18128739715373743</v>
      </c>
      <c r="M19" s="35">
        <f>THG!M19/THG!$D19-1</f>
        <v>-0.21125900375168993</v>
      </c>
      <c r="N19" s="35">
        <f>THG!N19/THG!$D19-1</f>
        <v>-0.28476406222279382</v>
      </c>
      <c r="O19" s="35">
        <f>THG!O19/THG!$D19-1</f>
        <v>-0.32831074989769304</v>
      </c>
      <c r="P19" s="35">
        <f>THG!P19/THG!$D19-1</f>
        <v>-0.36841771250202449</v>
      </c>
      <c r="Q19" s="35">
        <f>THG!Q19/THG!$D19-1</f>
        <v>-0.39981216769656924</v>
      </c>
      <c r="R19" s="35">
        <f>THG!R19/THG!$D19-1</f>
        <v>-0.40826493850920897</v>
      </c>
      <c r="S19" s="35">
        <f>THG!S19/THG!$D19-1</f>
        <v>-0.45384681791434878</v>
      </c>
      <c r="T19" s="35">
        <f>THG!T19/THG!$D19-1</f>
        <v>-0.44758988601927563</v>
      </c>
      <c r="U19" s="35">
        <f>THG!U19/THG!$D19-1</f>
        <v>-0.4562141237513293</v>
      </c>
      <c r="V19" s="35">
        <f>THG!V19/THG!$D19-1</f>
        <v>-0.48329505902565983</v>
      </c>
      <c r="W19" s="35">
        <f>THG!W19/THG!$D19-1</f>
        <v>-0.51383016879736032</v>
      </c>
      <c r="X19" s="35">
        <f>THG!X19/THG!$D19-1</f>
        <v>-0.46147744248723432</v>
      </c>
      <c r="Y19" s="35">
        <f>THG!Y19/THG!$D19-1</f>
        <v>-0.48948937665492065</v>
      </c>
      <c r="Z19" s="35">
        <f>THG!Z19/THG!$D19-1</f>
        <v>-0.49788804902010431</v>
      </c>
      <c r="AA19" s="35">
        <f>THG!AA19/THG!$D19-1</f>
        <v>-0.5136219846970741</v>
      </c>
      <c r="AB19" s="35">
        <f>THG!AB19/THG!$D19-1</f>
        <v>-0.53138530323361544</v>
      </c>
      <c r="AC19" s="35">
        <f>THG!AC19/THG!$D19-1</f>
        <v>-0.5407938874310797</v>
      </c>
      <c r="AD19" s="35">
        <f>THG!AD19/THG!$D19-1</f>
        <v>-0.53370979850277189</v>
      </c>
      <c r="AE19" s="35">
        <f>THG!AE19/THG!$D19-1</f>
        <v>-0.53075573535731746</v>
      </c>
      <c r="AF19" s="35">
        <f>THG!AF19/THG!$D19-1</f>
        <v>-0.53677172138753226</v>
      </c>
      <c r="AG19" s="35">
        <f>THG!AG19/THG!$D19-1</f>
        <v>-0.55423943597313519</v>
      </c>
      <c r="AH19" s="35">
        <f>THG!AH19/THG!$D19-1</f>
        <v>-0.56032995013328457</v>
      </c>
      <c r="AI19" s="35">
        <f>THG!AI19/THG!$D19-1</f>
        <v>-0.54365862513277363</v>
      </c>
    </row>
    <row r="20" spans="2:35" s="94" customFormat="1" ht="18.75" customHeight="1">
      <c r="B20" s="96" t="s">
        <v>174</v>
      </c>
      <c r="C20" s="95" t="s">
        <v>6</v>
      </c>
      <c r="D20" s="98">
        <f>THG!D20/THG!$D20-1</f>
        <v>0</v>
      </c>
      <c r="E20" s="98">
        <f>THG!E20/THG!$D20-1</f>
        <v>-4.1844226270356444E-2</v>
      </c>
      <c r="F20" s="98">
        <f>THG!F20/THG!$D20-1</f>
        <v>-6.6184551688419635E-3</v>
      </c>
      <c r="G20" s="98">
        <f>THG!G20/THG!$D20-1</f>
        <v>0.2014400730504271</v>
      </c>
      <c r="H20" s="98">
        <f>THG!H20/THG!$D20-1</f>
        <v>0.2314555756932839</v>
      </c>
      <c r="I20" s="98">
        <f>THG!I20/THG!$D20-1</f>
        <v>0.27592440660606798</v>
      </c>
      <c r="J20" s="98">
        <f>THG!J20/THG!$D20-1</f>
        <v>0.20108195319520838</v>
      </c>
      <c r="K20" s="98">
        <f>THG!K20/THG!$D20-1</f>
        <v>0.2156299282096743</v>
      </c>
      <c r="L20" s="98">
        <f>THG!L20/THG!$D20-1</f>
        <v>0.25439521227288719</v>
      </c>
      <c r="M20" s="98">
        <f>THG!M20/THG!$D20-1</f>
        <v>0.12555415622876298</v>
      </c>
      <c r="N20" s="98">
        <f>THG!N20/THG!$D20-1</f>
        <v>-7.6223577635137207E-3</v>
      </c>
      <c r="O20" s="98">
        <f>THG!O20/THG!$D20-1</f>
        <v>4.7149794982987547E-2</v>
      </c>
      <c r="P20" s="98">
        <f>THG!P20/THG!$D20-1</f>
        <v>5.6370749570049838E-2</v>
      </c>
      <c r="Q20" s="98">
        <f>THG!Q20/THG!$D20-1</f>
        <v>1.1400623341807803E-2</v>
      </c>
      <c r="R20" s="98">
        <f>THG!R20/THG!$D20-1</f>
        <v>4.4253134338497757E-2</v>
      </c>
      <c r="S20" s="98">
        <f>THG!S20/THG!$D20-1</f>
        <v>5.8840216841105519E-2</v>
      </c>
      <c r="T20" s="98">
        <f>THG!T20/THG!$D20-1</f>
        <v>5.386932171764891E-2</v>
      </c>
      <c r="U20" s="98">
        <f>THG!U20/THG!$D20-1</f>
        <v>6.0723132900986743E-2</v>
      </c>
      <c r="V20" s="98">
        <f>THG!V20/THG!$D20-1</f>
        <v>6.2422222170808617E-2</v>
      </c>
      <c r="W20" s="98">
        <f>THG!W20/THG!$D20-1</f>
        <v>9.6601681159779629E-2</v>
      </c>
      <c r="X20" s="98">
        <f>THG!X20/THG!$D20-1</f>
        <v>6.3533308749578854E-2</v>
      </c>
      <c r="Y20" s="98">
        <f>THG!Y20/THG!$D20-1</f>
        <v>7.6937875273059175E-2</v>
      </c>
      <c r="Z20" s="98">
        <f>THG!Z20/THG!$D20-1</f>
        <v>9.0632147345320435E-2</v>
      </c>
      <c r="AA20" s="98">
        <f>THG!AA20/THG!$D20-1</f>
        <v>9.3043106336801573E-2</v>
      </c>
      <c r="AB20" s="98">
        <f>THG!AB20/THG!$D20-1</f>
        <v>9.4187842625893303E-2</v>
      </c>
      <c r="AC20" s="98">
        <f>THG!AC20/THG!$D20-1</f>
        <v>0.12840814726058913</v>
      </c>
      <c r="AD20" s="98">
        <f>THG!AD20/THG!$D20-1</f>
        <v>0.13582286630409968</v>
      </c>
      <c r="AE20" s="98">
        <f>THG!AE20/THG!$D20-1</f>
        <v>0.14126002599351728</v>
      </c>
      <c r="AF20" s="98">
        <f>THG!AF20/THG!$D20-1</f>
        <v>7.5804423147160183E-2</v>
      </c>
      <c r="AG20" s="98">
        <f>THG!AG20/THG!$D20-1</f>
        <v>2.2104643811030167E-2</v>
      </c>
      <c r="AH20" s="98">
        <f>THG!AH20/THG!$D20-1</f>
        <v>-9.2290471789964634E-2</v>
      </c>
      <c r="AI20" s="98">
        <f>THG!AI20/THG!$D20-1</f>
        <v>-0.16783625673104308</v>
      </c>
    </row>
    <row r="21" spans="2:35" s="11" customFormat="1" ht="18.75" customHeight="1">
      <c r="B21" s="10"/>
      <c r="C21" s="21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</row>
    <row r="22" spans="2:35" s="11" customFormat="1" ht="18.75" customHeight="1">
      <c r="B22" s="6" t="s">
        <v>17</v>
      </c>
      <c r="C22" s="23" t="s">
        <v>6</v>
      </c>
      <c r="D22" s="32">
        <f>THG!D22/THG!$D22-1</f>
        <v>0</v>
      </c>
      <c r="E22" s="32">
        <f>THG!E22/THG!$D22-1</f>
        <v>-6.8455244311331764E-3</v>
      </c>
      <c r="F22" s="32">
        <f>THG!F22/THG!$D22-1</f>
        <v>-9.2455606962685288E-2</v>
      </c>
      <c r="G22" s="32">
        <f>THG!G22/THG!$D22-1</f>
        <v>-6.0256552132704977E-2</v>
      </c>
      <c r="H22" s="32">
        <f>THG!H22/THG!$D22-1</f>
        <v>-0.11139005394750567</v>
      </c>
      <c r="I22" s="32">
        <f>THG!I22/THG!$D22-1</f>
        <v>-0.10426782565932069</v>
      </c>
      <c r="J22" s="32">
        <f>THG!J22/THG!$D22-1</f>
        <v>6.5252962153952154E-3</v>
      </c>
      <c r="K22" s="32">
        <f>THG!K22/THG!$D22-1</f>
        <v>-5.660332788577771E-2</v>
      </c>
      <c r="L22" s="32">
        <f>THG!L22/THG!$D22-1</f>
        <v>-9.5355407166126449E-2</v>
      </c>
      <c r="M22" s="32">
        <f>THG!M22/THG!$D22-1</f>
        <v>-0.17501767901492438</v>
      </c>
      <c r="N22" s="32">
        <f>THG!N22/THG!$D22-1</f>
        <v>-0.20374517200796727</v>
      </c>
      <c r="O22" s="32">
        <f>THG!O22/THG!$D22-1</f>
        <v>-0.10700336214363015</v>
      </c>
      <c r="P22" s="32">
        <f>THG!P22/THG!$D22-1</f>
        <v>-0.16897516829713788</v>
      </c>
      <c r="Q22" s="32">
        <f>THG!Q22/THG!$D22-1</f>
        <v>-0.20398738170741526</v>
      </c>
      <c r="R22" s="32">
        <f>THG!R22/THG!$D22-1</f>
        <v>-0.254529653508619</v>
      </c>
      <c r="S22" s="32">
        <f>THG!S22/THG!$D22-1</f>
        <v>-0.26605106095307784</v>
      </c>
      <c r="T22" s="32">
        <f>THG!T22/THG!$D22-1</f>
        <v>-0.22629867973260331</v>
      </c>
      <c r="U22" s="32">
        <f>THG!U22/THG!$D22-1</f>
        <v>-0.39900176258842046</v>
      </c>
      <c r="V22" s="32">
        <f>THG!V22/THG!$D22-1</f>
        <v>-0.27658884604783451</v>
      </c>
      <c r="W22" s="32">
        <f>THG!W22/THG!$D22-1</f>
        <v>-0.33712124892583684</v>
      </c>
      <c r="X22" s="32">
        <f>THG!X22/THG!$D22-1</f>
        <v>-0.29307483253536837</v>
      </c>
      <c r="Y22" s="32">
        <f>THG!Y22/THG!$D22-1</f>
        <v>-0.39332981131763656</v>
      </c>
      <c r="Z22" s="32">
        <f>THG!Z22/THG!$D22-1</f>
        <v>-0.37958242072481829</v>
      </c>
      <c r="AA22" s="32">
        <f>THG!AA22/THG!$D22-1</f>
        <v>-0.333951307412791</v>
      </c>
      <c r="AB22" s="32">
        <f>THG!AB22/THG!$D22-1</f>
        <v>-0.43613300901888219</v>
      </c>
      <c r="AC22" s="32">
        <f>THG!AC22/THG!$D22-1</f>
        <v>-0.40861762669015411</v>
      </c>
      <c r="AD22" s="32">
        <f>THG!AD22/THG!$D22-1</f>
        <v>-0.40615182659178684</v>
      </c>
      <c r="AE22" s="32">
        <f>THG!AE22/THG!$D22-1</f>
        <v>-0.41665891708210634</v>
      </c>
      <c r="AF22" s="32">
        <f>THG!AF22/THG!$D22-1</f>
        <v>-0.44650626134911298</v>
      </c>
      <c r="AG22" s="32">
        <f>THG!AG22/THG!$D22-1</f>
        <v>-0.42132963717260863</v>
      </c>
      <c r="AH22" s="32">
        <f>THG!AH22/THG!$D22-1</f>
        <v>-0.43070570782152884</v>
      </c>
      <c r="AI22" s="32">
        <f>THG!AI22/THG!$D22-1</f>
        <v>-0.44944508528059479</v>
      </c>
    </row>
    <row r="23" spans="2:35" ht="18.75" customHeight="1">
      <c r="B23" s="20" t="s">
        <v>159</v>
      </c>
      <c r="C23" s="15" t="s">
        <v>6</v>
      </c>
      <c r="D23" s="35">
        <f>THG!D23/THG!$D23-1</f>
        <v>0</v>
      </c>
      <c r="E23" s="35">
        <f>THG!E23/THG!$D23-1</f>
        <v>2.7117619189440667E-3</v>
      </c>
      <c r="F23" s="35">
        <f>THG!F23/THG!$D23-1</f>
        <v>-0.10821308629637061</v>
      </c>
      <c r="G23" s="35">
        <f>THG!G23/THG!$D23-1</f>
        <v>-0.14454119878139549</v>
      </c>
      <c r="H23" s="35">
        <f>THG!H23/THG!$D23-1</f>
        <v>-0.21472939931253754</v>
      </c>
      <c r="I23" s="35">
        <f>THG!I23/THG!$D23-1</f>
        <v>-0.18569007968756335</v>
      </c>
      <c r="J23" s="35">
        <f>THG!J23/THG!$D23-1</f>
        <v>-2.1885346384176163E-2</v>
      </c>
      <c r="K23" s="35">
        <f>THG!K23/THG!$D23-1</f>
        <v>-0.15978795425590409</v>
      </c>
      <c r="L23" s="35">
        <f>THG!L23/THG!$D23-1</f>
        <v>-0.18515495402259463</v>
      </c>
      <c r="M23" s="35">
        <f>THG!M23/THG!$D23-1</f>
        <v>-0.24773041208715552</v>
      </c>
      <c r="N23" s="35">
        <f>THG!N23/THG!$D23-1</f>
        <v>-0.30410493556990081</v>
      </c>
      <c r="O23" s="35">
        <f>THG!O23/THG!$D23-1</f>
        <v>-0.19415643002170946</v>
      </c>
      <c r="P23" s="35">
        <f>THG!P23/THG!$D23-1</f>
        <v>-0.23876165934454552</v>
      </c>
      <c r="Q23" s="35">
        <f>THG!Q23/THG!$D23-1</f>
        <v>-0.35998479532846095</v>
      </c>
      <c r="R23" s="35">
        <f>THG!R23/THG!$D23-1</f>
        <v>-0.38124128912860533</v>
      </c>
      <c r="S23" s="35">
        <f>THG!S23/THG!$D23-1</f>
        <v>-0.38818609831024731</v>
      </c>
      <c r="T23" s="35">
        <f>THG!T23/THG!$D23-1</f>
        <v>-0.29709185209393241</v>
      </c>
      <c r="U23" s="35">
        <f>THG!U23/THG!$D23-1</f>
        <v>-0.46120435750855648</v>
      </c>
      <c r="V23" s="35">
        <f>THG!V23/THG!$D23-1</f>
        <v>-0.35828042968171869</v>
      </c>
      <c r="W23" s="35">
        <f>THG!W23/THG!$D23-1</f>
        <v>-0.42466799864374682</v>
      </c>
      <c r="X23" s="35">
        <f>THG!X23/THG!$D23-1</f>
        <v>-0.3926823796633454</v>
      </c>
      <c r="Y23" s="35">
        <f>THG!Y23/THG!$D23-1</f>
        <v>-0.4669877676551486</v>
      </c>
      <c r="Z23" s="35">
        <f>THG!Z23/THG!$D23-1</f>
        <v>-0.48235446449499231</v>
      </c>
      <c r="AA23" s="35">
        <f>THG!AA23/THG!$D23-1</f>
        <v>-0.42941511539635868</v>
      </c>
      <c r="AB23" s="35">
        <f>THG!AB23/THG!$D23-1</f>
        <v>-0.48778428106300165</v>
      </c>
      <c r="AC23" s="35">
        <f>THG!AC23/THG!$D23-1</f>
        <v>-0.46612509733176843</v>
      </c>
      <c r="AD23" s="35">
        <f>THG!AD23/THG!$D23-1</f>
        <v>-0.48040475033582919</v>
      </c>
      <c r="AE23" s="35">
        <f>THG!AE23/THG!$D23-1</f>
        <v>-0.48644172388799167</v>
      </c>
      <c r="AF23" s="35">
        <f>THG!AF23/THG!$D23-1</f>
        <v>-0.54932377566057777</v>
      </c>
      <c r="AG23" s="35">
        <f>THG!AG23/THG!$D23-1</f>
        <v>-0.54522506598112463</v>
      </c>
      <c r="AH23" s="35">
        <f>THG!AH23/THG!$D23-1</f>
        <v>-0.57717841210902776</v>
      </c>
      <c r="AI23" s="35">
        <f>THG!AI23/THG!$D23-1</f>
        <v>-0.54342197021249317</v>
      </c>
    </row>
    <row r="24" spans="2:35" ht="18.75" customHeight="1">
      <c r="B24" s="96" t="s">
        <v>30</v>
      </c>
      <c r="C24" s="16" t="s">
        <v>6</v>
      </c>
      <c r="D24" s="34">
        <f>THG!D24/THG!$D24-1</f>
        <v>0</v>
      </c>
      <c r="E24" s="34">
        <f>THG!E24/THG!$D24-1</f>
        <v>1.406637761075058E-2</v>
      </c>
      <c r="F24" s="34">
        <f>THG!F24/THG!$D24-1</f>
        <v>-5.1017170346811747E-2</v>
      </c>
      <c r="G24" s="34">
        <f>THG!G24/THG!$D24-1</f>
        <v>2.8196282915556869E-2</v>
      </c>
      <c r="H24" s="34">
        <f>THG!H24/THG!$D24-1</f>
        <v>-1.4979344633624714E-2</v>
      </c>
      <c r="I24" s="34">
        <f>THG!I24/THG!$D24-1</f>
        <v>-1.2012431709210847E-2</v>
      </c>
      <c r="J24" s="34">
        <f>THG!J24/THG!$D24-1</f>
        <v>8.9164820974363179E-2</v>
      </c>
      <c r="K24" s="34">
        <f>THG!K24/THG!$D24-1</f>
        <v>5.8321061024998677E-2</v>
      </c>
      <c r="L24" s="34">
        <f>THG!L24/THG!$D24-1</f>
        <v>9.2666355442438952E-3</v>
      </c>
      <c r="M24" s="34">
        <f>THG!M24/THG!$D24-1</f>
        <v>-8.2828871687191219E-2</v>
      </c>
      <c r="N24" s="34">
        <f>THG!N24/THG!$D24-1</f>
        <v>-9.8361295713245256E-2</v>
      </c>
      <c r="O24" s="34">
        <f>THG!O24/THG!$D24-1</f>
        <v>3.861138546506826E-3</v>
      </c>
      <c r="P24" s="34">
        <f>THG!P24/THG!$D24-1</f>
        <v>-7.272384994024117E-2</v>
      </c>
      <c r="Q24" s="34">
        <f>THG!Q24/THG!$D24-1</f>
        <v>-6.8147892104721497E-2</v>
      </c>
      <c r="R24" s="34">
        <f>THG!R24/THG!$D24-1</f>
        <v>-0.135764515230547</v>
      </c>
      <c r="S24" s="34">
        <f>THG!S24/THG!$D24-1</f>
        <v>-0.15085411824137795</v>
      </c>
      <c r="T24" s="34">
        <f>THG!T24/THG!$D24-1</f>
        <v>-0.13184855306965881</v>
      </c>
      <c r="U24" s="34">
        <f>THG!U24/THG!$D24-1</f>
        <v>-0.32267321359114243</v>
      </c>
      <c r="V24" s="34">
        <f>THG!V24/THG!$D24-1</f>
        <v>-0.17951648434028844</v>
      </c>
      <c r="W24" s="34">
        <f>THG!W24/THG!$D24-1</f>
        <v>-0.24289234004497717</v>
      </c>
      <c r="X24" s="34">
        <f>THG!X24/THG!$D24-1</f>
        <v>-0.18844540547963418</v>
      </c>
      <c r="Y24" s="34">
        <f>THG!Y24/THG!$D24-1</f>
        <v>-0.31010965045252858</v>
      </c>
      <c r="Z24" s="34">
        <f>THG!Z24/THG!$D24-1</f>
        <v>-0.278980599918079</v>
      </c>
      <c r="AA24" s="34">
        <f>THG!AA24/THG!$D24-1</f>
        <v>-0.2331010017942966</v>
      </c>
      <c r="AB24" s="34">
        <f>THG!AB24/THG!$D24-1</f>
        <v>-0.36602401556980535</v>
      </c>
      <c r="AC24" s="34">
        <f>THG!AC24/THG!$D24-1</f>
        <v>-0.33309928387094034</v>
      </c>
      <c r="AD24" s="34">
        <f>THG!AD24/THG!$D24-1</f>
        <v>-0.32230182018056575</v>
      </c>
      <c r="AE24" s="34">
        <f>THG!AE24/THG!$D24-1</f>
        <v>-0.33459480849279999</v>
      </c>
      <c r="AF24" s="34">
        <f>THG!AF24/THG!$D24-1</f>
        <v>-0.35003604225411511</v>
      </c>
      <c r="AG24" s="34">
        <f>THG!AG24/THG!$D24-1</f>
        <v>-0.31330473047035023</v>
      </c>
      <c r="AH24" s="98">
        <f>THG!AH24/THG!$D24-1</f>
        <v>-0.31118876245597649</v>
      </c>
      <c r="AI24" s="98">
        <f>THG!AI24/THG!$D24-1</f>
        <v>-0.3592240455423017</v>
      </c>
    </row>
    <row r="25" spans="2:35" ht="18.75" customHeight="1">
      <c r="B25" s="20" t="s">
        <v>160</v>
      </c>
      <c r="C25" s="15" t="s">
        <v>6</v>
      </c>
      <c r="D25" s="35">
        <f>THG!D25/THG!$D25-1</f>
        <v>0</v>
      </c>
      <c r="E25" s="35">
        <f>THG!E25/THG!$D25-1</f>
        <v>-0.28685102989495193</v>
      </c>
      <c r="F25" s="35">
        <f>THG!F25/THG!$D25-1</f>
        <v>-0.45875181292977152</v>
      </c>
      <c r="G25" s="35">
        <f>THG!G25/THG!$D25-1</f>
        <v>-0.56688418421612385</v>
      </c>
      <c r="H25" s="35">
        <f>THG!H25/THG!$D25-1</f>
        <v>-0.60125410249127631</v>
      </c>
      <c r="I25" s="35">
        <f>THG!I25/THG!$D25-1</f>
        <v>-0.6679220547733582</v>
      </c>
      <c r="J25" s="35">
        <f>THG!J25/THG!$D25-1</f>
        <v>-0.7403489662829954</v>
      </c>
      <c r="K25" s="35">
        <f>THG!K25/THG!$D25-1</f>
        <v>-0.74921952303587158</v>
      </c>
      <c r="L25" s="35">
        <f>THG!L25/THG!$D25-1</f>
        <v>-0.74835471835858225</v>
      </c>
      <c r="M25" s="35">
        <f>THG!M25/THG!$D25-1</f>
        <v>-0.78527755124465304</v>
      </c>
      <c r="N25" s="35">
        <f>THG!N25/THG!$D25-1</f>
        <v>-0.8076636508949393</v>
      </c>
      <c r="O25" s="35">
        <f>THG!O25/THG!$D25-1</f>
        <v>-0.84246557818305134</v>
      </c>
      <c r="P25" s="35">
        <f>THG!P25/THG!$D25-1</f>
        <v>-0.83944368064517361</v>
      </c>
      <c r="Q25" s="35">
        <f>THG!Q25/THG!$D25-1</f>
        <v>-0.83769416526029394</v>
      </c>
      <c r="R25" s="35">
        <f>THG!R25/THG!$D25-1</f>
        <v>-0.86117590248228648</v>
      </c>
      <c r="S25" s="35">
        <f>THG!S25/THG!$D25-1</f>
        <v>-0.85865384646131881</v>
      </c>
      <c r="T25" s="35">
        <f>THG!T25/THG!$D25-1</f>
        <v>-0.87165248106705462</v>
      </c>
      <c r="U25" s="35">
        <f>THG!U25/THG!$D25-1</f>
        <v>-0.89340596761700564</v>
      </c>
      <c r="V25" s="35">
        <f>THG!V25/THG!$D25-1</f>
        <v>-0.89131355129671119</v>
      </c>
      <c r="W25" s="35">
        <f>THG!W25/THG!$D25-1</f>
        <v>-0.88901521696790531</v>
      </c>
      <c r="X25" s="35">
        <f>THG!X25/THG!$D25-1</f>
        <v>-0.89285315749934113</v>
      </c>
      <c r="Y25" s="35">
        <f>THG!Y25/THG!$D25-1</f>
        <v>-0.90064026387901164</v>
      </c>
      <c r="Z25" s="35">
        <f>THG!Z25/THG!$D25-1</f>
        <v>-0.91823798591699235</v>
      </c>
      <c r="AA25" s="35">
        <f>THG!AA25/THG!$D25-1</f>
        <v>-0.91503342804679544</v>
      </c>
      <c r="AB25" s="35">
        <f>THG!AB25/THG!$D25-1</f>
        <v>-0.92004746183862829</v>
      </c>
      <c r="AC25" s="35">
        <f>THG!AC25/THG!$D25-1</f>
        <v>-0.919701298909951</v>
      </c>
      <c r="AD25" s="35">
        <f>THG!AD25/THG!$D25-1</f>
        <v>-0.91709806646996606</v>
      </c>
      <c r="AE25" s="35">
        <f>THG!AE25/THG!$D25-1</f>
        <v>-0.93242087005824748</v>
      </c>
      <c r="AF25" s="35">
        <f>THG!AF25/THG!$D25-1</f>
        <v>-0.93985521504332881</v>
      </c>
      <c r="AG25" s="35">
        <f>THG!AG25/THG!$D25-1</f>
        <v>-0.92614692023575518</v>
      </c>
      <c r="AH25" s="35">
        <f>THG!AH25/THG!$D25-1</f>
        <v>-0.9381597984978014</v>
      </c>
      <c r="AI25" s="35">
        <f>THG!AI25/THG!$D25-1</f>
        <v>-0.92268445384719844</v>
      </c>
    </row>
    <row r="26" spans="2:35" ht="18.75" customHeight="1">
      <c r="B26" s="9"/>
      <c r="C26" s="16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98"/>
      <c r="AI26" s="98"/>
    </row>
    <row r="27" spans="2:35" s="11" customFormat="1" ht="18.75" customHeight="1">
      <c r="B27" s="5" t="s">
        <v>25</v>
      </c>
      <c r="C27" s="21" t="s">
        <v>6</v>
      </c>
      <c r="D27" s="33">
        <f>THG!D27/THG!$D27-1</f>
        <v>0</v>
      </c>
      <c r="E27" s="33">
        <f>THG!E27/THG!$D27-1</f>
        <v>1.799486988470278E-2</v>
      </c>
      <c r="F27" s="33">
        <f>THG!F27/THG!$D27-1</f>
        <v>5.3446936292931735E-2</v>
      </c>
      <c r="G27" s="33">
        <f>THG!G27/THG!$D27-1</f>
        <v>8.0289346446027476E-2</v>
      </c>
      <c r="H27" s="33">
        <f>THG!H27/THG!$D27-1</f>
        <v>5.5898230715437425E-2</v>
      </c>
      <c r="I27" s="33">
        <f>THG!I27/THG!$D27-1</f>
        <v>7.8179136221226742E-2</v>
      </c>
      <c r="J27" s="33">
        <f>THG!J27/THG!$D27-1</f>
        <v>7.6419907880716842E-2</v>
      </c>
      <c r="K27" s="33">
        <f>THG!K27/THG!$D27-1</f>
        <v>7.9415751069455531E-2</v>
      </c>
      <c r="L27" s="33">
        <f>THG!L27/THG!$D27-1</f>
        <v>9.982015429039004E-2</v>
      </c>
      <c r="M27" s="33">
        <f>THG!M27/THG!$D27-1</f>
        <v>0.13156934517202878</v>
      </c>
      <c r="N27" s="33">
        <f>THG!N27/THG!$D27-1</f>
        <v>0.10740678899171296</v>
      </c>
      <c r="O27" s="33">
        <f>THG!O27/THG!$D27-1</f>
        <v>8.3407456318626449E-2</v>
      </c>
      <c r="P27" s="33">
        <f>THG!P27/THG!$D27-1</f>
        <v>6.8600122882628067E-2</v>
      </c>
      <c r="Q27" s="33">
        <f>THG!Q27/THG!$D27-1</f>
        <v>2.9645477412405086E-2</v>
      </c>
      <c r="R27" s="33">
        <f>THG!R27/THG!$D27-1</f>
        <v>2.6849222772434622E-2</v>
      </c>
      <c r="S27" s="33">
        <f>THG!S27/THG!$D27-1</f>
        <v>-2.185729234329381E-2</v>
      </c>
      <c r="T27" s="33">
        <f>THG!T27/THG!$D27-1</f>
        <v>-4.610734110544723E-2</v>
      </c>
      <c r="U27" s="33">
        <f>THG!U27/THG!$D27-1</f>
        <v>-6.3744632723526373E-2</v>
      </c>
      <c r="V27" s="33">
        <f>THG!V27/THG!$D27-1</f>
        <v>-6.6270152166460483E-2</v>
      </c>
      <c r="W27" s="33">
        <f>THG!W27/THG!$D27-1</f>
        <v>-6.9798627315319162E-2</v>
      </c>
      <c r="X27" s="33">
        <f>THG!X27/THG!$D27-1</f>
        <v>-6.3847975665263346E-2</v>
      </c>
      <c r="Y27" s="33">
        <f>THG!Y27/THG!$D27-1</f>
        <v>-5.2322525886419724E-2</v>
      </c>
      <c r="Z27" s="33">
        <f>THG!Z27/THG!$D27-1</f>
        <v>-6.0275198381764095E-2</v>
      </c>
      <c r="AA27" s="33">
        <f>THG!AA27/THG!$D27-1</f>
        <v>-3.4409567392899021E-2</v>
      </c>
      <c r="AB27" s="33">
        <f>THG!AB27/THG!$D27-1</f>
        <v>-2.7792648323123337E-2</v>
      </c>
      <c r="AC27" s="33">
        <f>THG!AC27/THG!$D27-1</f>
        <v>-1.028639080181637E-2</v>
      </c>
      <c r="AD27" s="33">
        <f>THG!AD27/THG!$D27-1</f>
        <v>9.3135117276581525E-3</v>
      </c>
      <c r="AE27" s="33">
        <f>THG!AE27/THG!$D27-1</f>
        <v>2.7472180175790673E-2</v>
      </c>
      <c r="AF27" s="33">
        <f>THG!AF27/THG!$D27-1</f>
        <v>-6.7825970115706902E-3</v>
      </c>
      <c r="AG27" s="33">
        <f>THG!AG27/THG!$D27-1</f>
        <v>4.1224817105471878E-3</v>
      </c>
      <c r="AH27" s="33">
        <f>THG!AH27/THG!$D27-1</f>
        <v>-0.10420250941683695</v>
      </c>
      <c r="AI27" s="33">
        <f>THG!AI27/THG!$D27-1</f>
        <v>-9.3895532492292322E-2</v>
      </c>
    </row>
    <row r="28" spans="2:35" ht="18.75" customHeight="1">
      <c r="B28" s="96" t="s">
        <v>7</v>
      </c>
      <c r="C28" s="16" t="s">
        <v>6</v>
      </c>
      <c r="D28" s="34">
        <f>THG!D28/THG!$D28-1</f>
        <v>0</v>
      </c>
      <c r="E28" s="34">
        <f>THG!E28/THG!$D28-1</f>
        <v>-7.0189342576732816E-2</v>
      </c>
      <c r="F28" s="34">
        <f>THG!F28/THG!$D28-1</f>
        <v>-0.10692379295978138</v>
      </c>
      <c r="G28" s="34">
        <f>THG!G28/THG!$D28-1</f>
        <v>-0.13798832308456954</v>
      </c>
      <c r="H28" s="34">
        <f>THG!H28/THG!$D28-1</f>
        <v>-0.13828498048276761</v>
      </c>
      <c r="I28" s="34">
        <f>THG!I28/THG!$D28-1</f>
        <v>-0.11532008041957797</v>
      </c>
      <c r="J28" s="34">
        <f>THG!J28/THG!$D28-1</f>
        <v>-0.1049565723099013</v>
      </c>
      <c r="K28" s="34">
        <f>THG!K28/THG!$D28-1</f>
        <v>-3.2810562329843251E-2</v>
      </c>
      <c r="L28" s="34">
        <f>THG!L28/THG!$D28-1</f>
        <v>-5.5176911562381248E-3</v>
      </c>
      <c r="M28" s="34">
        <f>THG!M28/THG!$D28-1</f>
        <v>3.4998869608555694E-2</v>
      </c>
      <c r="N28" s="34">
        <f>THG!N28/THG!$D28-1</f>
        <v>9.2459713347947892E-2</v>
      </c>
      <c r="O28" s="34">
        <f>THG!O28/THG!$D28-1</f>
        <v>4.7035079695811E-2</v>
      </c>
      <c r="P28" s="34">
        <f>THG!P28/THG!$D28-1</f>
        <v>2.9058021456023653E-2</v>
      </c>
      <c r="Q28" s="34">
        <f>THG!Q28/THG!$D28-1</f>
        <v>1.6809347073304615E-2</v>
      </c>
      <c r="R28" s="34">
        <f>THG!R28/THG!$D28-1</f>
        <v>-6.2622536601484535E-2</v>
      </c>
      <c r="S28" s="34">
        <f>THG!S28/THG!$D28-1</f>
        <v>2.6058872596864457E-2</v>
      </c>
      <c r="T28" s="34">
        <f>THG!T28/THG!$D28-1</f>
        <v>5.159454436113875E-2</v>
      </c>
      <c r="U28" s="34">
        <f>THG!U28/THG!$D28-1</f>
        <v>7.1610789094787242E-2</v>
      </c>
      <c r="V28" s="34">
        <f>THG!V28/THG!$D28-1</f>
        <v>6.3398967361334213E-2</v>
      </c>
      <c r="W28" s="34">
        <f>THG!W28/THG!$D28-1</f>
        <v>1.7977658948947983E-2</v>
      </c>
      <c r="X28" s="34">
        <f>THG!X28/THG!$D28-1</f>
        <v>-4.2802885093653265E-2</v>
      </c>
      <c r="Y28" s="34">
        <f>THG!Y28/THG!$D28-1</f>
        <v>-0.12202345734153819</v>
      </c>
      <c r="Z28" s="34">
        <f>THG!Z28/THG!$D28-1</f>
        <v>-9.9839009865940742E-2</v>
      </c>
      <c r="AA28" s="34">
        <f>THG!AA28/THG!$D28-1</f>
        <v>-0.1559649125286442</v>
      </c>
      <c r="AB28" s="34">
        <f>THG!AB28/THG!$D28-1</f>
        <v>-0.18854531258613316</v>
      </c>
      <c r="AC28" s="34">
        <f>THG!AC28/THG!$D28-1</f>
        <v>-0.18021963932598717</v>
      </c>
      <c r="AD28" s="34">
        <f>THG!AD28/THG!$D28-1</f>
        <v>-0.14138694611556135</v>
      </c>
      <c r="AE28" s="34">
        <f>THG!AE28/THG!$D28-1</f>
        <v>-0.10829483249178229</v>
      </c>
      <c r="AF28" s="34">
        <f>THG!AF28/THG!$D28-1</f>
        <v>-9.5616768346410752E-2</v>
      </c>
      <c r="AG28" s="34">
        <f>THG!AG28/THG!$D28-1</f>
        <v>-7.5517702006138276E-2</v>
      </c>
      <c r="AH28" s="98">
        <f>THG!AH28/THG!$D28-1</f>
        <v>-0.56942225646805189</v>
      </c>
      <c r="AI28" s="98">
        <f>THG!AI28/THG!$D28-1</f>
        <v>-0.68627401684025791</v>
      </c>
    </row>
    <row r="29" spans="2:35" ht="18.75" customHeight="1">
      <c r="B29" s="20" t="s">
        <v>8</v>
      </c>
      <c r="C29" s="15" t="s">
        <v>6</v>
      </c>
      <c r="D29" s="35">
        <f>THG!D29/THG!$D29-1</f>
        <v>0</v>
      </c>
      <c r="E29" s="35">
        <f>THG!E29/THG!$D29-1</f>
        <v>2.3002449300730587E-2</v>
      </c>
      <c r="F29" s="35">
        <f>THG!F29/THG!$D29-1</f>
        <v>6.0949754478055729E-2</v>
      </c>
      <c r="G29" s="35">
        <f>THG!G29/THG!$D29-1</f>
        <v>8.9956343933935923E-2</v>
      </c>
      <c r="H29" s="35">
        <f>THG!H29/THG!$D29-1</f>
        <v>6.580925643199298E-2</v>
      </c>
      <c r="I29" s="35">
        <f>THG!I29/THG!$D29-1</f>
        <v>9.244399355393873E-2</v>
      </c>
      <c r="J29" s="35">
        <f>THG!J29/THG!$D29-1</f>
        <v>9.2380264842825355E-2</v>
      </c>
      <c r="K29" s="35">
        <f>THG!K29/THG!$D29-1</f>
        <v>9.7709577386321245E-2</v>
      </c>
      <c r="L29" s="35">
        <f>THG!L29/THG!$D29-1</f>
        <v>0.11946606945029559</v>
      </c>
      <c r="M29" s="35">
        <f>THG!M29/THG!$D29-1</f>
        <v>0.15461337217831939</v>
      </c>
      <c r="N29" s="35">
        <f>THG!N29/THG!$D29-1</f>
        <v>0.12865640897443553</v>
      </c>
      <c r="O29" s="35">
        <f>THG!O29/THG!$D29-1</f>
        <v>0.10517282917271409</v>
      </c>
      <c r="P29" s="35">
        <f>THG!P29/THG!$D29-1</f>
        <v>9.1147475241218912E-2</v>
      </c>
      <c r="Q29" s="35">
        <f>THG!Q29/THG!$D29-1</f>
        <v>5.0099170887833999E-2</v>
      </c>
      <c r="R29" s="35">
        <f>THG!R29/THG!$D29-1</f>
        <v>4.9006025021903543E-2</v>
      </c>
      <c r="S29" s="35">
        <f>THG!S29/THG!$D29-1</f>
        <v>-2.8444599625497835E-3</v>
      </c>
      <c r="T29" s="35">
        <f>THG!T29/THG!$D29-1</f>
        <v>-2.7523929377494594E-2</v>
      </c>
      <c r="U29" s="35">
        <f>THG!U29/THG!$D29-1</f>
        <v>-4.6533422141190828E-2</v>
      </c>
      <c r="V29" s="35">
        <f>THG!V29/THG!$D29-1</f>
        <v>-4.8685576675028264E-2</v>
      </c>
      <c r="W29" s="35">
        <f>THG!W29/THG!$D29-1</f>
        <v>-5.060262723985498E-2</v>
      </c>
      <c r="X29" s="35">
        <f>THG!X29/THG!$D29-1</f>
        <v>-4.3172195276250824E-2</v>
      </c>
      <c r="Y29" s="35">
        <f>THG!Y29/THG!$D29-1</f>
        <v>-3.0229283618862124E-2</v>
      </c>
      <c r="Z29" s="35">
        <f>THG!Z29/THG!$D29-1</f>
        <v>-3.8323359316642103E-2</v>
      </c>
      <c r="AA29" s="35">
        <f>THG!AA29/THG!$D29-1</f>
        <v>-1.0527879690350517E-2</v>
      </c>
      <c r="AB29" s="35">
        <f>THG!AB29/THG!$D29-1</f>
        <v>-2.8217008295217116E-3</v>
      </c>
      <c r="AC29" s="35">
        <f>THG!AC29/THG!$D29-1</f>
        <v>1.4419355715590498E-2</v>
      </c>
      <c r="AD29" s="35">
        <f>THG!AD29/THG!$D29-1</f>
        <v>3.5190639965091641E-2</v>
      </c>
      <c r="AE29" s="35">
        <f>THG!AE29/THG!$D29-1</f>
        <v>5.5633948497644692E-2</v>
      </c>
      <c r="AF29" s="35">
        <f>THG!AF29/THG!$D29-1</f>
        <v>1.9642737187909987E-2</v>
      </c>
      <c r="AG29" s="35">
        <f>THG!AG29/THG!$D29-1</f>
        <v>2.9802793470531386E-2</v>
      </c>
      <c r="AH29" s="35">
        <f>THG!AH29/THG!$D29-1</f>
        <v>-7.5309932523100032E-2</v>
      </c>
      <c r="AI29" s="35">
        <f>THG!AI29/THG!$D29-1</f>
        <v>-6.2651314333154295E-2</v>
      </c>
    </row>
    <row r="30" spans="2:35" ht="18.75" customHeight="1">
      <c r="B30" s="96" t="s">
        <v>9</v>
      </c>
      <c r="C30" s="16" t="s">
        <v>6</v>
      </c>
      <c r="D30" s="34">
        <f>THG!D30/THG!$D30-1</f>
        <v>0</v>
      </c>
      <c r="E30" s="34">
        <f>THG!E30/THG!$D30-1</f>
        <v>-0.10495457478100312</v>
      </c>
      <c r="F30" s="34">
        <f>THG!F30/THG!$D30-1</f>
        <v>-0.1215295706747479</v>
      </c>
      <c r="G30" s="34">
        <f>THG!G30/THG!$D30-1</f>
        <v>-0.12540124691792287</v>
      </c>
      <c r="H30" s="34">
        <f>THG!H30/THG!$D30-1</f>
        <v>-0.18659235946960362</v>
      </c>
      <c r="I30" s="34">
        <f>THG!I30/THG!$D30-1</f>
        <v>-0.2132834805613979</v>
      </c>
      <c r="J30" s="34">
        <f>THG!J30/THG!$D30-1</f>
        <v>-0.25223591603569662</v>
      </c>
      <c r="K30" s="34">
        <f>THG!K30/THG!$D30-1</f>
        <v>-0.3097441712117962</v>
      </c>
      <c r="L30" s="34">
        <f>THG!L30/THG!$D30-1</f>
        <v>-0.34844017285269835</v>
      </c>
      <c r="M30" s="34">
        <f>THG!M30/THG!$D30-1</f>
        <v>-0.3843307066896785</v>
      </c>
      <c r="N30" s="34">
        <f>THG!N30/THG!$D30-1</f>
        <v>-0.37921442389911963</v>
      </c>
      <c r="O30" s="34">
        <f>THG!O30/THG!$D30-1</f>
        <v>-0.43095214796146253</v>
      </c>
      <c r="P30" s="34">
        <f>THG!P30/THG!$D30-1</f>
        <v>-0.47286091553659526</v>
      </c>
      <c r="Q30" s="34">
        <f>THG!Q30/THG!$D30-1</f>
        <v>-0.48274226296746259</v>
      </c>
      <c r="R30" s="34">
        <f>THG!R30/THG!$D30-1</f>
        <v>-0.5114009807068185</v>
      </c>
      <c r="S30" s="34">
        <f>THG!S30/THG!$D30-1</f>
        <v>-0.56304540034183759</v>
      </c>
      <c r="T30" s="34">
        <f>THG!T30/THG!$D30-1</f>
        <v>-0.58730144491242542</v>
      </c>
      <c r="U30" s="34">
        <f>THG!U30/THG!$D30-1</f>
        <v>-0.59607405829661231</v>
      </c>
      <c r="V30" s="34">
        <f>THG!V30/THG!$D30-1</f>
        <v>-0.60265680403840594</v>
      </c>
      <c r="W30" s="34">
        <f>THG!W30/THG!$D30-1</f>
        <v>-0.6502766968521172</v>
      </c>
      <c r="X30" s="34">
        <f>THG!X30/THG!$D30-1</f>
        <v>-0.64383366375870998</v>
      </c>
      <c r="Y30" s="34">
        <f>THG!Y30/THG!$D30-1</f>
        <v>-0.64023929277093594</v>
      </c>
      <c r="Z30" s="34">
        <f>THG!Z30/THG!$D30-1</f>
        <v>-0.66880403228713448</v>
      </c>
      <c r="AA30" s="34">
        <f>THG!AA30/THG!$D30-1</f>
        <v>-0.66311298379647909</v>
      </c>
      <c r="AB30" s="34">
        <f>THG!AB30/THG!$D30-1</f>
        <v>-0.69860072470049706</v>
      </c>
      <c r="AC30" s="34">
        <f>THG!AC30/THG!$D30-1</f>
        <v>-0.67443156857659314</v>
      </c>
      <c r="AD30" s="34">
        <f>THG!AD30/THG!$D30-1</f>
        <v>-0.663383792112611</v>
      </c>
      <c r="AE30" s="34">
        <f>THG!AE30/THG!$D30-1</f>
        <v>-0.72072923073787054</v>
      </c>
      <c r="AF30" s="34">
        <f>THG!AF30/THG!$D30-1</f>
        <v>-0.76613602452589524</v>
      </c>
      <c r="AG30" s="34">
        <f>THG!AG30/THG!$D30-1</f>
        <v>-0.73492074187912859</v>
      </c>
      <c r="AH30" s="98">
        <f>THG!AH30/THG!$D30-1</f>
        <v>-0.75048783096256644</v>
      </c>
      <c r="AI30" s="98">
        <f>THG!AI30/THG!$D30-1</f>
        <v>-0.74743649234665033</v>
      </c>
    </row>
    <row r="31" spans="2:35" ht="18.75" customHeight="1">
      <c r="B31" s="20" t="s">
        <v>10</v>
      </c>
      <c r="C31" s="15" t="s">
        <v>6</v>
      </c>
      <c r="D31" s="35">
        <f>THG!D31/THG!$D31-1</f>
        <v>0</v>
      </c>
      <c r="E31" s="35">
        <f>THG!E31/THG!$D31-1</f>
        <v>-3.9270637204865233E-2</v>
      </c>
      <c r="F31" s="35">
        <f>THG!F31/THG!$D31-1</f>
        <v>-1.9198024176882877E-2</v>
      </c>
      <c r="G31" s="35">
        <f>THG!G31/THG!$D31-1</f>
        <v>-2.4483427412956726E-2</v>
      </c>
      <c r="H31" s="35">
        <f>THG!H31/THG!$D31-1</f>
        <v>-4.2488230590463139E-2</v>
      </c>
      <c r="I31" s="35">
        <f>THG!I31/THG!$D31-1</f>
        <v>-0.19264775376554022</v>
      </c>
      <c r="J31" s="35">
        <f>THG!J31/THG!$D31-1</f>
        <v>-0.252256554733996</v>
      </c>
      <c r="K31" s="35">
        <f>THG!K31/THG!$D31-1</f>
        <v>-0.36147751300533582</v>
      </c>
      <c r="L31" s="35">
        <f>THG!L31/THG!$D31-1</f>
        <v>-0.35432382581517308</v>
      </c>
      <c r="M31" s="35">
        <f>THG!M31/THG!$D31-1</f>
        <v>-0.4331819038510808</v>
      </c>
      <c r="N31" s="35">
        <f>THG!N31/THG!$D31-1</f>
        <v>-0.46176972447888243</v>
      </c>
      <c r="O31" s="35">
        <f>THG!O31/THG!$D31-1</f>
        <v>-0.46602636561518929</v>
      </c>
      <c r="P31" s="35">
        <f>THG!P31/THG!$D31-1</f>
        <v>-0.49009828253667576</v>
      </c>
      <c r="Q31" s="35">
        <f>THG!Q31/THG!$D31-1</f>
        <v>-0.47367396293445174</v>
      </c>
      <c r="R31" s="35">
        <f>THG!R31/THG!$D31-1</f>
        <v>-0.47494841425375212</v>
      </c>
      <c r="S31" s="35">
        <f>THG!S31/THG!$D31-1</f>
        <v>-0.47042445354135753</v>
      </c>
      <c r="T31" s="35">
        <f>THG!T31/THG!$D31-1</f>
        <v>-0.51282306964913771</v>
      </c>
      <c r="U31" s="35">
        <f>THG!U31/THG!$D31-1</f>
        <v>-0.49980297644840788</v>
      </c>
      <c r="V31" s="35">
        <f>THG!V31/THG!$D31-1</f>
        <v>-0.51263302387890919</v>
      </c>
      <c r="W31" s="35">
        <f>THG!W31/THG!$D31-1</f>
        <v>-0.51898238629286775</v>
      </c>
      <c r="X31" s="35">
        <f>THG!X31/THG!$D31-1</f>
        <v>-0.53549320180333826</v>
      </c>
      <c r="Y31" s="35">
        <f>THG!Y31/THG!$D31-1</f>
        <v>-0.51511226446785807</v>
      </c>
      <c r="Z31" s="35">
        <f>THG!Z31/THG!$D31-1</f>
        <v>-0.51866938304618027</v>
      </c>
      <c r="AA31" s="35">
        <f>THG!AA31/THG!$D31-1</f>
        <v>-0.50449026818829523</v>
      </c>
      <c r="AB31" s="35">
        <f>THG!AB31/THG!$D31-1</f>
        <v>-0.47820708741234441</v>
      </c>
      <c r="AC31" s="35">
        <f>THG!AC31/THG!$D31-1</f>
        <v>-0.44665969704832975</v>
      </c>
      <c r="AD31" s="35">
        <f>THG!AD31/THG!$D31-1</f>
        <v>-0.49362294332013568</v>
      </c>
      <c r="AE31" s="35">
        <f>THG!AE31/THG!$D31-1</f>
        <v>-0.52586199061615468</v>
      </c>
      <c r="AF31" s="35">
        <f>THG!AF31/THG!$D31-1</f>
        <v>-0.49746268005023064</v>
      </c>
      <c r="AG31" s="35">
        <f>THG!AG31/THG!$D31-1</f>
        <v>-0.47697296716778093</v>
      </c>
      <c r="AH31" s="35">
        <f>THG!AH31/THG!$D31-1</f>
        <v>-0.53542552150967948</v>
      </c>
      <c r="AI31" s="35">
        <f>THG!AI31/THG!$D31-1</f>
        <v>-0.53542913785079005</v>
      </c>
    </row>
    <row r="32" spans="2:35" ht="18.75" customHeight="1">
      <c r="B32" s="9"/>
      <c r="C32" s="16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98"/>
      <c r="AI32" s="98"/>
    </row>
    <row r="33" spans="2:35" s="11" customFormat="1" ht="18.75" customHeight="1">
      <c r="B33" s="5" t="s">
        <v>26</v>
      </c>
      <c r="C33" s="21" t="s">
        <v>6</v>
      </c>
      <c r="D33" s="33">
        <f>THG!D33/THG!$D33-1</f>
        <v>0</v>
      </c>
      <c r="E33" s="33">
        <f>THG!E33/THG!$D33-1</f>
        <v>-0.10561632360567952</v>
      </c>
      <c r="F33" s="33">
        <f>THG!F33/THG!$D33-1</f>
        <v>-0.13987666595191484</v>
      </c>
      <c r="G33" s="33">
        <f>THG!G33/THG!$D33-1</f>
        <v>-0.1467035469079756</v>
      </c>
      <c r="H33" s="33">
        <f>THG!H33/THG!$D33-1</f>
        <v>-0.15386320480205551</v>
      </c>
      <c r="I33" s="33">
        <f>THG!I33/THG!$D33-1</f>
        <v>-0.14876690870425791</v>
      </c>
      <c r="J33" s="33">
        <f>THG!J33/THG!$D33-1</f>
        <v>-0.13045707113582339</v>
      </c>
      <c r="K33" s="33">
        <f>THG!K33/THG!$D33-1</f>
        <v>-0.1562180581674748</v>
      </c>
      <c r="L33" s="33">
        <f>THG!L33/THG!$D33-1</f>
        <v>-0.15654157032633653</v>
      </c>
      <c r="M33" s="33">
        <f>THG!M33/THG!$D33-1</f>
        <v>-0.15283373339318163</v>
      </c>
      <c r="N33" s="33">
        <f>THG!N33/THG!$D33-1</f>
        <v>-0.17125927817727915</v>
      </c>
      <c r="O33" s="33">
        <f>THG!O33/THG!$D33-1</f>
        <v>-0.15953434325988436</v>
      </c>
      <c r="P33" s="33">
        <f>THG!P33/THG!$D33-1</f>
        <v>-0.18888763168110112</v>
      </c>
      <c r="Q33" s="33">
        <f>THG!Q33/THG!$D33-1</f>
        <v>-0.19998270346175495</v>
      </c>
      <c r="R33" s="33">
        <f>THG!R33/THG!$D33-1</f>
        <v>-0.21074873960379059</v>
      </c>
      <c r="S33" s="33">
        <f>THG!S33/THG!$D33-1</f>
        <v>-0.21335206578188282</v>
      </c>
      <c r="T33" s="33">
        <f>THG!T33/THG!$D33-1</f>
        <v>-0.2236871004322224</v>
      </c>
      <c r="U33" s="33">
        <f>THG!U33/THG!$D33-1</f>
        <v>-0.22342387770861893</v>
      </c>
      <c r="V33" s="33">
        <f>THG!V33/THG!$D33-1</f>
        <v>-0.21356013943571128</v>
      </c>
      <c r="W33" s="33">
        <f>THG!W33/THG!$D33-1</f>
        <v>-0.21171186512655682</v>
      </c>
      <c r="X33" s="33">
        <f>THG!X33/THG!$D33-1</f>
        <v>-0.21169486850916852</v>
      </c>
      <c r="Y33" s="33">
        <f>THG!Y33/THG!$D33-1</f>
        <v>-0.20310828672930692</v>
      </c>
      <c r="Z33" s="33">
        <f>THG!Z33/THG!$D33-1</f>
        <v>-0.20499859816758015</v>
      </c>
      <c r="AA33" s="33">
        <f>THG!AA33/THG!$D33-1</f>
        <v>-0.19472901544110421</v>
      </c>
      <c r="AB33" s="33">
        <f>THG!AB33/THG!$D33-1</f>
        <v>-0.17173517008678996</v>
      </c>
      <c r="AC33" s="33">
        <f>THG!AC33/THG!$D33-1</f>
        <v>-0.17367293435771669</v>
      </c>
      <c r="AD33" s="33">
        <f>THG!AD33/THG!$D33-1</f>
        <v>-0.17588793220384291</v>
      </c>
      <c r="AE33" s="33">
        <f>THG!AE33/THG!$D33-1</f>
        <v>-0.18988609673900891</v>
      </c>
      <c r="AF33" s="33">
        <f>THG!AF33/THG!$D33-1</f>
        <v>-0.21372161853644678</v>
      </c>
      <c r="AG33" s="33">
        <f>THG!AG33/THG!$D33-1</f>
        <v>-0.22319693186617617</v>
      </c>
      <c r="AH33" s="33">
        <f>THG!AH33/THG!$D33-1</f>
        <v>-0.23068776529275936</v>
      </c>
      <c r="AI33" s="33">
        <f>THG!AI33/THG!$D33-1</f>
        <v>-0.24615378384178777</v>
      </c>
    </row>
    <row r="34" spans="2:35" s="94" customFormat="1" ht="18.75" customHeight="1">
      <c r="B34" s="96" t="s">
        <v>33</v>
      </c>
      <c r="C34" s="95" t="s">
        <v>6</v>
      </c>
      <c r="D34" s="98">
        <f>THG!D34/THG!$D34-1</f>
        <v>0</v>
      </c>
      <c r="E34" s="98">
        <f>THG!E34/THG!$D34-1</f>
        <v>-0.18445565421922872</v>
      </c>
      <c r="F34" s="98">
        <f>THG!F34/THG!$D34-1</f>
        <v>-0.31386156923942121</v>
      </c>
      <c r="G34" s="98">
        <f>THG!G34/THG!$D34-1</f>
        <v>-0.27373232337298525</v>
      </c>
      <c r="H34" s="98">
        <f>THG!H34/THG!$D34-1</f>
        <v>-0.29998531920636595</v>
      </c>
      <c r="I34" s="98">
        <f>THG!I34/THG!$D34-1</f>
        <v>-0.2604700282001573</v>
      </c>
      <c r="J34" s="98">
        <f>THG!J34/THG!$D34-1</f>
        <v>-0.17097616209762501</v>
      </c>
      <c r="K34" s="98">
        <f>THG!K34/THG!$D34-1</f>
        <v>-0.28549279333663968</v>
      </c>
      <c r="L34" s="98">
        <f>THG!L34/THG!$D34-1</f>
        <v>-0.33220175448818046</v>
      </c>
      <c r="M34" s="98">
        <f>THG!M34/THG!$D34-1</f>
        <v>-0.32415779283989055</v>
      </c>
      <c r="N34" s="98">
        <f>THG!N34/THG!$D34-1</f>
        <v>-0.410110659559346</v>
      </c>
      <c r="O34" s="98">
        <f>THG!O34/THG!$D34-1</f>
        <v>-0.38396836737384776</v>
      </c>
      <c r="P34" s="98">
        <f>THG!P34/THG!$D34-1</f>
        <v>-0.40770017148503046</v>
      </c>
      <c r="Q34" s="98">
        <f>THG!Q34/THG!$D34-1</f>
        <v>-0.43807672825579769</v>
      </c>
      <c r="R34" s="98">
        <f>THG!R34/THG!$D34-1</f>
        <v>-0.45181106627490675</v>
      </c>
      <c r="S34" s="98">
        <f>THG!S34/THG!$D34-1</f>
        <v>-0.45744056893756846</v>
      </c>
      <c r="T34" s="98">
        <f>THG!T34/THG!$D34-1</f>
        <v>-0.4336913027892112</v>
      </c>
      <c r="U34" s="98">
        <f>THG!U34/THG!$D34-1</f>
        <v>-0.48460968483421474</v>
      </c>
      <c r="V34" s="98">
        <f>THG!V34/THG!$D34-1</f>
        <v>-0.43958704590146358</v>
      </c>
      <c r="W34" s="98">
        <f>THG!W34/THG!$D34-1</f>
        <v>-0.46023218187518222</v>
      </c>
      <c r="X34" s="98">
        <f>THG!X34/THG!$D34-1</f>
        <v>-0.41413819953492059</v>
      </c>
      <c r="Y34" s="98">
        <f>THG!Y34/THG!$D34-1</f>
        <v>-0.35566670544601353</v>
      </c>
      <c r="Z34" s="98">
        <f>THG!Z34/THG!$D34-1</f>
        <v>-0.43392723259301991</v>
      </c>
      <c r="AA34" s="98">
        <f>THG!AA34/THG!$D34-1</f>
        <v>-0.42695145774667165</v>
      </c>
      <c r="AB34" s="98">
        <f>THG!AB34/THG!$D34-1</f>
        <v>-0.37093144967892488</v>
      </c>
      <c r="AC34" s="98">
        <f>THG!AC34/THG!$D34-1</f>
        <v>-0.37071127340562182</v>
      </c>
      <c r="AD34" s="98">
        <f>THG!AD34/THG!$D34-1</f>
        <v>-0.35011848573243498</v>
      </c>
      <c r="AE34" s="98">
        <f>THG!AE34/THG!$D34-1</f>
        <v>-0.39334474770039407</v>
      </c>
      <c r="AF34" s="98">
        <f>THG!AF34/THG!$D34-1</f>
        <v>-0.41771923294115221</v>
      </c>
      <c r="AG34" s="98">
        <f>THG!AG34/THG!$D34-1</f>
        <v>-0.42208212680278845</v>
      </c>
      <c r="AH34" s="98">
        <f>THG!AH34/THG!$D34-1</f>
        <v>-0.4020784900218114</v>
      </c>
      <c r="AI34" s="98">
        <f>THG!AI34/THG!$D34-1</f>
        <v>-0.39746434058163105</v>
      </c>
    </row>
    <row r="35" spans="2:35" s="94" customFormat="1" ht="18.75" customHeight="1">
      <c r="B35" s="20" t="s">
        <v>93</v>
      </c>
      <c r="C35" s="15" t="s">
        <v>6</v>
      </c>
      <c r="D35" s="35">
        <f>THG!D35/THG!$D35-1</f>
        <v>0</v>
      </c>
      <c r="E35" s="35">
        <f>THG!E35/THG!$D35-1</f>
        <v>-0.10902201628458985</v>
      </c>
      <c r="F35" s="35">
        <f>THG!F35/THG!$D35-1</f>
        <v>-0.13183271806491448</v>
      </c>
      <c r="G35" s="35">
        <f>THG!G35/THG!$D35-1</f>
        <v>-0.13116889021265166</v>
      </c>
      <c r="H35" s="35">
        <f>THG!H35/THG!$D35-1</f>
        <v>-0.1249547330247055</v>
      </c>
      <c r="I35" s="35">
        <f>THG!I35/THG!$D35-1</f>
        <v>-0.12366916354169155</v>
      </c>
      <c r="J35" s="35">
        <f>THG!J35/THG!$D35-1</f>
        <v>-0.12305075049113012</v>
      </c>
      <c r="K35" s="35">
        <f>THG!K35/THG!$D35-1</f>
        <v>-0.14824592193205433</v>
      </c>
      <c r="L35" s="35">
        <f>THG!L35/THG!$D35-1</f>
        <v>-0.15319535792229266</v>
      </c>
      <c r="M35" s="35">
        <f>THG!M35/THG!$D35-1</f>
        <v>-0.15930055205920046</v>
      </c>
      <c r="N35" s="35">
        <f>THG!N35/THG!$D35-1</f>
        <v>-0.17343355376351532</v>
      </c>
      <c r="O35" s="35">
        <f>THG!O35/THG!$D35-1</f>
        <v>-0.16070076797686317</v>
      </c>
      <c r="P35" s="35">
        <f>THG!P35/THG!$D35-1</f>
        <v>-0.19398277613658876</v>
      </c>
      <c r="Q35" s="35">
        <f>THG!Q35/THG!$D35-1</f>
        <v>-0.20409522809618585</v>
      </c>
      <c r="R35" s="35">
        <f>THG!R35/THG!$D35-1</f>
        <v>-0.22621875722803897</v>
      </c>
      <c r="S35" s="35">
        <f>THG!S35/THG!$D35-1</f>
        <v>-0.23132691901948099</v>
      </c>
      <c r="T35" s="35">
        <f>THG!T35/THG!$D35-1</f>
        <v>-0.24703803424868132</v>
      </c>
      <c r="U35" s="35">
        <f>THG!U35/THG!$D35-1</f>
        <v>-0.24427525566435349</v>
      </c>
      <c r="V35" s="35">
        <f>THG!V35/THG!$D35-1</f>
        <v>-0.23742103514414559</v>
      </c>
      <c r="W35" s="35">
        <f>THG!W35/THG!$D35-1</f>
        <v>-0.23650831546422157</v>
      </c>
      <c r="X35" s="35">
        <f>THG!X35/THG!$D35-1</f>
        <v>-0.24065581222205623</v>
      </c>
      <c r="Y35" s="35">
        <f>THG!Y35/THG!$D35-1</f>
        <v>-0.25105518236309321</v>
      </c>
      <c r="Z35" s="35">
        <f>THG!Z35/THG!$D35-1</f>
        <v>-0.25098356017069556</v>
      </c>
      <c r="AA35" s="35">
        <f>THG!AA35/THG!$D35-1</f>
        <v>-0.24165402394073887</v>
      </c>
      <c r="AB35" s="35">
        <f>THG!AB35/THG!$D35-1</f>
        <v>-0.23509495312085227</v>
      </c>
      <c r="AC35" s="35">
        <f>THG!AC35/THG!$D35-1</f>
        <v>-0.23547340362214531</v>
      </c>
      <c r="AD35" s="35">
        <f>THG!AD35/THG!$D35-1</f>
        <v>-0.24304624847623724</v>
      </c>
      <c r="AE35" s="35">
        <f>THG!AE35/THG!$D35-1</f>
        <v>-0.24896509445809112</v>
      </c>
      <c r="AF35" s="35">
        <f>THG!AF35/THG!$D35-1</f>
        <v>-0.26058258060331141</v>
      </c>
      <c r="AG35" s="35">
        <f>THG!AG35/THG!$D35-1</f>
        <v>-0.2690982660501906</v>
      </c>
      <c r="AH35" s="35">
        <f>THG!AH35/THG!$D35-1</f>
        <v>-0.28027131396137395</v>
      </c>
      <c r="AI35" s="35">
        <f>THG!AI35/THG!$D35-1</f>
        <v>-0.29382358581715828</v>
      </c>
    </row>
    <row r="36" spans="2:35" s="94" customFormat="1" ht="18.75" customHeight="1">
      <c r="B36" s="96" t="s">
        <v>94</v>
      </c>
      <c r="C36" s="95" t="s">
        <v>6</v>
      </c>
      <c r="D36" s="98">
        <f>THG!D36/THG!$D36-1</f>
        <v>0</v>
      </c>
      <c r="E36" s="98">
        <f>THG!E36/THG!$D36-1</f>
        <v>-0.11138361102595262</v>
      </c>
      <c r="F36" s="98">
        <f>THG!F36/THG!$D36-1</f>
        <v>-0.11652282247202339</v>
      </c>
      <c r="G36" s="98">
        <f>THG!G36/THG!$D36-1</f>
        <v>-0.1201150319973725</v>
      </c>
      <c r="H36" s="98">
        <f>THG!H36/THG!$D36-1</f>
        <v>-8.8920398869814288E-2</v>
      </c>
      <c r="I36" s="98">
        <f>THG!I36/THG!$D36-1</f>
        <v>-9.7635674636657566E-2</v>
      </c>
      <c r="J36" s="98">
        <f>THG!J36/THG!$D36-1</f>
        <v>-8.984863709514268E-2</v>
      </c>
      <c r="K36" s="98">
        <f>THG!K36/THG!$D36-1</f>
        <v>-0.10302163430908429</v>
      </c>
      <c r="L36" s="98">
        <f>THG!L36/THG!$D36-1</f>
        <v>-8.1729047877115324E-2</v>
      </c>
      <c r="M36" s="98">
        <f>THG!M36/THG!$D36-1</f>
        <v>-8.8317609630103822E-2</v>
      </c>
      <c r="N36" s="98">
        <f>THG!N36/THG!$D36-1</f>
        <v>-9.3479804244521736E-2</v>
      </c>
      <c r="O36" s="98">
        <f>THG!O36/THG!$D36-1</f>
        <v>-8.1096840468486753E-2</v>
      </c>
      <c r="P36" s="98">
        <f>THG!P36/THG!$D36-1</f>
        <v>-0.10333786951877821</v>
      </c>
      <c r="Q36" s="98">
        <f>THG!Q36/THG!$D36-1</f>
        <v>-9.6999812375234917E-2</v>
      </c>
      <c r="R36" s="98">
        <f>THG!R36/THG!$D36-1</f>
        <v>-0.12454811625983164</v>
      </c>
      <c r="S36" s="98">
        <f>THG!S36/THG!$D36-1</f>
        <v>-0.13043487389807507</v>
      </c>
      <c r="T36" s="98">
        <f>THG!T36/THG!$D36-1</f>
        <v>-0.15013928675056498</v>
      </c>
      <c r="U36" s="98">
        <f>THG!U36/THG!$D36-1</f>
        <v>-0.14777783184497062</v>
      </c>
      <c r="V36" s="98">
        <f>THG!V36/THG!$D36-1</f>
        <v>-0.15313684031735997</v>
      </c>
      <c r="W36" s="98">
        <f>THG!W36/THG!$D36-1</f>
        <v>-0.15526988169391953</v>
      </c>
      <c r="X36" s="98">
        <f>THG!X36/THG!$D36-1</f>
        <v>-0.191637064505915</v>
      </c>
      <c r="Y36" s="98">
        <f>THG!Y36/THG!$D36-1</f>
        <v>-0.19695023425643188</v>
      </c>
      <c r="Z36" s="98">
        <f>THG!Z36/THG!$D36-1</f>
        <v>-0.18602768419471893</v>
      </c>
      <c r="AA36" s="98">
        <f>THG!AA36/THG!$D36-1</f>
        <v>-0.18457956560844524</v>
      </c>
      <c r="AB36" s="98">
        <f>THG!AB36/THG!$D36-1</f>
        <v>-0.17225823171785137</v>
      </c>
      <c r="AC36" s="98">
        <f>THG!AC36/THG!$D36-1</f>
        <v>-0.17311884800975375</v>
      </c>
      <c r="AD36" s="98">
        <f>THG!AD36/THG!$D36-1</f>
        <v>-0.1713462236520864</v>
      </c>
      <c r="AE36" s="98">
        <f>THG!AE36/THG!$D36-1</f>
        <v>-0.16861939170550422</v>
      </c>
      <c r="AF36" s="98">
        <f>THG!AF36/THG!$D36-1</f>
        <v>-0.17864573408617901</v>
      </c>
      <c r="AG36" s="98">
        <f>THG!AG36/THG!$D36-1</f>
        <v>-0.18109588530292942</v>
      </c>
      <c r="AH36" s="98">
        <f>THG!AH36/THG!$D36-1</f>
        <v>-0.18146078980406555</v>
      </c>
      <c r="AI36" s="98">
        <f>THG!AI36/THG!$D36-1</f>
        <v>-0.21412704969193186</v>
      </c>
    </row>
    <row r="37" spans="2:35" s="94" customFormat="1" ht="18.75" customHeight="1">
      <c r="B37" s="20" t="s">
        <v>95</v>
      </c>
      <c r="C37" s="15" t="s">
        <v>6</v>
      </c>
      <c r="D37" s="35">
        <f>THG!D37/THG!$D37-1</f>
        <v>0</v>
      </c>
      <c r="E37" s="35">
        <f>THG!E37/THG!$D37-1</f>
        <v>-6.3360913993674606E-2</v>
      </c>
      <c r="F37" s="35">
        <f>THG!F37/THG!$D37-1</f>
        <v>-8.109841361563741E-2</v>
      </c>
      <c r="G37" s="35">
        <f>THG!G37/THG!$D37-1</f>
        <v>-0.107394614661661</v>
      </c>
      <c r="H37" s="35">
        <f>THG!H37/THG!$D37-1</f>
        <v>-0.13844055555113799</v>
      </c>
      <c r="I37" s="35">
        <f>THG!I37/THG!$D37-1</f>
        <v>-0.13397049315701259</v>
      </c>
      <c r="J37" s="35">
        <f>THG!J37/THG!$D37-1</f>
        <v>-0.12058767439668638</v>
      </c>
      <c r="K37" s="35">
        <f>THG!K37/THG!$D37-1</f>
        <v>-0.12076412409229265</v>
      </c>
      <c r="L37" s="35">
        <f>THG!L37/THG!$D37-1</f>
        <v>-0.11008010200923257</v>
      </c>
      <c r="M37" s="35">
        <f>THG!M37/THG!$D37-1</f>
        <v>-9.5585273276818095E-2</v>
      </c>
      <c r="N37" s="35">
        <f>THG!N37/THG!$D37-1</f>
        <v>-9.9589969268430223E-2</v>
      </c>
      <c r="O37" s="35">
        <f>THG!O37/THG!$D37-1</f>
        <v>-9.5948689182207114E-2</v>
      </c>
      <c r="P37" s="35">
        <f>THG!P37/THG!$D37-1</f>
        <v>-0.12600087014445482</v>
      </c>
      <c r="Q37" s="35">
        <f>THG!Q37/THG!$D37-1</f>
        <v>-0.13971011789561838</v>
      </c>
      <c r="R37" s="35">
        <f>THG!R37/THG!$D37-1</f>
        <v>-0.12240811762472359</v>
      </c>
      <c r="S37" s="35">
        <f>THG!S37/THG!$D37-1</f>
        <v>-0.1258843034607191</v>
      </c>
      <c r="T37" s="35">
        <f>THG!T37/THG!$D37-1</f>
        <v>-0.14536381448387647</v>
      </c>
      <c r="U37" s="35">
        <f>THG!U37/THG!$D37-1</f>
        <v>-0.13521705682892782</v>
      </c>
      <c r="V37" s="35">
        <f>THG!V37/THG!$D37-1</f>
        <v>-0.13573670070356125</v>
      </c>
      <c r="W37" s="35">
        <f>THG!W37/THG!$D37-1</f>
        <v>-0.12589820030176468</v>
      </c>
      <c r="X37" s="35">
        <f>THG!X37/THG!$D37-1</f>
        <v>-0.13330835947961917</v>
      </c>
      <c r="Y37" s="35">
        <f>THG!Y37/THG!$D37-1</f>
        <v>-0.12116709463409148</v>
      </c>
      <c r="Z37" s="35">
        <f>THG!Z37/THG!$D37-1</f>
        <v>-0.10331537864161833</v>
      </c>
      <c r="AA37" s="35">
        <f>THG!AA37/THG!$D37-1</f>
        <v>-9.9318921350873501E-2</v>
      </c>
      <c r="AB37" s="35">
        <f>THG!AB37/THG!$D37-1</f>
        <v>-6.8379667115873399E-2</v>
      </c>
      <c r="AC37" s="35">
        <f>THG!AC37/THG!$D37-1</f>
        <v>-7.7787448074773446E-2</v>
      </c>
      <c r="AD37" s="35">
        <f>THG!AD37/THG!$D37-1</f>
        <v>-8.4242780461946554E-2</v>
      </c>
      <c r="AE37" s="35">
        <f>THG!AE37/THG!$D37-1</f>
        <v>-0.10362994736839559</v>
      </c>
      <c r="AF37" s="35">
        <f>THG!AF37/THG!$D37-1</f>
        <v>-0.15347647751253568</v>
      </c>
      <c r="AG37" s="35">
        <f>THG!AG37/THG!$D37-1</f>
        <v>-0.1657706523628788</v>
      </c>
      <c r="AH37" s="35">
        <f>THG!AH37/THG!$D37-1</f>
        <v>-0.17986725374029877</v>
      </c>
      <c r="AI37" s="35">
        <f>THG!AI37/THG!$D37-1</f>
        <v>-0.19992748786960135</v>
      </c>
    </row>
    <row r="38" spans="2:35" s="94" customFormat="1" ht="18.75" customHeight="1">
      <c r="B38" s="96" t="s">
        <v>96</v>
      </c>
      <c r="C38" s="95" t="s">
        <v>6</v>
      </c>
      <c r="D38" s="98">
        <f>THG!D38/THG!$D38-1</f>
        <v>0</v>
      </c>
      <c r="E38" s="98">
        <f>THG!E38/THG!$D38-1</f>
        <v>-9.7156574951971608E-2</v>
      </c>
      <c r="F38" s="98">
        <f>THG!F38/THG!$D38-1</f>
        <v>-0.20512633104752398</v>
      </c>
      <c r="G38" s="98">
        <f>THG!G38/THG!$D38-1</f>
        <v>-0.33403336784550697</v>
      </c>
      <c r="H38" s="98">
        <f>THG!H38/THG!$D38-1</f>
        <v>-0.39744662196820391</v>
      </c>
      <c r="I38" s="98">
        <f>THG!I38/THG!$D38-1</f>
        <v>-0.41829584868012792</v>
      </c>
      <c r="J38" s="98">
        <f>THG!J38/THG!$D38-1</f>
        <v>-0.37231956108297126</v>
      </c>
      <c r="K38" s="98">
        <f>THG!K38/THG!$D38-1</f>
        <v>-0.32720919978506491</v>
      </c>
      <c r="L38" s="98">
        <f>THG!L38/THG!$D38-1</f>
        <v>-0.27812096692312716</v>
      </c>
      <c r="M38" s="98">
        <f>THG!M38/THG!$D38-1</f>
        <v>-0.22036774973453943</v>
      </c>
      <c r="N38" s="98">
        <f>THG!N38/THG!$D38-1</f>
        <v>-0.22939323550636748</v>
      </c>
      <c r="O38" s="98">
        <f>THG!O38/THG!$D38-1</f>
        <v>-0.22923531198406388</v>
      </c>
      <c r="P38" s="98">
        <f>THG!P38/THG!$D38-1</f>
        <v>-0.2759492780501005</v>
      </c>
      <c r="Q38" s="98">
        <f>THG!Q38/THG!$D38-1</f>
        <v>-0.28677791760488713</v>
      </c>
      <c r="R38" s="98">
        <f>THG!R38/THG!$D38-1</f>
        <v>-0.32521198167038023</v>
      </c>
      <c r="S38" s="98">
        <f>THG!S38/THG!$D38-1</f>
        <v>-0.35065378683394055</v>
      </c>
      <c r="T38" s="98">
        <f>THG!T38/THG!$D38-1</f>
        <v>-0.3460519103965739</v>
      </c>
      <c r="U38" s="98">
        <f>THG!U38/THG!$D38-1</f>
        <v>-0.32859298450175645</v>
      </c>
      <c r="V38" s="98">
        <f>THG!V38/THG!$D38-1</f>
        <v>-0.29783544321828093</v>
      </c>
      <c r="W38" s="98">
        <f>THG!W38/THG!$D38-1</f>
        <v>-0.30836439219255773</v>
      </c>
      <c r="X38" s="98">
        <f>THG!X38/THG!$D38-1</f>
        <v>-0.29607960857198079</v>
      </c>
      <c r="Y38" s="98">
        <f>THG!Y38/THG!$D38-1</f>
        <v>-0.27596491398485856</v>
      </c>
      <c r="Z38" s="98">
        <f>THG!Z38/THG!$D38-1</f>
        <v>-0.23105731685785791</v>
      </c>
      <c r="AA38" s="98">
        <f>THG!AA38/THG!$D38-1</f>
        <v>-0.17086941233797304</v>
      </c>
      <c r="AB38" s="98">
        <f>THG!AB38/THG!$D38-1</f>
        <v>-0.12873152653861952</v>
      </c>
      <c r="AC38" s="98">
        <f>THG!AC38/THG!$D38-1</f>
        <v>-0.13394255270046629</v>
      </c>
      <c r="AD38" s="98">
        <f>THG!AD38/THG!$D38-1</f>
        <v>-0.14485711532949297</v>
      </c>
      <c r="AE38" s="98">
        <f>THG!AE38/THG!$D38-1</f>
        <v>-0.11947224011859137</v>
      </c>
      <c r="AF38" s="98">
        <f>THG!AF38/THG!$D38-1</f>
        <v>-6.9572041812671626E-2</v>
      </c>
      <c r="AG38" s="98">
        <f>THG!AG38/THG!$D38-1</f>
        <v>-7.3480331112867003E-2</v>
      </c>
      <c r="AH38" s="98">
        <f>THG!AH38/THG!$D38-1</f>
        <v>-0.10781655809364721</v>
      </c>
      <c r="AI38" s="98">
        <f>THG!AI38/THG!$D38-1</f>
        <v>-8.8234991235451421E-2</v>
      </c>
    </row>
    <row r="39" spans="2:35" s="94" customFormat="1" ht="18.75" customHeight="1">
      <c r="B39" s="20" t="s">
        <v>97</v>
      </c>
      <c r="C39" s="15" t="s">
        <v>6</v>
      </c>
      <c r="D39" s="35">
        <f>THG!D39/THG!$D39-1</f>
        <v>0</v>
      </c>
      <c r="E39" s="35">
        <f>THG!E39/THG!$D39-1</f>
        <v>-9.1385091417869879E-2</v>
      </c>
      <c r="F39" s="35">
        <f>THG!F39/THG!$D39-1</f>
        <v>3.39188796239136E-2</v>
      </c>
      <c r="G39" s="35">
        <f>THG!G39/THG!$D39-1</f>
        <v>-4.7538339336897661E-2</v>
      </c>
      <c r="H39" s="35">
        <f>THG!H39/THG!$D39-1</f>
        <v>-6.7501811986774851E-2</v>
      </c>
      <c r="I39" s="35">
        <f>THG!I39/THG!$D39-1</f>
        <v>-4.6796188782237236E-2</v>
      </c>
      <c r="J39" s="35">
        <f>THG!J39/THG!$D39-1</f>
        <v>7.7790629304397285E-3</v>
      </c>
      <c r="K39" s="35">
        <f>THG!K39/THG!$D39-1</f>
        <v>3.7207994368731567E-2</v>
      </c>
      <c r="L39" s="35">
        <f>THG!L39/THG!$D39-1</f>
        <v>9.0969299496448164E-2</v>
      </c>
      <c r="M39" s="35">
        <f>THG!M39/THG!$D39-1</f>
        <v>0.14699931049078185</v>
      </c>
      <c r="N39" s="35">
        <f>THG!N39/THG!$D39-1</f>
        <v>0.23300378774930675</v>
      </c>
      <c r="O39" s="35">
        <f>THG!O39/THG!$D39-1</f>
        <v>0.29334417651508193</v>
      </c>
      <c r="P39" s="35">
        <f>THG!P39/THG!$D39-1</f>
        <v>0.33073726163043848</v>
      </c>
      <c r="Q39" s="35">
        <f>THG!Q39/THG!$D39-1</f>
        <v>0.35144308164126059</v>
      </c>
      <c r="R39" s="35">
        <f>THG!R39/THG!$D39-1</f>
        <v>0.31859938600244142</v>
      </c>
      <c r="S39" s="35">
        <f>THG!S39/THG!$D39-1</f>
        <v>0.33270216673615538</v>
      </c>
      <c r="T39" s="35">
        <f>THG!T39/THG!$D39-1</f>
        <v>0.31157930125001476</v>
      </c>
      <c r="U39" s="35">
        <f>THG!U39/THG!$D39-1</f>
        <v>0.34614399025505294</v>
      </c>
      <c r="V39" s="35">
        <f>THG!V39/THG!$D39-1</f>
        <v>0.44398962008957477</v>
      </c>
      <c r="W39" s="35">
        <f>THG!W39/THG!$D39-1</f>
        <v>0.40683445776584271</v>
      </c>
      <c r="X39" s="35">
        <f>THG!X39/THG!$D39-1</f>
        <v>0.47750951757937332</v>
      </c>
      <c r="Y39" s="35">
        <f>THG!Y39/THG!$D39-1</f>
        <v>0.35959071380835228</v>
      </c>
      <c r="Z39" s="35">
        <f>THG!Z39/THG!$D39-1</f>
        <v>0.43417162819426669</v>
      </c>
      <c r="AA39" s="35">
        <f>THG!AA39/THG!$D39-1</f>
        <v>0.39809337964719682</v>
      </c>
      <c r="AB39" s="35">
        <f>THG!AB39/THG!$D39-1</f>
        <v>0.55848168176432167</v>
      </c>
      <c r="AC39" s="35">
        <f>THG!AC39/THG!$D39-1</f>
        <v>0.64535455067162917</v>
      </c>
      <c r="AD39" s="35">
        <f>THG!AD39/THG!$D39-1</f>
        <v>0.69451202110654164</v>
      </c>
      <c r="AE39" s="35">
        <f>THG!AE39/THG!$D39-1</f>
        <v>0.49583012042118946</v>
      </c>
      <c r="AF39" s="35">
        <f>THG!AF39/THG!$D39-1</f>
        <v>0.25819094144044641</v>
      </c>
      <c r="AG39" s="35">
        <f>THG!AG39/THG!$D39-1</f>
        <v>3.4715521280736406E-2</v>
      </c>
      <c r="AH39" s="35">
        <f>THG!AH39/THG!$D39-1</f>
        <v>-5.0725998841226305E-2</v>
      </c>
      <c r="AI39" s="35">
        <f>THG!AI39/THG!$D39-1</f>
        <v>-0.16957036061764075</v>
      </c>
    </row>
    <row r="40" spans="2:35" s="94" customFormat="1" ht="18.75" customHeight="1">
      <c r="B40" s="96" t="s">
        <v>98</v>
      </c>
      <c r="C40" s="95" t="s">
        <v>6</v>
      </c>
      <c r="D40" s="98">
        <f>THG!D40/THG!$D40-1</f>
        <v>0</v>
      </c>
      <c r="E40" s="98">
        <f>THG!E40/THG!$D40-1</f>
        <v>-7.2095561175770762E-2</v>
      </c>
      <c r="F40" s="98">
        <f>THG!F40/THG!$D40-1</f>
        <v>-0.12072140554483535</v>
      </c>
      <c r="G40" s="98">
        <f>THG!G40/THG!$D40-1</f>
        <v>-0.18659453120941905</v>
      </c>
      <c r="H40" s="98">
        <f>THG!H40/THG!$D40-1</f>
        <v>-0.21228595595577815</v>
      </c>
      <c r="I40" s="98">
        <f>THG!I40/THG!$D40-1</f>
        <v>-0.23695321270077885</v>
      </c>
      <c r="J40" s="98">
        <f>THG!J40/THG!$D40-1</f>
        <v>-0.23474335480039732</v>
      </c>
      <c r="K40" s="98">
        <f>THG!K40/THG!$D40-1</f>
        <v>-0.26056223524291144</v>
      </c>
      <c r="L40" s="98">
        <f>THG!L40/THG!$D40-1</f>
        <v>-0.27396394653156897</v>
      </c>
      <c r="M40" s="98">
        <f>THG!M40/THG!$D40-1</f>
        <v>-0.26028904931141372</v>
      </c>
      <c r="N40" s="98">
        <f>THG!N40/THG!$D40-1</f>
        <v>-0.28174986961965698</v>
      </c>
      <c r="O40" s="98">
        <f>THG!O40/THG!$D40-1</f>
        <v>-0.31625318960116289</v>
      </c>
      <c r="P40" s="98">
        <f>THG!P40/THG!$D40-1</f>
        <v>-0.37349601595840565</v>
      </c>
      <c r="Q40" s="98">
        <f>THG!Q40/THG!$D40-1</f>
        <v>-0.38844643108690091</v>
      </c>
      <c r="R40" s="98">
        <f>THG!R40/THG!$D40-1</f>
        <v>-0.39312568587490804</v>
      </c>
      <c r="S40" s="98">
        <f>THG!S40/THG!$D40-1</f>
        <v>-0.39752395621896097</v>
      </c>
      <c r="T40" s="98">
        <f>THG!T40/THG!$D40-1</f>
        <v>-0.4401741167827562</v>
      </c>
      <c r="U40" s="98">
        <f>THG!U40/THG!$D40-1</f>
        <v>-0.44575529969308136</v>
      </c>
      <c r="V40" s="98">
        <f>THG!V40/THG!$D40-1</f>
        <v>-0.4892169762852504</v>
      </c>
      <c r="W40" s="98">
        <f>THG!W40/THG!$D40-1</f>
        <v>-0.47640257846814071</v>
      </c>
      <c r="X40" s="98">
        <f>THG!X40/THG!$D40-1</f>
        <v>-0.49605564340481823</v>
      </c>
      <c r="Y40" s="98">
        <f>THG!Y40/THG!$D40-1</f>
        <v>-0.48260421768751338</v>
      </c>
      <c r="Z40" s="98">
        <f>THG!Z40/THG!$D40-1</f>
        <v>-0.50256458639041779</v>
      </c>
      <c r="AA40" s="98">
        <f>THG!AA40/THG!$D40-1</f>
        <v>-0.5292595630022936</v>
      </c>
      <c r="AB40" s="98">
        <f>THG!AB40/THG!$D40-1</f>
        <v>-0.53722338606237185</v>
      </c>
      <c r="AC40" s="98">
        <f>THG!AC40/THG!$D40-1</f>
        <v>-0.54809648164349412</v>
      </c>
      <c r="AD40" s="98">
        <f>THG!AD40/THG!$D40-1</f>
        <v>-0.5578073792334779</v>
      </c>
      <c r="AE40" s="98">
        <f>THG!AE40/THG!$D40-1</f>
        <v>-0.58264732289172294</v>
      </c>
      <c r="AF40" s="98">
        <f>THG!AF40/THG!$D40-1</f>
        <v>-0.60287965910283392</v>
      </c>
      <c r="AG40" s="98">
        <f>THG!AG40/THG!$D40-1</f>
        <v>-0.61951500563922668</v>
      </c>
      <c r="AH40" s="98">
        <f>THG!AH40/THG!$D40-1</f>
        <v>-0.62841316869134689</v>
      </c>
      <c r="AI40" s="98">
        <f>THG!AI40/THG!$D40-1</f>
        <v>-0.64312792739448799</v>
      </c>
    </row>
    <row r="41" spans="2:35" s="94" customFormat="1" ht="18.75" customHeight="1">
      <c r="B41" s="20" t="s">
        <v>99</v>
      </c>
      <c r="C41" s="15" t="s">
        <v>6</v>
      </c>
      <c r="D41" s="35">
        <f>THG!D41/THG!$D41-1</f>
        <v>0</v>
      </c>
      <c r="E41" s="35">
        <f>THG!E41/THG!$D41-1</f>
        <v>1.4168908930169417</v>
      </c>
      <c r="F41" s="35">
        <f>THG!F41/THG!$D41-1</f>
        <v>2.2541081134250085</v>
      </c>
      <c r="G41" s="35">
        <f>THG!G41/THG!$D41-1</f>
        <v>3.2238761163817005</v>
      </c>
      <c r="H41" s="35">
        <f>THG!H41/THG!$D41-1</f>
        <v>4.1840250588624537</v>
      </c>
      <c r="I41" s="35">
        <f>THG!I41/THG!$D41-1</f>
        <v>11.547952485133571</v>
      </c>
      <c r="J41" s="35">
        <f>THG!J41/THG!$D41-1</f>
        <v>19.810190510877035</v>
      </c>
      <c r="K41" s="35">
        <f>THG!K41/THG!$D41-1</f>
        <v>25.229027382089331</v>
      </c>
      <c r="L41" s="35">
        <f>THG!L41/THG!$D41-1</f>
        <v>58.064981308818119</v>
      </c>
      <c r="M41" s="35">
        <f>THG!M41/THG!$D41-1</f>
        <v>65.969934703000249</v>
      </c>
      <c r="N41" s="35">
        <f>THG!N41/THG!$D41-1</f>
        <v>105.06927131630729</v>
      </c>
      <c r="O41" s="35">
        <f>THG!O41/THG!$D41-1</f>
        <v>149.18206134842583</v>
      </c>
      <c r="P41" s="35">
        <f>THG!P41/THG!$D41-1</f>
        <v>214.37930159495565</v>
      </c>
      <c r="Q41" s="35">
        <f>THG!Q41/THG!$D41-1</f>
        <v>252.67417046140841</v>
      </c>
      <c r="R41" s="35">
        <f>THG!R41/THG!$D41-1</f>
        <v>326.01470165368602</v>
      </c>
      <c r="S41" s="35">
        <f>THG!S41/THG!$D41-1</f>
        <v>864.0020544558688</v>
      </c>
      <c r="T41" s="35">
        <f>THG!T41/THG!$D41-1</f>
        <v>1177.2983637610337</v>
      </c>
      <c r="U41" s="35">
        <f>THG!U41/THG!$D41-1</f>
        <v>1559.5925493477321</v>
      </c>
      <c r="V41" s="35">
        <f>THG!V41/THG!$D41-1</f>
        <v>1762.1214587552151</v>
      </c>
      <c r="W41" s="35">
        <f>THG!W41/THG!$D41-1</f>
        <v>2188.8323455638024</v>
      </c>
      <c r="X41" s="35">
        <f>THG!X41/THG!$D41-1</f>
        <v>2664.0279164186622</v>
      </c>
      <c r="Y41" s="35">
        <f>THG!Y41/THG!$D41-1</f>
        <v>3208.8367938530405</v>
      </c>
      <c r="Z41" s="35">
        <f>THG!Z41/THG!$D41-1</f>
        <v>3229.9647738950707</v>
      </c>
      <c r="AA41" s="35">
        <f>THG!AA41/THG!$D41-1</f>
        <v>3831.6689537690236</v>
      </c>
      <c r="AB41" s="35">
        <f>THG!AB41/THG!$D41-1</f>
        <v>3951.196678668588</v>
      </c>
      <c r="AC41" s="35">
        <f>THG!AC41/THG!$D41-1</f>
        <v>4082.2013865860035</v>
      </c>
      <c r="AD41" s="35">
        <f>THG!AD41/THG!$D41-1</f>
        <v>4051.62122085888</v>
      </c>
      <c r="AE41" s="35">
        <f>THG!AE41/THG!$D41-1</f>
        <v>3994.5722729878044</v>
      </c>
      <c r="AF41" s="35">
        <f>THG!AF41/THG!$D41-1</f>
        <v>3927.6949684796105</v>
      </c>
      <c r="AG41" s="35">
        <f>THG!AG41/THG!$D41-1</f>
        <v>3909.2811629354101</v>
      </c>
      <c r="AH41" s="35">
        <f>THG!AH41/THG!$D41-1</f>
        <v>3909.2811629354101</v>
      </c>
      <c r="AI41" s="35">
        <f>THG!AI41/THG!$D41-1</f>
        <v>3909.2814783486579</v>
      </c>
    </row>
    <row r="42" spans="2:35" s="94" customFormat="1" ht="18.75" customHeight="1">
      <c r="B42" s="96"/>
      <c r="C42" s="95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</row>
    <row r="43" spans="2:35" s="11" customFormat="1" ht="18.75" customHeight="1">
      <c r="B43" s="5" t="s">
        <v>27</v>
      </c>
      <c r="C43" s="21" t="s">
        <v>6</v>
      </c>
      <c r="D43" s="33">
        <f>THG!D43/THG!$D43-1</f>
        <v>0</v>
      </c>
      <c r="E43" s="33">
        <f>THG!E43/THG!$D43-1</f>
        <v>3.6810010577663199E-2</v>
      </c>
      <c r="F43" s="33">
        <f>THG!F43/THG!$D43-1</f>
        <v>5.2399254088990155E-2</v>
      </c>
      <c r="G43" s="33">
        <f>THG!G43/THG!$D43-1</f>
        <v>4.800078705762667E-2</v>
      </c>
      <c r="H43" s="33">
        <f>THG!H43/THG!$D43-1</f>
        <v>2.7289006137415805E-2</v>
      </c>
      <c r="I43" s="33">
        <f>THG!I43/THG!$D43-1</f>
        <v>1.876706322353483E-3</v>
      </c>
      <c r="J43" s="33">
        <f>THG!J43/THG!$D43-1</f>
        <v>-3.6044144853187965E-2</v>
      </c>
      <c r="K43" s="33">
        <f>THG!K43/THG!$D43-1</f>
        <v>-0.11319065804614248</v>
      </c>
      <c r="L43" s="33">
        <f>THG!L43/THG!$D43-1</f>
        <v>-0.16916455891318405</v>
      </c>
      <c r="M43" s="33">
        <f>THG!M43/THG!$D43-1</f>
        <v>-0.21205184063939664</v>
      </c>
      <c r="N43" s="33">
        <f>THG!N43/THG!$D43-1</f>
        <v>-0.25301743350615324</v>
      </c>
      <c r="O43" s="33">
        <f>THG!O43/THG!$D43-1</f>
        <v>-0.29670905012813975</v>
      </c>
      <c r="P43" s="33">
        <f>THG!P43/THG!$D43-1</f>
        <v>-0.33308280600404561</v>
      </c>
      <c r="Q43" s="33">
        <f>THG!Q43/THG!$D43-1</f>
        <v>-0.37271603984284085</v>
      </c>
      <c r="R43" s="33">
        <f>THG!R43/THG!$D43-1</f>
        <v>-0.40695390098578343</v>
      </c>
      <c r="S43" s="33">
        <f>THG!S43/THG!$D43-1</f>
        <v>-0.44245900622340284</v>
      </c>
      <c r="T43" s="33">
        <f>THG!T43/THG!$D43-1</f>
        <v>-0.49085717435660603</v>
      </c>
      <c r="U43" s="33">
        <f>THG!U43/THG!$D43-1</f>
        <v>-0.52527669265617538</v>
      </c>
      <c r="V43" s="33">
        <f>THG!V43/THG!$D43-1</f>
        <v>-0.55764756772301083</v>
      </c>
      <c r="W43" s="33">
        <f>THG!W43/THG!$D43-1</f>
        <v>-0.58980139002061638</v>
      </c>
      <c r="X43" s="33">
        <f>THG!X43/THG!$D43-1</f>
        <v>-0.61946765566841755</v>
      </c>
      <c r="Y43" s="33">
        <f>THG!Y43/THG!$D43-1</f>
        <v>-0.64010375517916462</v>
      </c>
      <c r="Z43" s="33">
        <f>THG!Z43/THG!$D43-1</f>
        <v>-0.66037329521244881</v>
      </c>
      <c r="AA43" s="33">
        <f>THG!AA43/THG!$D43-1</f>
        <v>-0.68027867322344604</v>
      </c>
      <c r="AB43" s="33">
        <f>THG!AB43/THG!$D43-1</f>
        <v>-0.69586100020038366</v>
      </c>
      <c r="AC43" s="33">
        <f>THG!AC43/THG!$D43-1</f>
        <v>-0.71204166959493831</v>
      </c>
      <c r="AD43" s="33">
        <f>THG!AD43/THG!$D43-1</f>
        <v>-0.72644188191139247</v>
      </c>
      <c r="AE43" s="33">
        <f>THG!AE43/THG!$D43-1</f>
        <v>-0.73733006199318263</v>
      </c>
      <c r="AF43" s="33">
        <f>THG!AF43/THG!$D43-1</f>
        <v>-0.74864502384207232</v>
      </c>
      <c r="AG43" s="33">
        <f>THG!AG43/THG!$D43-1</f>
        <v>-0.75801016944825372</v>
      </c>
      <c r="AH43" s="33">
        <f>THG!AH43/THG!$D43-1</f>
        <v>-0.76921726708153282</v>
      </c>
      <c r="AI43" s="33">
        <f>THG!AI43/THG!$D43-1</f>
        <v>-0.77920590888233021</v>
      </c>
    </row>
    <row r="44" spans="2:35" ht="18.75" customHeight="1">
      <c r="B44" s="96" t="s">
        <v>35</v>
      </c>
      <c r="C44" s="16" t="s">
        <v>6</v>
      </c>
      <c r="D44" s="34">
        <f>THG!D44/THG!$D44-1</f>
        <v>0</v>
      </c>
      <c r="E44" s="34">
        <f>THG!E44/THG!$D44-1</f>
        <v>5.969117139665836E-2</v>
      </c>
      <c r="F44" s="34">
        <f>THG!F44/THG!$D44-1</f>
        <v>8.9701960807246683E-2</v>
      </c>
      <c r="G44" s="34">
        <f>THG!G44/THG!$D44-1</f>
        <v>9.3095215817451393E-2</v>
      </c>
      <c r="H44" s="34">
        <f>THG!H44/THG!$D44-1</f>
        <v>7.5547803814012493E-2</v>
      </c>
      <c r="I44" s="34">
        <f>THG!I44/THG!$D44-1</f>
        <v>4.714957807264275E-2</v>
      </c>
      <c r="J44" s="34">
        <f>THG!J44/THG!$D44-1</f>
        <v>6.8281764434123815E-3</v>
      </c>
      <c r="K44" s="34">
        <f>THG!K44/THG!$D44-1</f>
        <v>-7.4339477546915167E-2</v>
      </c>
      <c r="L44" s="34">
        <f>THG!L44/THG!$D44-1</f>
        <v>-0.13381793088929317</v>
      </c>
      <c r="M44" s="34">
        <f>THG!M44/THG!$D44-1</f>
        <v>-0.181765018918018</v>
      </c>
      <c r="N44" s="34">
        <f>THG!N44/THG!$D44-1</f>
        <v>-0.22834807983579064</v>
      </c>
      <c r="O44" s="34">
        <f>THG!O44/THG!$D44-1</f>
        <v>-0.27598449716668338</v>
      </c>
      <c r="P44" s="34">
        <f>THG!P44/THG!$D44-1</f>
        <v>-0.31957269255735354</v>
      </c>
      <c r="Q44" s="34">
        <f>THG!Q44/THG!$D44-1</f>
        <v>-0.36299787720539656</v>
      </c>
      <c r="R44" s="34">
        <f>THG!R44/THG!$D44-1</f>
        <v>-0.40085218799890066</v>
      </c>
      <c r="S44" s="34">
        <f>THG!S44/THG!$D44-1</f>
        <v>-0.44266553996760261</v>
      </c>
      <c r="T44" s="34">
        <f>THG!T44/THG!$D44-1</f>
        <v>-0.48929757720715095</v>
      </c>
      <c r="U44" s="34">
        <f>THG!U44/THG!$D44-1</f>
        <v>-0.52842307939719657</v>
      </c>
      <c r="V44" s="34">
        <f>THG!V44/THG!$D44-1</f>
        <v>-0.56339875205408152</v>
      </c>
      <c r="W44" s="34">
        <f>THG!W44/THG!$D44-1</f>
        <v>-0.59922529692808824</v>
      </c>
      <c r="X44" s="34">
        <f>THG!X44/THG!$D44-1</f>
        <v>-0.63139469944620208</v>
      </c>
      <c r="Y44" s="34">
        <f>THG!Y44/THG!$D44-1</f>
        <v>-0.65679148075157467</v>
      </c>
      <c r="Z44" s="34">
        <f>THG!Z44/THG!$D44-1</f>
        <v>-0.67976941655311962</v>
      </c>
      <c r="AA44" s="34">
        <f>THG!AA44/THG!$D44-1</f>
        <v>-0.70121446658206676</v>
      </c>
      <c r="AB44" s="34">
        <f>THG!AB44/THG!$D44-1</f>
        <v>-0.72072970333506825</v>
      </c>
      <c r="AC44" s="34">
        <f>THG!AC44/THG!$D44-1</f>
        <v>-0.7387902702323379</v>
      </c>
      <c r="AD44" s="34">
        <f>THG!AD44/THG!$D44-1</f>
        <v>-0.75529309770118302</v>
      </c>
      <c r="AE44" s="34">
        <f>THG!AE44/THG!$D44-1</f>
        <v>-0.76766363939392168</v>
      </c>
      <c r="AF44" s="34">
        <f>THG!AF44/THG!$D44-1</f>
        <v>-0.77916064818334396</v>
      </c>
      <c r="AG44" s="34">
        <f>THG!AG44/THG!$D44-1</f>
        <v>-0.78986738381646893</v>
      </c>
      <c r="AH44" s="98">
        <f>THG!AH44/THG!$D44-1</f>
        <v>-0.80205890608826846</v>
      </c>
      <c r="AI44" s="98">
        <f>THG!AI44/THG!$D44-1</f>
        <v>-0.81333661791451517</v>
      </c>
    </row>
    <row r="45" spans="2:35" ht="18.75" customHeight="1">
      <c r="B45" s="20" t="s">
        <v>161</v>
      </c>
      <c r="C45" s="15" t="s">
        <v>6</v>
      </c>
      <c r="D45" s="35">
        <f>THG!D45/THG!$D45-1</f>
        <v>0</v>
      </c>
      <c r="E45" s="35">
        <f>THG!E45/THG!$D45-1</f>
        <v>1.0925414364640886</v>
      </c>
      <c r="F45" s="35">
        <f>THG!F45/THG!$D45-1</f>
        <v>1.7016574585635356</v>
      </c>
      <c r="G45" s="35">
        <f>THG!G45/THG!$D45-1</f>
        <v>2.3107734806629829</v>
      </c>
      <c r="H45" s="35">
        <f>THG!H45/THG!$D45-1</f>
        <v>4.2247237569060765</v>
      </c>
      <c r="I45" s="35">
        <f>THG!I45/THG!$D45-1</f>
        <v>6.1385359116022107</v>
      </c>
      <c r="J45" s="35">
        <f>THG!J45/THG!$D45-1</f>
        <v>8.0524861878453038</v>
      </c>
      <c r="K45" s="35">
        <f>THG!K45/THG!$D45-1</f>
        <v>8.9640883977900554</v>
      </c>
      <c r="L45" s="35">
        <f>THG!L45/THG!$D45-1</f>
        <v>9.9162991898831852</v>
      </c>
      <c r="M45" s="35">
        <f>THG!M45/THG!$D45-1</f>
        <v>11.611880147722172</v>
      </c>
      <c r="N45" s="35">
        <f>THG!N45/THG!$D45-1</f>
        <v>13.466268763051486</v>
      </c>
      <c r="O45" s="35">
        <f>THG!O45/THG!$D45-1</f>
        <v>13.707571666712502</v>
      </c>
      <c r="P45" s="35">
        <f>THG!P45/THG!$D45-1</f>
        <v>16.490131228542886</v>
      </c>
      <c r="Q45" s="35">
        <f>THG!Q45/THG!$D45-1</f>
        <v>16.61644007134327</v>
      </c>
      <c r="R45" s="35">
        <f>THG!R45/THG!$D45-1</f>
        <v>16.950599549969535</v>
      </c>
      <c r="S45" s="35">
        <f>THG!S45/THG!$D45-1</f>
        <v>16.763726786225458</v>
      </c>
      <c r="T45" s="35">
        <f>THG!T45/THG!$D45-1</f>
        <v>17.068377094580384</v>
      </c>
      <c r="U45" s="35">
        <f>THG!U45/THG!$D45-1</f>
        <v>18.302944938667952</v>
      </c>
      <c r="V45" s="35">
        <f>THG!V45/THG!$D45-1</f>
        <v>18.012124622763459</v>
      </c>
      <c r="W45" s="35">
        <f>THG!W45/THG!$D45-1</f>
        <v>18.46349054734597</v>
      </c>
      <c r="X45" s="35">
        <f>THG!X45/THG!$D45-1</f>
        <v>18.332529841923801</v>
      </c>
      <c r="Y45" s="35">
        <f>THG!Y45/THG!$D45-1</f>
        <v>20.549457556022364</v>
      </c>
      <c r="Z45" s="35">
        <f>THG!Z45/THG!$D45-1</f>
        <v>21.435576471285476</v>
      </c>
      <c r="AA45" s="35">
        <f>THG!AA45/THG!$D45-1</f>
        <v>21.297722345379988</v>
      </c>
      <c r="AB45" s="35">
        <f>THG!AB45/THG!$D45-1</f>
        <v>22.998472925542771</v>
      </c>
      <c r="AC45" s="35">
        <f>THG!AC45/THG!$D45-1</f>
        <v>23.063486804516419</v>
      </c>
      <c r="AD45" s="35">
        <f>THG!AD45/THG!$D45-1</f>
        <v>23.669120256871409</v>
      </c>
      <c r="AE45" s="35">
        <f>THG!AE45/THG!$D45-1</f>
        <v>24.067924221888497</v>
      </c>
      <c r="AF45" s="35">
        <f>THG!AF45/THG!$D45-1</f>
        <v>23.311657243580829</v>
      </c>
      <c r="AG45" s="35">
        <f>THG!AG45/THG!$D45-1</f>
        <v>23.753064525219408</v>
      </c>
      <c r="AH45" s="35">
        <f>THG!AH45/THG!$D45-1</f>
        <v>23.780927305631426</v>
      </c>
      <c r="AI45" s="35">
        <f>THG!AI45/THG!$D45-1</f>
        <v>23.809010442349191</v>
      </c>
    </row>
    <row r="46" spans="2:35" ht="18.75" customHeight="1">
      <c r="B46" s="96" t="s">
        <v>36</v>
      </c>
      <c r="C46" s="16" t="s">
        <v>6</v>
      </c>
      <c r="D46" s="34">
        <f>THG!D46/THG!$D46-1</f>
        <v>0</v>
      </c>
      <c r="E46" s="34">
        <f>THG!E46/THG!$D46-1</f>
        <v>-0.18281946652174885</v>
      </c>
      <c r="F46" s="34">
        <f>THG!F46/THG!$D46-1</f>
        <v>-0.30486905049523927</v>
      </c>
      <c r="G46" s="34">
        <f>THG!G46/THG!$D46-1</f>
        <v>-0.38684719157467418</v>
      </c>
      <c r="H46" s="34">
        <f>THG!H46/THG!$D46-1</f>
        <v>-0.45757408946525624</v>
      </c>
      <c r="I46" s="34">
        <f>THG!I46/THG!$D46-1</f>
        <v>-0.48020629132769221</v>
      </c>
      <c r="J46" s="34">
        <f>THG!J46/THG!$D46-1</f>
        <v>-0.52104876307470538</v>
      </c>
      <c r="K46" s="34">
        <f>THG!K46/THG!$D46-1</f>
        <v>-0.57604686792781723</v>
      </c>
      <c r="L46" s="34">
        <f>THG!L46/THG!$D46-1</f>
        <v>-0.61502327276168089</v>
      </c>
      <c r="M46" s="34">
        <f>THG!M46/THG!$D46-1</f>
        <v>-0.63503246175348904</v>
      </c>
      <c r="N46" s="34">
        <f>THG!N46/THG!$D46-1</f>
        <v>-0.65187245840692565</v>
      </c>
      <c r="O46" s="34">
        <f>THG!O46/THG!$D46-1</f>
        <v>-0.66554807829745366</v>
      </c>
      <c r="P46" s="34">
        <f>THG!P46/THG!$D46-1</f>
        <v>-0.67243661428776358</v>
      </c>
      <c r="Q46" s="34">
        <f>THG!Q46/THG!$D46-1</f>
        <v>-0.6823440113943684</v>
      </c>
      <c r="R46" s="34">
        <f>THG!R46/THG!$D46-1</f>
        <v>-0.69245938164035481</v>
      </c>
      <c r="S46" s="34">
        <f>THG!S46/THG!$D46-1</f>
        <v>-0.70043670719233786</v>
      </c>
      <c r="T46" s="34">
        <f>THG!T46/THG!$D46-1</f>
        <v>-0.70739565907366109</v>
      </c>
      <c r="U46" s="34">
        <f>THG!U46/THG!$D46-1</f>
        <v>-0.71306975164804098</v>
      </c>
      <c r="V46" s="34">
        <f>THG!V46/THG!$D46-1</f>
        <v>-0.7194594103462455</v>
      </c>
      <c r="W46" s="34">
        <f>THG!W46/THG!$D46-1</f>
        <v>-0.72374874335583916</v>
      </c>
      <c r="X46" s="34">
        <f>THG!X46/THG!$D46-1</f>
        <v>-0.72983002909700301</v>
      </c>
      <c r="Y46" s="34">
        <f>THG!Y46/THG!$D46-1</f>
        <v>-0.73257693992308281</v>
      </c>
      <c r="Z46" s="34">
        <f>THG!Z46/THG!$D46-1</f>
        <v>-0.73763674355252296</v>
      </c>
      <c r="AA46" s="34">
        <f>THG!AA46/THG!$D46-1</f>
        <v>-0.74199463212277705</v>
      </c>
      <c r="AB46" s="34">
        <f>THG!AB46/THG!$D46-1</f>
        <v>-0.74077060212303991</v>
      </c>
      <c r="AC46" s="34">
        <f>THG!AC46/THG!$D46-1</f>
        <v>-0.74046891886847466</v>
      </c>
      <c r="AD46" s="34">
        <f>THG!AD46/THG!$D46-1</f>
        <v>-0.74217483135703888</v>
      </c>
      <c r="AE46" s="34">
        <f>THG!AE46/THG!$D46-1</f>
        <v>-0.74376266869766661</v>
      </c>
      <c r="AF46" s="34">
        <f>THG!AF46/THG!$D46-1</f>
        <v>-0.74510776931270617</v>
      </c>
      <c r="AG46" s="34">
        <f>THG!AG46/THG!$D46-1</f>
        <v>-0.74715710646302003</v>
      </c>
      <c r="AH46" s="98">
        <f>THG!AH46/THG!$D46-1</f>
        <v>-0.7497748491302727</v>
      </c>
      <c r="AI46" s="98">
        <f>THG!AI46/THG!$D46-1</f>
        <v>-0.74839332709439876</v>
      </c>
    </row>
    <row r="47" spans="2:35" ht="18.75" customHeight="1">
      <c r="B47" s="20" t="s">
        <v>92</v>
      </c>
      <c r="C47" s="15" t="s">
        <v>6</v>
      </c>
      <c r="D47" s="36" t="s">
        <v>91</v>
      </c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</row>
    <row r="48" spans="2:35" ht="18.75" customHeight="1">
      <c r="B48" s="9"/>
      <c r="C48" s="16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98"/>
      <c r="AI48" s="98"/>
    </row>
    <row r="49" spans="2:35" s="11" customFormat="1" ht="18.75" customHeight="1">
      <c r="B49" s="5" t="s">
        <v>163</v>
      </c>
      <c r="C49" s="21" t="s">
        <v>6</v>
      </c>
      <c r="D49" s="33">
        <f>THG!D49/THG!$D49-1</f>
        <v>0</v>
      </c>
      <c r="E49" s="33">
        <f>THG!E49/THG!$D49-1</f>
        <v>-2.1575085025928948</v>
      </c>
      <c r="F49" s="33">
        <f>THG!F49/THG!$D49-1</f>
        <v>-2.3831860487349701</v>
      </c>
      <c r="G49" s="33">
        <f>THG!G49/THG!$D49-1</f>
        <v>-2.3641015079973227</v>
      </c>
      <c r="H49" s="33">
        <f>THG!H49/THG!$D49-1</f>
        <v>-2.1574799423014381</v>
      </c>
      <c r="I49" s="33">
        <f>THG!I49/THG!$D49-1</f>
        <v>-1.9106486854884359</v>
      </c>
      <c r="J49" s="33">
        <f>THG!J49/THG!$D49-1</f>
        <v>-2.0409368470127474</v>
      </c>
      <c r="K49" s="33">
        <f>THG!K49/THG!$D49-1</f>
        <v>-2.0194206919790032</v>
      </c>
      <c r="L49" s="33">
        <f>THG!L49/THG!$D49-1</f>
        <v>-1.989906921708686</v>
      </c>
      <c r="M49" s="33">
        <f>THG!M49/THG!$D49-1</f>
        <v>-2.1143247688539013</v>
      </c>
      <c r="N49" s="33">
        <f>THG!N49/THG!$D49-1</f>
        <v>-1.3551267912860672</v>
      </c>
      <c r="O49" s="33">
        <f>THG!O49/THG!$D49-1</f>
        <v>-1.6584546322130422</v>
      </c>
      <c r="P49" s="33">
        <f>THG!P49/THG!$D49-1</f>
        <v>-0.42020117152980485</v>
      </c>
      <c r="Q49" s="33">
        <f>THG!Q49/THG!$D49-1</f>
        <v>-0.5746612424734997</v>
      </c>
      <c r="R49" s="33">
        <f>THG!R49/THG!$D49-1</f>
        <v>-0.70375048612906244</v>
      </c>
      <c r="S49" s="33">
        <f>THG!S49/THG!$D49-1</f>
        <v>-0.83897432802157512</v>
      </c>
      <c r="T49" s="33">
        <f>THG!T49/THG!$D49-1</f>
        <v>-1.1175428642555607</v>
      </c>
      <c r="U49" s="33">
        <f>THG!U49/THG!$D49-1</f>
        <v>-0.99290100523796077</v>
      </c>
      <c r="V49" s="33">
        <f>THG!V49/THG!$D49-1</f>
        <v>-1.4317305941672864</v>
      </c>
      <c r="W49" s="33">
        <f>THG!W49/THG!$D49-1</f>
        <v>-1.7336849464547757</v>
      </c>
      <c r="X49" s="33">
        <f>THG!X49/THG!$D49-1</f>
        <v>-1.5441829414440282</v>
      </c>
      <c r="Y49" s="33">
        <f>THG!Y49/THG!$D49-1</f>
        <v>-1.5916624459161355</v>
      </c>
      <c r="Z49" s="33">
        <f>THG!Z49/THG!$D49-1</f>
        <v>-1.9646467808779662</v>
      </c>
      <c r="AA49" s="33">
        <f>THG!AA49/THG!$D49-1</f>
        <v>-1.8641583834815318</v>
      </c>
      <c r="AB49" s="33">
        <f>THG!AB49/THG!$D49-1</f>
        <v>-1.8380950815317496</v>
      </c>
      <c r="AC49" s="33">
        <f>THG!AC49/THG!$D49-1</f>
        <v>-1.7567695220265471</v>
      </c>
      <c r="AD49" s="33">
        <f>THG!AD49/THG!$D49-1</f>
        <v>-1.8320170076860407</v>
      </c>
      <c r="AE49" s="33">
        <f>THG!AE49/THG!$D49-1</f>
        <v>-1.8188594169931149</v>
      </c>
      <c r="AF49" s="33">
        <f>THG!AF49/THG!$D49-1</f>
        <v>-1.7425055882245912</v>
      </c>
      <c r="AG49" s="33">
        <f>THG!AG49/THG!$D49-1</f>
        <v>-1.5515005987568204</v>
      </c>
      <c r="AH49" s="33">
        <f>THG!AH49/THG!$D49-1</f>
        <v>-1.4171840124737571</v>
      </c>
      <c r="AI49" s="33">
        <f>THG!AI49/THG!$D49-1</f>
        <v>-1.4248858720710837</v>
      </c>
    </row>
    <row r="50" spans="2:35" ht="18.75" customHeight="1">
      <c r="B50" s="96" t="s">
        <v>162</v>
      </c>
      <c r="C50" s="16" t="s">
        <v>6</v>
      </c>
      <c r="D50" s="34">
        <f>THG!D50/THG!$D50-1</f>
        <v>0</v>
      </c>
      <c r="E50" s="34">
        <f>THG!E50/THG!$D50-1</f>
        <v>-2.1575085025928948</v>
      </c>
      <c r="F50" s="34">
        <f>THG!F50/THG!$D50-1</f>
        <v>-2.3831860487349701</v>
      </c>
      <c r="G50" s="34">
        <f>THG!G50/THG!$D50-1</f>
        <v>-2.3641015079973227</v>
      </c>
      <c r="H50" s="34">
        <f>THG!H50/THG!$D50-1</f>
        <v>-2.1574799423014381</v>
      </c>
      <c r="I50" s="34">
        <f>THG!I50/THG!$D50-1</f>
        <v>-1.9106486854884359</v>
      </c>
      <c r="J50" s="34">
        <f>THG!J50/THG!$D50-1</f>
        <v>-2.0409368470127474</v>
      </c>
      <c r="K50" s="34">
        <f>THG!K50/THG!$D50-1</f>
        <v>-2.0194206919790032</v>
      </c>
      <c r="L50" s="34">
        <f>THG!L50/THG!$D50-1</f>
        <v>-1.989906921708686</v>
      </c>
      <c r="M50" s="34">
        <f>THG!M50/THG!$D50-1</f>
        <v>-2.1143247688539013</v>
      </c>
      <c r="N50" s="34">
        <f>THG!N50/THG!$D50-1</f>
        <v>-1.3551267912860672</v>
      </c>
      <c r="O50" s="34">
        <f>THG!O50/THG!$D50-1</f>
        <v>-1.6584546322130422</v>
      </c>
      <c r="P50" s="34">
        <f>THG!P50/THG!$D50-1</f>
        <v>-0.42020117152980485</v>
      </c>
      <c r="Q50" s="34">
        <f>THG!Q50/THG!$D50-1</f>
        <v>-0.5746612424734997</v>
      </c>
      <c r="R50" s="34">
        <f>THG!R50/THG!$D50-1</f>
        <v>-0.70375048612906244</v>
      </c>
      <c r="S50" s="34">
        <f>THG!S50/THG!$D50-1</f>
        <v>-0.83897432802157512</v>
      </c>
      <c r="T50" s="34">
        <f>THG!T50/THG!$D50-1</f>
        <v>-1.1175428642555607</v>
      </c>
      <c r="U50" s="34">
        <f>THG!U50/THG!$D50-1</f>
        <v>-0.99290100523796077</v>
      </c>
      <c r="V50" s="34">
        <f>THG!V50/THG!$D50-1</f>
        <v>-1.4317305941672864</v>
      </c>
      <c r="W50" s="34">
        <f>THG!W50/THG!$D50-1</f>
        <v>-1.7336849464547757</v>
      </c>
      <c r="X50" s="34">
        <f>THG!X50/THG!$D50-1</f>
        <v>-1.5441829414440282</v>
      </c>
      <c r="Y50" s="34">
        <f>THG!Y50/THG!$D50-1</f>
        <v>-1.5916624459161355</v>
      </c>
      <c r="Z50" s="34">
        <f>THG!Z50/THG!$D50-1</f>
        <v>-1.9646467808779662</v>
      </c>
      <c r="AA50" s="34">
        <f>THG!AA50/THG!$D50-1</f>
        <v>-1.8641583834815318</v>
      </c>
      <c r="AB50" s="34">
        <f>THG!AB50/THG!$D50-1</f>
        <v>-1.8380950815317496</v>
      </c>
      <c r="AC50" s="34">
        <f>THG!AC50/THG!$D50-1</f>
        <v>-1.7567695220265471</v>
      </c>
      <c r="AD50" s="34">
        <f>THG!AD50/THG!$D50-1</f>
        <v>-1.8320170076860407</v>
      </c>
      <c r="AE50" s="34">
        <f>THG!AE50/THG!$D50-1</f>
        <v>-1.8188594169931149</v>
      </c>
      <c r="AF50" s="34">
        <f>THG!AF50/THG!$D50-1</f>
        <v>-1.7425055882245912</v>
      </c>
      <c r="AG50" s="34">
        <f>THG!AG50/THG!$D50-1</f>
        <v>-1.5515005987568204</v>
      </c>
      <c r="AH50" s="98">
        <f>THG!AH50/THG!$D50-1</f>
        <v>-1.4171840124737571</v>
      </c>
      <c r="AI50" s="98">
        <f>THG!AI50/THG!$D50-1</f>
        <v>-1.4248858720710837</v>
      </c>
    </row>
    <row r="51" spans="2:35" ht="14.25" customHeight="1">
      <c r="B51" s="7"/>
      <c r="C51" s="17"/>
    </row>
    <row r="52" spans="2:35" ht="18.75" customHeight="1"/>
  </sheetData>
  <pageMargins left="0.70866141732283472" right="0.70866141732283472" top="0.78740157480314965" bottom="0.78740157480314965" header="1.1811023622047245" footer="1.1811023622047245"/>
  <pageSetup paperSize="9" scale="20" orientation="portrait" r:id="rId1"/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5A7AB-6BCF-40E1-AF1D-00C3A0F306FD}">
  <sheetPr>
    <tabColor theme="6" tint="0.79998168889431442"/>
    <pageSetUpPr fitToPage="1"/>
  </sheetPr>
  <dimension ref="A1:X35"/>
  <sheetViews>
    <sheetView showGridLines="0" zoomScale="130" zoomScaleNormal="130" zoomScaleSheetLayoutView="110" workbookViewId="0">
      <selection activeCell="O21" sqref="O21"/>
    </sheetView>
  </sheetViews>
  <sheetFormatPr baseColWidth="10" defaultColWidth="11.42578125" defaultRowHeight="12.75"/>
  <cols>
    <col min="1" max="1" width="5.7109375" style="43" customWidth="1"/>
    <col min="2" max="2" width="4.28515625" style="43" customWidth="1"/>
    <col min="3" max="3" width="1.7109375" style="43" customWidth="1"/>
    <col min="4" max="4" width="14" style="43" customWidth="1"/>
    <col min="5" max="5" width="1.7109375" style="43" customWidth="1"/>
    <col min="6" max="6" width="14" style="43" customWidth="1"/>
    <col min="7" max="7" width="1.7109375" style="43" customWidth="1"/>
    <col min="8" max="8" width="14" style="43" customWidth="1"/>
    <col min="9" max="9" width="1.7109375" style="43" customWidth="1"/>
    <col min="10" max="10" width="14" style="43" customWidth="1"/>
    <col min="11" max="11" width="1.7109375" style="43" customWidth="1"/>
    <col min="12" max="12" width="14" style="43" customWidth="1"/>
    <col min="13" max="13" width="3.140625" style="43" customWidth="1"/>
    <col min="14" max="14" width="1.42578125" style="43" customWidth="1"/>
    <col min="15" max="15" width="15.140625" style="43" customWidth="1"/>
    <col min="16" max="16" width="2.5703125" style="44" customWidth="1"/>
    <col min="17" max="19" width="11.7109375" style="44" customWidth="1"/>
    <col min="20" max="20" width="4" style="44" customWidth="1"/>
    <col min="21" max="22" width="11.7109375" style="44" customWidth="1"/>
    <col min="23" max="23" width="19.140625" style="44" customWidth="1"/>
    <col min="24" max="24" width="2.5703125" style="44" customWidth="1"/>
    <col min="25" max="16384" width="11.42578125" style="44"/>
  </cols>
  <sheetData>
    <row r="1" spans="1:24" ht="20.25" customHeight="1">
      <c r="A1" s="42"/>
    </row>
    <row r="2" spans="1:24" ht="20.25" customHeight="1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P2" s="181" t="s">
        <v>145</v>
      </c>
      <c r="Q2" s="182"/>
      <c r="R2" s="182"/>
      <c r="S2" s="182"/>
      <c r="T2" s="182"/>
      <c r="U2" s="182"/>
      <c r="V2" s="182"/>
      <c r="W2" s="182"/>
      <c r="X2" s="183"/>
    </row>
    <row r="3" spans="1:24" ht="18.75" customHeight="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P3" s="47"/>
      <c r="Q3" s="48"/>
      <c r="R3" s="49"/>
      <c r="S3" s="48"/>
      <c r="T3" s="48"/>
      <c r="U3" s="49"/>
      <c r="V3" s="48"/>
      <c r="W3" s="48"/>
      <c r="X3" s="50"/>
    </row>
    <row r="4" spans="1:24" ht="15.95" customHeight="1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P4" s="47"/>
      <c r="Q4" s="48"/>
      <c r="R4" s="48"/>
      <c r="S4" s="48"/>
      <c r="T4" s="48"/>
      <c r="U4" s="48"/>
      <c r="V4" s="48"/>
      <c r="W4" s="48"/>
      <c r="X4" s="50"/>
    </row>
    <row r="5" spans="1:24" ht="7.5" customHeight="1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P5" s="52"/>
      <c r="Q5" s="53"/>
      <c r="R5" s="53"/>
      <c r="S5" s="53"/>
      <c r="T5" s="53"/>
      <c r="U5" s="53"/>
      <c r="V5" s="53"/>
      <c r="W5" s="53"/>
      <c r="X5" s="54"/>
    </row>
    <row r="6" spans="1:24" ht="16.5" customHeight="1">
      <c r="B6" s="55"/>
      <c r="P6" s="52"/>
      <c r="Q6" s="53"/>
      <c r="R6" s="53"/>
      <c r="S6" s="53"/>
      <c r="T6" s="53"/>
      <c r="U6" s="53"/>
      <c r="V6" s="53"/>
      <c r="W6" s="53"/>
      <c r="X6" s="54"/>
    </row>
    <row r="7" spans="1:24" ht="16.5" customHeight="1">
      <c r="B7" s="55"/>
      <c r="P7" s="52"/>
      <c r="Q7" s="53"/>
      <c r="R7" s="53"/>
      <c r="S7" s="53"/>
      <c r="T7" s="53"/>
      <c r="U7" s="53"/>
      <c r="V7" s="53"/>
      <c r="W7" s="53"/>
      <c r="X7" s="54"/>
    </row>
    <row r="8" spans="1:24" ht="16.5" customHeight="1">
      <c r="B8" s="55"/>
      <c r="P8" s="52"/>
      <c r="Q8" s="53"/>
      <c r="R8" s="53"/>
      <c r="S8" s="53"/>
      <c r="T8" s="53"/>
      <c r="U8" s="53"/>
      <c r="V8" s="53"/>
      <c r="W8" s="53"/>
      <c r="X8" s="54"/>
    </row>
    <row r="9" spans="1:24" ht="16.5" customHeight="1">
      <c r="B9" s="55"/>
      <c r="P9" s="52"/>
      <c r="Q9" s="53"/>
      <c r="R9" s="53"/>
      <c r="S9" s="53"/>
      <c r="T9" s="53"/>
      <c r="U9" s="53"/>
      <c r="V9" s="53"/>
      <c r="W9" s="53"/>
      <c r="X9" s="54"/>
    </row>
    <row r="10" spans="1:24" ht="16.5" customHeight="1">
      <c r="B10" s="55"/>
      <c r="P10" s="52"/>
      <c r="Q10" s="53"/>
      <c r="R10" s="53"/>
      <c r="S10" s="53"/>
      <c r="T10" s="53"/>
      <c r="U10" s="53"/>
      <c r="V10" s="53"/>
      <c r="W10" s="53"/>
      <c r="X10" s="54"/>
    </row>
    <row r="11" spans="1:24" ht="16.5" customHeight="1">
      <c r="B11" s="55"/>
      <c r="P11" s="52"/>
      <c r="Q11" s="56" t="s">
        <v>144</v>
      </c>
      <c r="R11" s="53"/>
      <c r="S11" s="53"/>
      <c r="T11" s="53"/>
      <c r="U11" s="53"/>
      <c r="V11" s="53"/>
      <c r="W11" s="53"/>
      <c r="X11" s="54"/>
    </row>
    <row r="12" spans="1:24" ht="16.5" customHeight="1">
      <c r="B12" s="55"/>
      <c r="P12" s="52"/>
      <c r="Q12" s="53"/>
      <c r="R12" s="53"/>
      <c r="S12" s="53"/>
      <c r="T12" s="53"/>
      <c r="U12" s="53"/>
      <c r="V12" s="53"/>
      <c r="W12" s="53"/>
      <c r="X12" s="54"/>
    </row>
    <row r="13" spans="1:24" ht="17.25" customHeight="1">
      <c r="B13" s="55"/>
      <c r="P13" s="52"/>
      <c r="Q13" s="56" t="s">
        <v>143</v>
      </c>
      <c r="R13" s="53"/>
      <c r="S13" s="53"/>
      <c r="T13" s="53"/>
      <c r="U13" s="53"/>
      <c r="V13" s="53"/>
      <c r="W13" s="53"/>
      <c r="X13" s="54"/>
    </row>
    <row r="14" spans="1:24" ht="16.5" customHeight="1">
      <c r="B14" s="55"/>
      <c r="P14" s="52"/>
      <c r="Q14" s="53"/>
      <c r="R14" s="53"/>
      <c r="S14" s="53"/>
      <c r="T14" s="53"/>
      <c r="U14" s="53"/>
      <c r="V14" s="53"/>
      <c r="W14" s="53"/>
      <c r="X14" s="54"/>
    </row>
    <row r="15" spans="1:24" ht="16.5" customHeight="1">
      <c r="A15" s="57"/>
      <c r="B15" s="58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2"/>
      <c r="Q15" s="53"/>
      <c r="R15" s="56" t="s">
        <v>142</v>
      </c>
      <c r="S15" s="53"/>
      <c r="T15" s="53"/>
      <c r="U15" s="56" t="s">
        <v>142</v>
      </c>
      <c r="V15" s="53"/>
      <c r="W15" s="53"/>
      <c r="X15" s="54"/>
    </row>
    <row r="16" spans="1:24" ht="16.5" customHeight="1">
      <c r="A16" s="57"/>
      <c r="B16" s="58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2"/>
      <c r="Q16" s="53"/>
      <c r="R16" s="53"/>
      <c r="S16" s="53"/>
      <c r="T16" s="53"/>
      <c r="U16" s="53"/>
      <c r="V16" s="53"/>
      <c r="W16" s="53"/>
      <c r="X16" s="54"/>
    </row>
    <row r="17" spans="1:24" ht="16.5" customHeight="1">
      <c r="A17" s="57"/>
      <c r="B17" s="58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2"/>
      <c r="Q17" s="53"/>
      <c r="R17" s="53"/>
      <c r="S17" s="53"/>
      <c r="T17" s="53"/>
      <c r="U17" s="53"/>
      <c r="V17" s="53"/>
      <c r="W17" s="53"/>
      <c r="X17" s="54"/>
    </row>
    <row r="18" spans="1:24" ht="22.5" customHeight="1">
      <c r="A18" s="57"/>
      <c r="B18" s="58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2"/>
      <c r="Q18" s="53"/>
      <c r="R18" s="53"/>
      <c r="S18" s="53"/>
      <c r="T18" s="53"/>
      <c r="U18" s="53"/>
      <c r="V18" s="53"/>
      <c r="W18" s="53"/>
      <c r="X18" s="54"/>
    </row>
    <row r="19" spans="1:24" ht="87" customHeight="1">
      <c r="A19" s="59"/>
      <c r="B19" s="60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7"/>
      <c r="O19" s="57"/>
      <c r="P19" s="61"/>
      <c r="Q19" s="62"/>
      <c r="R19" s="62"/>
      <c r="S19" s="62"/>
      <c r="T19" s="62"/>
      <c r="U19" s="62"/>
      <c r="V19" s="62"/>
      <c r="W19" s="62"/>
      <c r="X19" s="63"/>
    </row>
    <row r="20" spans="1:24" ht="9" customHeight="1">
      <c r="A20" s="59"/>
      <c r="B20" s="60"/>
      <c r="C20" s="59"/>
      <c r="D20" s="180"/>
      <c r="E20" s="59"/>
      <c r="F20" s="180"/>
      <c r="G20" s="59"/>
      <c r="H20" s="180"/>
      <c r="I20" s="59"/>
      <c r="J20" s="180"/>
      <c r="K20" s="59"/>
      <c r="L20" s="180"/>
      <c r="M20" s="59"/>
      <c r="N20" s="57"/>
      <c r="O20" s="57"/>
    </row>
    <row r="21" spans="1:24" ht="11.25" customHeight="1">
      <c r="A21" s="59"/>
      <c r="B21" s="60"/>
      <c r="C21" s="59"/>
      <c r="D21" s="180"/>
      <c r="E21" s="59"/>
      <c r="F21" s="180"/>
      <c r="G21" s="59"/>
      <c r="H21" s="180"/>
      <c r="I21" s="59"/>
      <c r="J21" s="180"/>
      <c r="K21" s="59"/>
      <c r="L21" s="180"/>
      <c r="M21" s="59"/>
      <c r="N21" s="57"/>
      <c r="O21" s="57"/>
    </row>
    <row r="22" spans="1:24" ht="3.75" customHeight="1">
      <c r="A22" s="59"/>
      <c r="B22" s="60"/>
      <c r="C22" s="59"/>
      <c r="D22" s="64"/>
      <c r="E22" s="59"/>
      <c r="F22" s="64"/>
      <c r="G22" s="59"/>
      <c r="H22" s="64"/>
      <c r="I22" s="59"/>
      <c r="J22" s="64"/>
      <c r="K22" s="59"/>
      <c r="L22" s="64"/>
      <c r="M22" s="59"/>
      <c r="N22" s="57"/>
      <c r="O22" s="57"/>
    </row>
    <row r="23" spans="1:24" ht="9" customHeight="1">
      <c r="A23" s="59"/>
      <c r="B23" s="60"/>
      <c r="C23" s="59"/>
      <c r="D23" s="180"/>
      <c r="E23" s="59"/>
      <c r="F23" s="180"/>
      <c r="G23" s="59"/>
      <c r="H23" s="180"/>
      <c r="I23" s="59"/>
      <c r="J23" s="180"/>
      <c r="K23" s="59"/>
      <c r="L23" s="180"/>
      <c r="M23" s="59"/>
      <c r="N23" s="57"/>
      <c r="O23" s="57"/>
    </row>
    <row r="24" spans="1:24" ht="9" customHeight="1">
      <c r="A24" s="59"/>
      <c r="B24" s="60"/>
      <c r="C24" s="59"/>
      <c r="D24" s="180"/>
      <c r="E24" s="59"/>
      <c r="F24" s="180"/>
      <c r="G24" s="59"/>
      <c r="H24" s="180"/>
      <c r="I24" s="59"/>
      <c r="J24" s="180"/>
      <c r="K24" s="59"/>
      <c r="L24" s="180"/>
      <c r="M24" s="59"/>
      <c r="N24" s="57"/>
      <c r="O24" s="57"/>
    </row>
    <row r="25" spans="1:24" ht="16.5" customHeight="1">
      <c r="A25" s="57"/>
      <c r="B25" s="58"/>
      <c r="C25" s="65"/>
      <c r="D25" s="65"/>
      <c r="E25" s="65"/>
      <c r="F25" s="65"/>
      <c r="G25" s="65"/>
      <c r="H25" s="65"/>
      <c r="I25" s="65"/>
      <c r="J25" s="65"/>
      <c r="K25" s="65"/>
      <c r="L25" s="57"/>
      <c r="M25" s="57"/>
      <c r="N25" s="57"/>
      <c r="O25" s="57"/>
    </row>
    <row r="26" spans="1:24" ht="21.75" customHeight="1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</row>
    <row r="27" spans="1:24" ht="6.75" customHeight="1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</row>
    <row r="28" spans="1:24" ht="6" customHeight="1">
      <c r="A28" s="66"/>
      <c r="B28" s="66"/>
      <c r="C28" s="66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</row>
    <row r="29" spans="1:24" ht="4.5" customHeight="1">
      <c r="A29" s="66"/>
      <c r="B29" s="66"/>
      <c r="C29" s="66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</row>
    <row r="30" spans="1:24" ht="6" customHeight="1">
      <c r="A30" s="66"/>
      <c r="B30" s="66"/>
      <c r="C30" s="66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</row>
    <row r="31" spans="1:24" ht="6.75" customHeight="1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</row>
    <row r="32" spans="1:24" ht="4.5" customHeight="1">
      <c r="A32" s="57"/>
      <c r="B32" s="57"/>
      <c r="C32" s="57"/>
      <c r="D32" s="57"/>
      <c r="E32" s="57"/>
      <c r="F32" s="57"/>
      <c r="G32" s="68"/>
      <c r="H32" s="68"/>
      <c r="I32" s="68"/>
      <c r="J32" s="68"/>
      <c r="K32" s="68"/>
      <c r="L32" s="57"/>
      <c r="M32" s="57"/>
      <c r="N32" s="57"/>
      <c r="O32" s="57"/>
    </row>
    <row r="33" spans="1:15" ht="18" customHeight="1">
      <c r="A33" s="69"/>
      <c r="B33" s="69"/>
      <c r="C33" s="69"/>
      <c r="D33" s="69"/>
      <c r="E33" s="69"/>
      <c r="F33" s="68"/>
      <c r="G33" s="68"/>
      <c r="H33" s="68"/>
      <c r="I33" s="68"/>
      <c r="J33" s="68"/>
      <c r="K33" s="68"/>
      <c r="L33" s="57"/>
      <c r="M33" s="57"/>
      <c r="N33" s="57"/>
      <c r="O33" s="57"/>
    </row>
    <row r="34" spans="1:15">
      <c r="A34" s="69"/>
      <c r="B34" s="69"/>
      <c r="C34" s="69"/>
      <c r="D34" s="69"/>
      <c r="E34" s="69"/>
      <c r="F34" s="68"/>
      <c r="G34" s="68"/>
      <c r="H34" s="68"/>
      <c r="I34" s="68"/>
      <c r="J34" s="68"/>
      <c r="K34" s="68"/>
      <c r="L34" s="57"/>
      <c r="M34" s="57"/>
      <c r="N34" s="57"/>
      <c r="O34" s="57"/>
    </row>
    <row r="35" spans="1:15">
      <c r="A35" s="69"/>
      <c r="B35" s="69"/>
      <c r="C35" s="69"/>
      <c r="D35" s="69"/>
      <c r="E35" s="69"/>
      <c r="F35" s="68"/>
      <c r="G35" s="68"/>
      <c r="H35" s="68"/>
      <c r="I35" s="68"/>
      <c r="J35" s="68"/>
      <c r="K35" s="68"/>
      <c r="L35" s="57"/>
      <c r="M35" s="57"/>
      <c r="N35" s="57"/>
      <c r="O35" s="57"/>
    </row>
  </sheetData>
  <sheetProtection selectLockedCells="1"/>
  <mergeCells count="11">
    <mergeCell ref="P2:X2"/>
    <mergeCell ref="D20:D21"/>
    <mergeCell ref="F20:F21"/>
    <mergeCell ref="H20:H21"/>
    <mergeCell ref="J20:J21"/>
    <mergeCell ref="L20:L21"/>
    <mergeCell ref="D23:D24"/>
    <mergeCell ref="F23:F24"/>
    <mergeCell ref="H23:H24"/>
    <mergeCell ref="J23:J24"/>
    <mergeCell ref="L23:L24"/>
  </mergeCells>
  <printOptions horizontalCentered="1"/>
  <pageMargins left="0" right="0" top="0.78740157480314965" bottom="0.78740157480314965" header="0.31496062992125984" footer="0.31496062992125984"/>
  <pageSetup paperSize="9" scale="51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74F99-3A97-4B8C-ADB8-2FC6E85BCB63}">
  <sheetPr>
    <tabColor theme="9" tint="0.39997558519241921"/>
  </sheetPr>
  <dimension ref="C1:AM20"/>
  <sheetViews>
    <sheetView showGridLines="0" zoomScale="85" zoomScaleNormal="85" zoomScalePageLayoutView="150" workbookViewId="0">
      <pane xSplit="4" ySplit="10" topLeftCell="E11" activePane="bottomRight" state="frozen"/>
      <selection activeCell="E21" sqref="E21"/>
      <selection pane="topRight" activeCell="E21" sqref="E21"/>
      <selection pane="bottomLeft" activeCell="E21" sqref="E21"/>
      <selection pane="bottomRight" activeCell="L21" sqref="L21"/>
    </sheetView>
  </sheetViews>
  <sheetFormatPr baseColWidth="10" defaultColWidth="11.42578125" defaultRowHeight="15" outlineLevelCol="1"/>
  <cols>
    <col min="1" max="2" width="5.42578125" style="94" customWidth="1"/>
    <col min="3" max="3" width="39.7109375" style="94" customWidth="1"/>
    <col min="4" max="4" width="35.85546875" style="18" customWidth="1"/>
    <col min="5" max="24" width="9.42578125" style="94" customWidth="1" outlineLevel="1"/>
    <col min="25" max="36" width="9.42578125" style="94" customWidth="1"/>
    <col min="37" max="37" width="1.7109375" style="94" customWidth="1"/>
    <col min="38" max="39" width="14.28515625" style="94" customWidth="1"/>
    <col min="40" max="16384" width="11.42578125" style="94"/>
  </cols>
  <sheetData>
    <row r="1" spans="3:39" s="86" customFormat="1" ht="23.25" customHeight="1">
      <c r="C1" s="81" t="s">
        <v>141</v>
      </c>
      <c r="D1" s="139" t="s">
        <v>178</v>
      </c>
      <c r="E1" s="102"/>
      <c r="F1" s="102"/>
      <c r="G1" s="102"/>
      <c r="H1" s="102"/>
      <c r="I1" s="102"/>
      <c r="J1" s="102"/>
      <c r="K1" s="102"/>
      <c r="L1" s="85"/>
    </row>
    <row r="2" spans="3:39" s="86" customFormat="1" ht="23.25" customHeight="1">
      <c r="C2" s="81" t="s">
        <v>139</v>
      </c>
      <c r="D2" s="139" t="s">
        <v>197</v>
      </c>
      <c r="E2" s="102"/>
      <c r="F2" s="102"/>
      <c r="G2" s="102"/>
      <c r="H2" s="102"/>
      <c r="I2" s="102"/>
      <c r="J2" s="102"/>
      <c r="K2" s="102"/>
      <c r="L2" s="85"/>
    </row>
    <row r="3" spans="3:39" s="86" customFormat="1" ht="23.25" customHeight="1">
      <c r="C3" s="81" t="s">
        <v>138</v>
      </c>
      <c r="D3" s="107">
        <f ca="1">TODAY()</f>
        <v>44635</v>
      </c>
      <c r="E3" s="103"/>
      <c r="F3" s="103"/>
      <c r="G3" s="103"/>
      <c r="H3" s="103"/>
      <c r="I3" s="103"/>
      <c r="J3" s="103"/>
      <c r="K3" s="103"/>
      <c r="L3" s="103"/>
    </row>
    <row r="4" spans="3:39" s="86" customFormat="1" ht="23.25" customHeight="1">
      <c r="C4" s="81" t="s">
        <v>137</v>
      </c>
      <c r="D4" s="139"/>
      <c r="E4" s="102"/>
      <c r="F4" s="102"/>
      <c r="G4" s="102"/>
      <c r="H4" s="102"/>
      <c r="I4" s="102"/>
      <c r="J4" s="102"/>
      <c r="K4" s="102"/>
      <c r="L4" s="85"/>
    </row>
    <row r="5" spans="3:39" s="86" customFormat="1" ht="23.25" customHeight="1">
      <c r="C5" s="81" t="s">
        <v>136</v>
      </c>
      <c r="D5" s="139" t="s">
        <v>184</v>
      </c>
      <c r="E5" s="102"/>
      <c r="F5" s="102"/>
      <c r="G5" s="102"/>
      <c r="H5" s="102"/>
      <c r="I5" s="102"/>
      <c r="J5" s="102"/>
      <c r="K5" s="102"/>
      <c r="L5" s="85"/>
    </row>
    <row r="6" spans="3:39" s="86" customFormat="1" ht="23.25" customHeight="1">
      <c r="C6" s="81" t="s">
        <v>135</v>
      </c>
      <c r="D6" s="139"/>
      <c r="E6" s="102"/>
      <c r="F6" s="102"/>
      <c r="G6" s="102"/>
      <c r="H6" s="102"/>
      <c r="I6" s="102"/>
      <c r="J6" s="102"/>
      <c r="K6" s="102"/>
      <c r="L6" s="85"/>
    </row>
    <row r="7" spans="3:39">
      <c r="C7" s="82"/>
      <c r="D7" s="83"/>
      <c r="E7" s="82"/>
      <c r="F7" s="82"/>
      <c r="G7" s="82"/>
      <c r="H7" s="82"/>
      <c r="I7" s="82"/>
      <c r="J7" s="82"/>
      <c r="K7" s="82"/>
      <c r="L7" s="82"/>
    </row>
    <row r="8" spans="3:39" ht="14.25" customHeight="1">
      <c r="C8" s="1"/>
      <c r="D8" s="12"/>
    </row>
    <row r="9" spans="3:39" ht="22.5" customHeight="1">
      <c r="C9" s="3"/>
      <c r="D9" s="13"/>
      <c r="E9" s="25"/>
      <c r="F9" s="25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3:39">
      <c r="C10" s="4" t="s">
        <v>179</v>
      </c>
      <c r="D10" s="14"/>
      <c r="E10" s="8">
        <v>32874</v>
      </c>
      <c r="F10" s="8">
        <v>33239</v>
      </c>
      <c r="G10" s="8">
        <v>33604</v>
      </c>
      <c r="H10" s="8">
        <v>33970</v>
      </c>
      <c r="I10" s="8">
        <v>34335</v>
      </c>
      <c r="J10" s="8">
        <v>34700</v>
      </c>
      <c r="K10" s="8">
        <v>35065</v>
      </c>
      <c r="L10" s="8">
        <v>35431</v>
      </c>
      <c r="M10" s="8">
        <v>35796</v>
      </c>
      <c r="N10" s="8">
        <v>36161</v>
      </c>
      <c r="O10" s="8">
        <v>36526</v>
      </c>
      <c r="P10" s="8">
        <v>36892</v>
      </c>
      <c r="Q10" s="8">
        <v>37257</v>
      </c>
      <c r="R10" s="8">
        <v>37622</v>
      </c>
      <c r="S10" s="8">
        <v>37987</v>
      </c>
      <c r="T10" s="8">
        <v>38353</v>
      </c>
      <c r="U10" s="8">
        <v>38718</v>
      </c>
      <c r="V10" s="8">
        <v>39083</v>
      </c>
      <c r="W10" s="8">
        <v>39448</v>
      </c>
      <c r="X10" s="8">
        <v>39814</v>
      </c>
      <c r="Y10" s="8">
        <v>40179</v>
      </c>
      <c r="Z10" s="8">
        <v>40544</v>
      </c>
      <c r="AA10" s="8">
        <v>40909</v>
      </c>
      <c r="AB10" s="8">
        <v>41275</v>
      </c>
      <c r="AC10" s="8">
        <v>41640</v>
      </c>
      <c r="AD10" s="8">
        <v>42005</v>
      </c>
      <c r="AE10" s="8">
        <v>42370</v>
      </c>
      <c r="AF10" s="8">
        <v>42736</v>
      </c>
      <c r="AG10" s="8">
        <v>43101</v>
      </c>
      <c r="AH10" s="8">
        <v>43466</v>
      </c>
      <c r="AI10" s="8">
        <v>43831</v>
      </c>
      <c r="AJ10" s="8">
        <v>44197</v>
      </c>
      <c r="AL10" s="8" t="s">
        <v>156</v>
      </c>
      <c r="AM10" s="8" t="s">
        <v>157</v>
      </c>
    </row>
    <row r="11" spans="3:39" s="11" customFormat="1" ht="18.75" customHeight="1">
      <c r="C11" s="5" t="s">
        <v>180</v>
      </c>
      <c r="D11" s="21" t="s">
        <v>146</v>
      </c>
      <c r="E11" s="22">
        <v>318.36034474387907</v>
      </c>
      <c r="F11" s="22">
        <v>341.11007045518852</v>
      </c>
      <c r="G11" s="22">
        <v>342.99069111270734</v>
      </c>
      <c r="H11" s="22">
        <v>349.9338340316919</v>
      </c>
      <c r="I11" s="22">
        <v>339.55719833860439</v>
      </c>
      <c r="J11" s="22">
        <v>339.49625367719841</v>
      </c>
      <c r="K11" s="22">
        <v>349.05291111489021</v>
      </c>
      <c r="L11" s="22">
        <v>340.64829191884672</v>
      </c>
      <c r="M11" s="22">
        <v>338.33673476803511</v>
      </c>
      <c r="N11" s="22">
        <v>326.79936913673708</v>
      </c>
      <c r="O11" s="22">
        <v>316.86477552027361</v>
      </c>
      <c r="P11" s="22">
        <v>325.85263357570221</v>
      </c>
      <c r="Q11" s="22">
        <v>311.54908288595175</v>
      </c>
      <c r="R11" s="22">
        <v>304.60842379896144</v>
      </c>
      <c r="S11" s="22">
        <v>295.52122497209598</v>
      </c>
      <c r="T11" s="22">
        <v>288.05031912300313</v>
      </c>
      <c r="U11" s="22">
        <v>286.38535986167892</v>
      </c>
      <c r="V11" s="22">
        <v>251.86140393230653</v>
      </c>
      <c r="W11" s="22">
        <v>272.47715481101801</v>
      </c>
      <c r="X11" s="22">
        <v>261.2010937041519</v>
      </c>
      <c r="Y11" s="22">
        <v>259.60052384450228</v>
      </c>
      <c r="Z11" s="22">
        <v>248.3126139677122</v>
      </c>
      <c r="AA11" s="22">
        <v>249.03131894765625</v>
      </c>
      <c r="AB11" s="22">
        <v>257.45109879222667</v>
      </c>
      <c r="AC11" s="22">
        <v>247.04947052182752</v>
      </c>
      <c r="AD11" s="22">
        <v>249.89046501037978</v>
      </c>
      <c r="AE11" s="22">
        <v>252.9171637807687</v>
      </c>
      <c r="AF11" s="22">
        <v>255.50009808412491</v>
      </c>
      <c r="AG11" s="22">
        <v>240.91125747421461</v>
      </c>
      <c r="AH11" s="22">
        <v>246.88298587029428</v>
      </c>
      <c r="AI11" s="143">
        <v>227.32539990087048</v>
      </c>
      <c r="AJ11" s="22">
        <v>218.02557322386255</v>
      </c>
      <c r="AL11" s="22">
        <v>-9.2998266770079283</v>
      </c>
      <c r="AM11" s="33">
        <v>-4.0909756151592758E-2</v>
      </c>
    </row>
    <row r="12" spans="3:39" ht="18.75" customHeight="1">
      <c r="C12" s="6" t="s">
        <v>181</v>
      </c>
      <c r="D12" s="23" t="s">
        <v>146</v>
      </c>
      <c r="E12" s="84">
        <v>114.73955270054269</v>
      </c>
      <c r="F12" s="84">
        <v>123.31528923790002</v>
      </c>
      <c r="G12" s="84">
        <v>122.45152458770006</v>
      </c>
      <c r="H12" s="84">
        <v>129.74167080200002</v>
      </c>
      <c r="I12" s="84">
        <v>135.52713303349989</v>
      </c>
      <c r="J12" s="84">
        <v>145.51852773167968</v>
      </c>
      <c r="K12" s="84">
        <v>162.5018084804328</v>
      </c>
      <c r="L12" s="84">
        <v>155.34104628065262</v>
      </c>
      <c r="M12" s="84">
        <v>157.66580971434604</v>
      </c>
      <c r="N12" s="84">
        <v>158.16013131642811</v>
      </c>
      <c r="O12" s="84">
        <v>158.38679275726193</v>
      </c>
      <c r="P12" s="84">
        <v>166.38805749524522</v>
      </c>
      <c r="Q12" s="84">
        <v>165.54989433051264</v>
      </c>
      <c r="R12" s="84">
        <v>166.74789183847554</v>
      </c>
      <c r="S12" s="84">
        <v>165.72092874244026</v>
      </c>
      <c r="T12" s="84">
        <v>165.06864667492002</v>
      </c>
      <c r="U12" s="84">
        <v>170.4858659016796</v>
      </c>
      <c r="V12" s="84">
        <v>166.21448293521067</v>
      </c>
      <c r="W12" s="84">
        <v>171.90540273066446</v>
      </c>
      <c r="X12" s="84">
        <v>160.29705697383906</v>
      </c>
      <c r="Y12" s="84">
        <v>175.99936203342463</v>
      </c>
      <c r="Z12" s="84">
        <v>160.65100311035974</v>
      </c>
      <c r="AA12" s="84">
        <v>160.05661614678911</v>
      </c>
      <c r="AB12" s="84">
        <v>162.66838247471003</v>
      </c>
      <c r="AC12" s="84">
        <v>146.25140437655779</v>
      </c>
      <c r="AD12" s="84">
        <v>152.06186367882012</v>
      </c>
      <c r="AE12" s="84">
        <v>163.98863489914638</v>
      </c>
      <c r="AF12" s="84">
        <v>166.01446444590252</v>
      </c>
      <c r="AG12" s="84">
        <v>164.33963111918246</v>
      </c>
      <c r="AH12" s="84">
        <v>167.4908738727043</v>
      </c>
      <c r="AI12" s="149">
        <v>162.65230685881897</v>
      </c>
      <c r="AJ12" s="84">
        <v>172.4457105881115</v>
      </c>
      <c r="AL12" s="84">
        <v>9.7934037292925211</v>
      </c>
      <c r="AM12" s="32">
        <v>6.0210666042339822E-2</v>
      </c>
    </row>
    <row r="13" spans="3:39" ht="18.75" customHeight="1">
      <c r="C13" s="37" t="s">
        <v>182</v>
      </c>
      <c r="D13" s="38" t="s">
        <v>146</v>
      </c>
      <c r="E13" s="22">
        <v>202.0934535701661</v>
      </c>
      <c r="F13" s="22">
        <v>206.72409743911132</v>
      </c>
      <c r="G13" s="22">
        <v>194.87595179318893</v>
      </c>
      <c r="H13" s="22">
        <v>190.72252733921988</v>
      </c>
      <c r="I13" s="22">
        <v>189.62699068542506</v>
      </c>
      <c r="J13" s="22">
        <v>193.38647878356062</v>
      </c>
      <c r="K13" s="22">
        <v>193.93164579364657</v>
      </c>
      <c r="L13" s="22">
        <v>187.84295449373215</v>
      </c>
      <c r="M13" s="22">
        <v>189.37749821261539</v>
      </c>
      <c r="N13" s="22">
        <v>178.76040944576314</v>
      </c>
      <c r="O13" s="22">
        <v>178.67126695283613</v>
      </c>
      <c r="P13" s="22">
        <v>176.36000260084398</v>
      </c>
      <c r="Q13" s="22">
        <v>173.62848500747614</v>
      </c>
      <c r="R13" s="22">
        <v>175.74507056075802</v>
      </c>
      <c r="S13" s="22">
        <v>171.07882481696311</v>
      </c>
      <c r="T13" s="22">
        <v>164.82159391351047</v>
      </c>
      <c r="U13" s="22">
        <v>173.18434915832722</v>
      </c>
      <c r="V13" s="22">
        <v>181.47972054515185</v>
      </c>
      <c r="W13" s="22">
        <v>164.47216619226398</v>
      </c>
      <c r="X13" s="22">
        <v>136.72869436935227</v>
      </c>
      <c r="Y13" s="22">
        <v>159.36248444824011</v>
      </c>
      <c r="Z13" s="22">
        <v>155.84359809902602</v>
      </c>
      <c r="AA13" s="22">
        <v>151.97009513445414</v>
      </c>
      <c r="AB13" s="22">
        <v>161.56452969727647</v>
      </c>
      <c r="AC13" s="22">
        <v>153.7226885320616</v>
      </c>
      <c r="AD13" s="22">
        <v>151.56360629233222</v>
      </c>
      <c r="AE13" s="22">
        <v>143.37966485646649</v>
      </c>
      <c r="AF13" s="22">
        <v>125.34384955741881</v>
      </c>
      <c r="AG13" s="22">
        <v>115.53021358058609</v>
      </c>
      <c r="AH13" s="22">
        <v>94.834274753153466</v>
      </c>
      <c r="AI13" s="143">
        <v>75.876138898495185</v>
      </c>
      <c r="AJ13" s="22">
        <v>88.985476767769455</v>
      </c>
      <c r="AL13" s="22">
        <v>13.10933786927427</v>
      </c>
      <c r="AM13" s="33">
        <v>0.17277286456037966</v>
      </c>
    </row>
    <row r="14" spans="3:39" ht="18.75" customHeight="1">
      <c r="C14" s="6" t="s">
        <v>183</v>
      </c>
      <c r="D14" s="23" t="s">
        <v>146</v>
      </c>
      <c r="E14" s="84">
        <v>339.615272521279</v>
      </c>
      <c r="F14" s="84">
        <v>272.4106002962543</v>
      </c>
      <c r="G14" s="84">
        <v>237.89959230637771</v>
      </c>
      <c r="H14" s="84">
        <v>218.00940208599999</v>
      </c>
      <c r="I14" s="84">
        <v>205.10870548090625</v>
      </c>
      <c r="J14" s="84">
        <v>191.33115944200958</v>
      </c>
      <c r="K14" s="84">
        <v>185.90539801534965</v>
      </c>
      <c r="L14" s="84">
        <v>176.1820342926932</v>
      </c>
      <c r="M14" s="84">
        <v>166.94822573505473</v>
      </c>
      <c r="N14" s="84">
        <v>162.25399252576327</v>
      </c>
      <c r="O14" s="84">
        <v>170.40408553582955</v>
      </c>
      <c r="P14" s="84">
        <v>178.81472226708834</v>
      </c>
      <c r="Q14" s="84">
        <v>182.38613563703279</v>
      </c>
      <c r="R14" s="84">
        <v>180.33715302569161</v>
      </c>
      <c r="S14" s="84">
        <v>181.4713909219866</v>
      </c>
      <c r="T14" s="84">
        <v>176.31757853724534</v>
      </c>
      <c r="U14" s="84">
        <v>173.87778759482677</v>
      </c>
      <c r="V14" s="84">
        <v>178.49055159217374</v>
      </c>
      <c r="W14" s="84">
        <v>173.33057183119496</v>
      </c>
      <c r="X14" s="84">
        <v>167.28806084071209</v>
      </c>
      <c r="Y14" s="84">
        <v>166.62268621390643</v>
      </c>
      <c r="Z14" s="84">
        <v>172.12109245601275</v>
      </c>
      <c r="AA14" s="84">
        <v>181.53524968274988</v>
      </c>
      <c r="AB14" s="84">
        <v>178.64335137218296</v>
      </c>
      <c r="AC14" s="84">
        <v>173.1682836811861</v>
      </c>
      <c r="AD14" s="84">
        <v>171.81521761620039</v>
      </c>
      <c r="AE14" s="84">
        <v>166.84297417450458</v>
      </c>
      <c r="AF14" s="84">
        <v>163.0073636007391</v>
      </c>
      <c r="AG14" s="84">
        <v>159.51159936365741</v>
      </c>
      <c r="AH14" s="84">
        <v>126.60102453848556</v>
      </c>
      <c r="AI14" s="149">
        <v>105.40274831850373</v>
      </c>
      <c r="AJ14" s="84">
        <v>123.97796094789901</v>
      </c>
      <c r="AL14" s="84">
        <v>18.575212629395281</v>
      </c>
      <c r="AM14" s="32">
        <v>0.17623081869995572</v>
      </c>
    </row>
    <row r="15" spans="3:39" s="11" customFormat="1" ht="30.75" customHeight="1">
      <c r="C15" s="5" t="s">
        <v>196</v>
      </c>
      <c r="D15" s="21" t="s">
        <v>146</v>
      </c>
      <c r="E15" s="22">
        <v>10.443899689810223</v>
      </c>
      <c r="F15" s="22">
        <v>7.8706350157625593</v>
      </c>
      <c r="G15" s="22">
        <v>7.9511476157417746</v>
      </c>
      <c r="H15" s="22">
        <v>8.1571190541133092</v>
      </c>
      <c r="I15" s="22">
        <v>8.038826286683161</v>
      </c>
      <c r="J15" s="22">
        <v>7.9051098920577942</v>
      </c>
      <c r="K15" s="22">
        <v>8.2059355581745876</v>
      </c>
      <c r="L15" s="22">
        <v>8.9186799802606629</v>
      </c>
      <c r="M15" s="22">
        <v>10.013386374542279</v>
      </c>
      <c r="N15" s="22">
        <v>11.100315716696741</v>
      </c>
      <c r="O15" s="22">
        <v>11.880627579960105</v>
      </c>
      <c r="P15" s="22">
        <v>11.564215352554015</v>
      </c>
      <c r="Q15" s="22">
        <v>11.187471904840208</v>
      </c>
      <c r="R15" s="22">
        <v>13.622828465906082</v>
      </c>
      <c r="S15" s="22">
        <v>13.293032772226184</v>
      </c>
      <c r="T15" s="22">
        <v>14.464696651765735</v>
      </c>
      <c r="U15" s="22">
        <v>15.916671273464999</v>
      </c>
      <c r="V15" s="22">
        <v>16.553356566673415</v>
      </c>
      <c r="W15" s="22">
        <v>18.032265767318904</v>
      </c>
      <c r="X15" s="22">
        <v>18.716809353679878</v>
      </c>
      <c r="Y15" s="22">
        <v>19.900097752348756</v>
      </c>
      <c r="Z15" s="22">
        <v>20.699930403079975</v>
      </c>
      <c r="AA15" s="22">
        <v>20.510049334015321</v>
      </c>
      <c r="AB15" s="22">
        <v>20.463151833103666</v>
      </c>
      <c r="AC15" s="22">
        <v>21.753757416467579</v>
      </c>
      <c r="AD15" s="22">
        <v>21.451928327940323</v>
      </c>
      <c r="AE15" s="22">
        <v>22.68385675228717</v>
      </c>
      <c r="AF15" s="22">
        <v>21.543759931245859</v>
      </c>
      <c r="AG15" s="22">
        <v>22.228091064976525</v>
      </c>
      <c r="AH15" s="22">
        <v>21.882116899894186</v>
      </c>
      <c r="AI15" s="143">
        <v>21.813287957774492</v>
      </c>
      <c r="AJ15" s="22">
        <v>21.945688973386041</v>
      </c>
      <c r="AL15" s="22">
        <v>0.13240101561154916</v>
      </c>
      <c r="AM15" s="33">
        <v>6.0697413369248387E-3</v>
      </c>
    </row>
    <row r="16" spans="3:39" s="11" customFormat="1" ht="18.75" customHeight="1">
      <c r="C16" s="6" t="s">
        <v>195</v>
      </c>
      <c r="D16" s="23" t="s">
        <v>146</v>
      </c>
      <c r="E16" s="84">
        <v>66.726580206131075</v>
      </c>
      <c r="F16" s="84">
        <v>62.393402680101644</v>
      </c>
      <c r="G16" s="84">
        <v>59.372909819586084</v>
      </c>
      <c r="H16" s="84">
        <v>59.255380643160038</v>
      </c>
      <c r="I16" s="84">
        <v>61.633459916746347</v>
      </c>
      <c r="J16" s="84">
        <v>60.976035550906659</v>
      </c>
      <c r="K16" s="84">
        <v>59.102678036432621</v>
      </c>
      <c r="L16" s="84">
        <v>61.937079889289066</v>
      </c>
      <c r="M16" s="84">
        <v>60.470566697490312</v>
      </c>
      <c r="N16" s="84">
        <v>58.277902490670158</v>
      </c>
      <c r="O16" s="84">
        <v>63.144275382353499</v>
      </c>
      <c r="P16" s="84">
        <v>57.164845974292234</v>
      </c>
      <c r="Q16" s="84">
        <v>55.148695536979403</v>
      </c>
      <c r="R16" s="84">
        <v>59.566298140287813</v>
      </c>
      <c r="S16" s="84">
        <v>59.551759760367645</v>
      </c>
      <c r="T16" s="84">
        <v>57.579934650591667</v>
      </c>
      <c r="U16" s="84">
        <v>58.088767784905258</v>
      </c>
      <c r="V16" s="84">
        <v>56.623452554089226</v>
      </c>
      <c r="W16" s="84">
        <v>54.290612923782305</v>
      </c>
      <c r="X16" s="84">
        <v>45.668264281249435</v>
      </c>
      <c r="Y16" s="84">
        <v>51.055828506665875</v>
      </c>
      <c r="Z16" s="84">
        <v>51.283287193802948</v>
      </c>
      <c r="AA16" s="84">
        <v>50.589718687510413</v>
      </c>
      <c r="AB16" s="84">
        <v>50.417139017090221</v>
      </c>
      <c r="AC16" s="84">
        <v>50.309822960653833</v>
      </c>
      <c r="AD16" s="84">
        <v>48.773488741061897</v>
      </c>
      <c r="AE16" s="84">
        <v>50.527539387603497</v>
      </c>
      <c r="AF16" s="84">
        <v>54.20693561780206</v>
      </c>
      <c r="AG16" s="84">
        <v>51.887639016202115</v>
      </c>
      <c r="AH16" s="84">
        <v>49.458671759152139</v>
      </c>
      <c r="AI16" s="149">
        <v>46.311131339806593</v>
      </c>
      <c r="AJ16" s="84">
        <v>49.441406238618811</v>
      </c>
      <c r="AL16" s="84">
        <v>3.1302748988122175</v>
      </c>
      <c r="AM16" s="32">
        <v>6.7592278751385182E-2</v>
      </c>
    </row>
    <row r="17" spans="3:39" s="11" customFormat="1" ht="18.75" customHeight="1">
      <c r="C17" s="5" t="s">
        <v>185</v>
      </c>
      <c r="D17" s="21" t="s">
        <v>146</v>
      </c>
      <c r="E17" s="22">
        <v>189.94013053904837</v>
      </c>
      <c r="F17" s="22">
        <v>182.14204261429609</v>
      </c>
      <c r="G17" s="22">
        <v>180.91252431556097</v>
      </c>
      <c r="H17" s="22">
        <v>181.63143261906635</v>
      </c>
      <c r="I17" s="22">
        <v>180.18965367563339</v>
      </c>
      <c r="J17" s="22">
        <v>176.69179204761679</v>
      </c>
      <c r="K17" s="22">
        <v>174.66250668814996</v>
      </c>
      <c r="L17" s="22">
        <v>167.54331399260047</v>
      </c>
      <c r="M17" s="22">
        <v>150.3661009853023</v>
      </c>
      <c r="N17" s="22">
        <v>143.84805159636574</v>
      </c>
      <c r="O17" s="22">
        <v>137.57443769509825</v>
      </c>
      <c r="P17" s="22">
        <v>136.85499965183612</v>
      </c>
      <c r="Q17" s="22">
        <v>132.22274369861952</v>
      </c>
      <c r="R17" s="22">
        <v>127.99810611050032</v>
      </c>
      <c r="S17" s="22">
        <v>125.13166829389866</v>
      </c>
      <c r="T17" s="22">
        <v>120.40671516424447</v>
      </c>
      <c r="U17" s="22">
        <v>115.79993034286292</v>
      </c>
      <c r="V17" s="22">
        <v>116.8166287215015</v>
      </c>
      <c r="W17" s="22">
        <v>114.42685582834838</v>
      </c>
      <c r="X17" s="22">
        <v>112.84208016002356</v>
      </c>
      <c r="Y17" s="22">
        <v>103.22738073498067</v>
      </c>
      <c r="Z17" s="22">
        <v>102.33224863393866</v>
      </c>
      <c r="AA17" s="22">
        <v>103.2079688833993</v>
      </c>
      <c r="AB17" s="22">
        <v>102.77970798500019</v>
      </c>
      <c r="AC17" s="22">
        <v>102.20911350067001</v>
      </c>
      <c r="AD17" s="22">
        <v>102.3971017431885</v>
      </c>
      <c r="AE17" s="22">
        <v>101.10219594885484</v>
      </c>
      <c r="AF17" s="22">
        <v>100.1129972450791</v>
      </c>
      <c r="AG17" s="22">
        <v>96.133555561927551</v>
      </c>
      <c r="AH17" s="22">
        <v>92.584039895844512</v>
      </c>
      <c r="AI17" s="143">
        <v>89.356639525495666</v>
      </c>
      <c r="AJ17" s="22">
        <v>86.769168437131498</v>
      </c>
      <c r="AL17" s="22"/>
      <c r="AM17" s="33"/>
    </row>
    <row r="18" spans="3:39" ht="14.25" customHeight="1">
      <c r="C18" s="7"/>
      <c r="D18" s="17"/>
    </row>
    <row r="20" spans="3:39">
      <c r="C20" s="93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L20" s="99"/>
      <c r="AM20" s="92"/>
    </row>
  </sheetData>
  <pageMargins left="0.70866141732283472" right="0.70866141732283472" top="0.78740157480314965" bottom="0.78740157480314965" header="1.1811023622047245" footer="1.1811023622047245"/>
  <pageSetup paperSize="9" orientation="portrait" r:id="rId1"/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9DA74-F008-481D-B9DE-C71A8FBDF5FD}">
  <sheetPr>
    <tabColor theme="9" tint="0.39997558519241921"/>
    <pageSetUpPr fitToPage="1"/>
  </sheetPr>
  <dimension ref="A1:X35"/>
  <sheetViews>
    <sheetView showGridLines="0" zoomScale="130" zoomScaleNormal="130" zoomScaleSheetLayoutView="110" workbookViewId="0"/>
  </sheetViews>
  <sheetFormatPr baseColWidth="10" defaultColWidth="11.42578125" defaultRowHeight="12.75"/>
  <cols>
    <col min="1" max="1" width="5.7109375" style="43" customWidth="1"/>
    <col min="2" max="2" width="4.28515625" style="43" customWidth="1"/>
    <col min="3" max="3" width="1.7109375" style="43" customWidth="1"/>
    <col min="4" max="4" width="14" style="43" customWidth="1"/>
    <col min="5" max="5" width="1.7109375" style="43" customWidth="1"/>
    <col min="6" max="6" width="14" style="43" customWidth="1"/>
    <col min="7" max="7" width="1.7109375" style="43" customWidth="1"/>
    <col min="8" max="8" width="14" style="43" customWidth="1"/>
    <col min="9" max="9" width="1.7109375" style="43" customWidth="1"/>
    <col min="10" max="10" width="14" style="43" customWidth="1"/>
    <col min="11" max="11" width="1.7109375" style="43" customWidth="1"/>
    <col min="12" max="12" width="14" style="43" customWidth="1"/>
    <col min="13" max="13" width="3.140625" style="43" customWidth="1"/>
    <col min="14" max="14" width="1.42578125" style="43" customWidth="1"/>
    <col min="15" max="15" width="15.140625" style="43" customWidth="1"/>
    <col min="16" max="16" width="2.5703125" style="44" customWidth="1"/>
    <col min="17" max="19" width="11.7109375" style="44" customWidth="1"/>
    <col min="20" max="20" width="4" style="44" customWidth="1"/>
    <col min="21" max="22" width="11.7109375" style="44" customWidth="1"/>
    <col min="23" max="23" width="19.140625" style="44" customWidth="1"/>
    <col min="24" max="24" width="2.5703125" style="44" customWidth="1"/>
    <col min="25" max="16384" width="11.42578125" style="44"/>
  </cols>
  <sheetData>
    <row r="1" spans="1:24" ht="20.25" customHeight="1">
      <c r="A1" s="42"/>
    </row>
    <row r="2" spans="1:24" ht="20.25" customHeight="1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P2" s="181" t="s">
        <v>145</v>
      </c>
      <c r="Q2" s="182"/>
      <c r="R2" s="182"/>
      <c r="S2" s="182"/>
      <c r="T2" s="182"/>
      <c r="U2" s="182"/>
      <c r="V2" s="182"/>
      <c r="W2" s="182"/>
      <c r="X2" s="183"/>
    </row>
    <row r="3" spans="1:24" ht="18.75" customHeight="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P3" s="47"/>
      <c r="Q3" s="48"/>
      <c r="R3" s="49"/>
      <c r="S3" s="48"/>
      <c r="T3" s="48"/>
      <c r="U3" s="49"/>
      <c r="V3" s="48"/>
      <c r="W3" s="48"/>
      <c r="X3" s="50"/>
    </row>
    <row r="4" spans="1:24" ht="15.95" customHeight="1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P4" s="47"/>
      <c r="Q4" s="48"/>
      <c r="R4" s="48"/>
      <c r="S4" s="48"/>
      <c r="T4" s="48"/>
      <c r="U4" s="48"/>
      <c r="V4" s="48"/>
      <c r="W4" s="48"/>
      <c r="X4" s="50"/>
    </row>
    <row r="5" spans="1:24" ht="7.5" customHeight="1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P5" s="52"/>
      <c r="Q5" s="53"/>
      <c r="R5" s="53"/>
      <c r="S5" s="53"/>
      <c r="T5" s="53"/>
      <c r="U5" s="53"/>
      <c r="V5" s="53"/>
      <c r="W5" s="53"/>
      <c r="X5" s="54"/>
    </row>
    <row r="6" spans="1:24" ht="16.5" customHeight="1">
      <c r="B6" s="55"/>
      <c r="P6" s="52"/>
      <c r="Q6" s="53"/>
      <c r="R6" s="53"/>
      <c r="S6" s="53"/>
      <c r="T6" s="53"/>
      <c r="U6" s="53"/>
      <c r="V6" s="53"/>
      <c r="W6" s="53"/>
      <c r="X6" s="54"/>
    </row>
    <row r="7" spans="1:24" ht="16.5" customHeight="1">
      <c r="B7" s="55"/>
      <c r="P7" s="52"/>
      <c r="Q7" s="53"/>
      <c r="R7" s="53"/>
      <c r="S7" s="53"/>
      <c r="T7" s="53"/>
      <c r="U7" s="53"/>
      <c r="V7" s="53"/>
      <c r="W7" s="53"/>
      <c r="X7" s="54"/>
    </row>
    <row r="8" spans="1:24" ht="16.5" customHeight="1">
      <c r="B8" s="55"/>
      <c r="P8" s="52"/>
      <c r="Q8" s="53"/>
      <c r="R8" s="53"/>
      <c r="S8" s="53"/>
      <c r="T8" s="53"/>
      <c r="U8" s="53"/>
      <c r="V8" s="53"/>
      <c r="W8" s="53"/>
      <c r="X8" s="54"/>
    </row>
    <row r="9" spans="1:24" ht="16.5" customHeight="1">
      <c r="B9" s="55"/>
      <c r="P9" s="52"/>
      <c r="Q9" s="53"/>
      <c r="R9" s="53"/>
      <c r="S9" s="53"/>
      <c r="T9" s="53"/>
      <c r="U9" s="53"/>
      <c r="V9" s="53"/>
      <c r="W9" s="53"/>
      <c r="X9" s="54"/>
    </row>
    <row r="10" spans="1:24" ht="16.5" customHeight="1">
      <c r="B10" s="55"/>
      <c r="P10" s="52"/>
      <c r="Q10" s="53"/>
      <c r="R10" s="53"/>
      <c r="S10" s="53"/>
      <c r="T10" s="53"/>
      <c r="U10" s="53"/>
      <c r="V10" s="53"/>
      <c r="W10" s="53"/>
      <c r="X10" s="54"/>
    </row>
    <row r="11" spans="1:24" ht="16.5" customHeight="1">
      <c r="B11" s="55"/>
      <c r="P11" s="52"/>
      <c r="Q11" s="56" t="s">
        <v>144</v>
      </c>
      <c r="R11" s="53"/>
      <c r="S11" s="53"/>
      <c r="T11" s="53"/>
      <c r="U11" s="53"/>
      <c r="V11" s="53"/>
      <c r="W11" s="53"/>
      <c r="X11" s="54"/>
    </row>
    <row r="12" spans="1:24" ht="16.5" customHeight="1">
      <c r="B12" s="55"/>
      <c r="P12" s="52"/>
      <c r="Q12" s="53"/>
      <c r="R12" s="53"/>
      <c r="S12" s="53"/>
      <c r="T12" s="53"/>
      <c r="U12" s="53"/>
      <c r="V12" s="53"/>
      <c r="W12" s="53"/>
      <c r="X12" s="54"/>
    </row>
    <row r="13" spans="1:24" ht="17.25" customHeight="1">
      <c r="B13" s="55"/>
      <c r="P13" s="52"/>
      <c r="Q13" s="56" t="s">
        <v>143</v>
      </c>
      <c r="R13" s="53"/>
      <c r="S13" s="53"/>
      <c r="T13" s="53"/>
      <c r="U13" s="53"/>
      <c r="V13" s="53"/>
      <c r="W13" s="53"/>
      <c r="X13" s="54"/>
    </row>
    <row r="14" spans="1:24" ht="16.5" customHeight="1">
      <c r="B14" s="55"/>
      <c r="P14" s="52"/>
      <c r="Q14" s="53"/>
      <c r="R14" s="53"/>
      <c r="S14" s="53"/>
      <c r="T14" s="53"/>
      <c r="U14" s="53"/>
      <c r="V14" s="53"/>
      <c r="W14" s="53"/>
      <c r="X14" s="54"/>
    </row>
    <row r="15" spans="1:24" ht="16.5" customHeight="1">
      <c r="A15" s="57"/>
      <c r="B15" s="58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2"/>
      <c r="Q15" s="53"/>
      <c r="R15" s="56" t="s">
        <v>142</v>
      </c>
      <c r="S15" s="53"/>
      <c r="T15" s="53"/>
      <c r="U15" s="56" t="s">
        <v>142</v>
      </c>
      <c r="V15" s="53"/>
      <c r="W15" s="53"/>
      <c r="X15" s="54"/>
    </row>
    <row r="16" spans="1:24" ht="16.5" customHeight="1">
      <c r="A16" s="57"/>
      <c r="B16" s="58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2"/>
      <c r="Q16" s="53"/>
      <c r="R16" s="53"/>
      <c r="S16" s="53"/>
      <c r="T16" s="53"/>
      <c r="U16" s="53"/>
      <c r="V16" s="53"/>
      <c r="W16" s="53"/>
      <c r="X16" s="54"/>
    </row>
    <row r="17" spans="1:24" ht="16.5" customHeight="1">
      <c r="A17" s="57"/>
      <c r="B17" s="58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2"/>
      <c r="Q17" s="53"/>
      <c r="R17" s="53"/>
      <c r="S17" s="53"/>
      <c r="T17" s="53"/>
      <c r="U17" s="53"/>
      <c r="V17" s="53"/>
      <c r="W17" s="53"/>
      <c r="X17" s="54"/>
    </row>
    <row r="18" spans="1:24" ht="22.5" customHeight="1">
      <c r="A18" s="57"/>
      <c r="B18" s="58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2"/>
      <c r="Q18" s="53"/>
      <c r="R18" s="53"/>
      <c r="S18" s="53"/>
      <c r="T18" s="53"/>
      <c r="U18" s="53"/>
      <c r="V18" s="53"/>
      <c r="W18" s="53"/>
      <c r="X18" s="54"/>
    </row>
    <row r="19" spans="1:24" ht="87" customHeight="1">
      <c r="A19" s="59"/>
      <c r="B19" s="60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7"/>
      <c r="O19" s="57"/>
      <c r="P19" s="61"/>
      <c r="Q19" s="62"/>
      <c r="R19" s="62"/>
      <c r="S19" s="62"/>
      <c r="T19" s="62"/>
      <c r="U19" s="62"/>
      <c r="V19" s="62"/>
      <c r="W19" s="62"/>
      <c r="X19" s="63"/>
    </row>
    <row r="20" spans="1:24" ht="9" customHeight="1">
      <c r="A20" s="59"/>
      <c r="B20" s="60"/>
      <c r="C20" s="59"/>
      <c r="D20" s="180"/>
      <c r="E20" s="59"/>
      <c r="F20" s="180"/>
      <c r="G20" s="59"/>
      <c r="H20" s="180"/>
      <c r="I20" s="59"/>
      <c r="J20" s="180"/>
      <c r="K20" s="59"/>
      <c r="L20" s="180"/>
      <c r="M20" s="59"/>
      <c r="N20" s="57"/>
      <c r="O20" s="57"/>
    </row>
    <row r="21" spans="1:24" ht="11.25" customHeight="1">
      <c r="A21" s="59"/>
      <c r="B21" s="60"/>
      <c r="C21" s="59"/>
      <c r="D21" s="180"/>
      <c r="E21" s="59"/>
      <c r="F21" s="180"/>
      <c r="G21" s="59"/>
      <c r="H21" s="180"/>
      <c r="I21" s="59"/>
      <c r="J21" s="180"/>
      <c r="K21" s="59"/>
      <c r="L21" s="180"/>
      <c r="M21" s="59"/>
      <c r="N21" s="57"/>
      <c r="O21" s="57"/>
    </row>
    <row r="22" spans="1:24" ht="3.75" customHeight="1">
      <c r="A22" s="59"/>
      <c r="B22" s="60"/>
      <c r="C22" s="59"/>
      <c r="D22" s="138"/>
      <c r="E22" s="59"/>
      <c r="F22" s="138"/>
      <c r="G22" s="59"/>
      <c r="H22" s="138"/>
      <c r="I22" s="59"/>
      <c r="J22" s="138"/>
      <c r="K22" s="59"/>
      <c r="L22" s="138"/>
      <c r="M22" s="59"/>
      <c r="N22" s="57"/>
      <c r="O22" s="57"/>
    </row>
    <row r="23" spans="1:24" ht="9" customHeight="1">
      <c r="A23" s="59"/>
      <c r="B23" s="60"/>
      <c r="C23" s="59"/>
      <c r="D23" s="180"/>
      <c r="E23" s="59"/>
      <c r="F23" s="180"/>
      <c r="G23" s="59"/>
      <c r="H23" s="180"/>
      <c r="I23" s="59"/>
      <c r="J23" s="180"/>
      <c r="K23" s="59"/>
      <c r="L23" s="180"/>
      <c r="M23" s="59"/>
      <c r="N23" s="57"/>
      <c r="O23" s="57"/>
    </row>
    <row r="24" spans="1:24" ht="9" customHeight="1">
      <c r="A24" s="59"/>
      <c r="B24" s="60"/>
      <c r="C24" s="59"/>
      <c r="D24" s="180"/>
      <c r="E24" s="59"/>
      <c r="F24" s="180"/>
      <c r="G24" s="59"/>
      <c r="H24" s="180"/>
      <c r="I24" s="59"/>
      <c r="J24" s="180"/>
      <c r="K24" s="59"/>
      <c r="L24" s="180"/>
      <c r="M24" s="59"/>
      <c r="N24" s="57"/>
      <c r="O24" s="57"/>
    </row>
    <row r="25" spans="1:24" ht="16.5" customHeight="1">
      <c r="A25" s="57"/>
      <c r="B25" s="58"/>
      <c r="C25" s="65"/>
      <c r="D25" s="65"/>
      <c r="E25" s="65"/>
      <c r="F25" s="65"/>
      <c r="G25" s="65"/>
      <c r="H25" s="65"/>
      <c r="I25" s="65"/>
      <c r="J25" s="65"/>
      <c r="K25" s="65"/>
      <c r="L25" s="57"/>
      <c r="M25" s="57"/>
      <c r="N25" s="57"/>
      <c r="O25" s="57"/>
    </row>
    <row r="26" spans="1:24" ht="21.75" customHeight="1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</row>
    <row r="27" spans="1:24" ht="6.75" customHeight="1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</row>
    <row r="28" spans="1:24" ht="6" customHeight="1">
      <c r="A28" s="66"/>
      <c r="B28" s="66"/>
      <c r="C28" s="66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</row>
    <row r="29" spans="1:24" ht="4.5" customHeight="1">
      <c r="A29" s="66"/>
      <c r="B29" s="66"/>
      <c r="C29" s="66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</row>
    <row r="30" spans="1:24" ht="6" customHeight="1">
      <c r="A30" s="66"/>
      <c r="B30" s="66"/>
      <c r="C30" s="66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</row>
    <row r="31" spans="1:24" ht="6.75" customHeight="1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</row>
    <row r="32" spans="1:24" ht="4.5" customHeight="1">
      <c r="A32" s="57"/>
      <c r="B32" s="57"/>
      <c r="C32" s="57"/>
      <c r="D32" s="57"/>
      <c r="E32" s="57"/>
      <c r="F32" s="57"/>
      <c r="G32" s="68"/>
      <c r="H32" s="68"/>
      <c r="I32" s="68"/>
      <c r="J32" s="68"/>
      <c r="K32" s="68"/>
      <c r="L32" s="57"/>
      <c r="M32" s="57"/>
      <c r="N32" s="57"/>
      <c r="O32" s="57"/>
    </row>
    <row r="33" spans="1:15" ht="18" customHeight="1">
      <c r="A33" s="69"/>
      <c r="B33" s="69"/>
      <c r="C33" s="69"/>
      <c r="D33" s="69"/>
      <c r="E33" s="69"/>
      <c r="F33" s="68"/>
      <c r="G33" s="68"/>
      <c r="H33" s="68"/>
      <c r="I33" s="68"/>
      <c r="J33" s="68"/>
      <c r="K33" s="68"/>
      <c r="L33" s="57"/>
      <c r="M33" s="57"/>
      <c r="N33" s="57"/>
      <c r="O33" s="57"/>
    </row>
    <row r="34" spans="1:15">
      <c r="A34" s="69"/>
      <c r="B34" s="69"/>
      <c r="C34" s="69"/>
      <c r="D34" s="69"/>
      <c r="E34" s="69"/>
      <c r="F34" s="68"/>
      <c r="G34" s="68"/>
      <c r="H34" s="68"/>
      <c r="I34" s="68"/>
      <c r="J34" s="68"/>
      <c r="K34" s="68"/>
      <c r="L34" s="57"/>
      <c r="M34" s="57"/>
      <c r="N34" s="57"/>
      <c r="O34" s="57"/>
    </row>
    <row r="35" spans="1:15">
      <c r="A35" s="69"/>
      <c r="B35" s="69"/>
      <c r="C35" s="69"/>
      <c r="D35" s="69"/>
      <c r="E35" s="69"/>
      <c r="F35" s="68"/>
      <c r="G35" s="68"/>
      <c r="H35" s="68"/>
      <c r="I35" s="68"/>
      <c r="J35" s="68"/>
      <c r="K35" s="68"/>
      <c r="L35" s="57"/>
      <c r="M35" s="57"/>
      <c r="N35" s="57"/>
      <c r="O35" s="57"/>
    </row>
  </sheetData>
  <sheetProtection selectLockedCells="1"/>
  <mergeCells count="11">
    <mergeCell ref="P2:X2"/>
    <mergeCell ref="D20:D21"/>
    <mergeCell ref="F20:F21"/>
    <mergeCell ref="H20:H21"/>
    <mergeCell ref="J20:J21"/>
    <mergeCell ref="L20:L21"/>
    <mergeCell ref="D23:D24"/>
    <mergeCell ref="F23:F24"/>
    <mergeCell ref="H23:H24"/>
    <mergeCell ref="J23:J24"/>
    <mergeCell ref="L23:L24"/>
  </mergeCells>
  <printOptions horizontalCentered="1"/>
  <pageMargins left="0" right="0" top="0.78740157480314965" bottom="0.78740157480314965" header="0.31496062992125984" footer="0.31496062992125984"/>
  <pageSetup paperSize="9" scale="51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21FF4-2BBC-4180-8D40-B2150CCB33C0}">
  <sheetPr>
    <tabColor theme="7" tint="0.59999389629810485"/>
  </sheetPr>
  <dimension ref="B1:AR47"/>
  <sheetViews>
    <sheetView showGridLines="0" zoomScale="85" zoomScaleNormal="85" zoomScalePageLayoutView="150" workbookViewId="0">
      <pane xSplit="3" ySplit="10" topLeftCell="AG17" activePane="bottomRight" state="frozen"/>
      <selection activeCell="A24" sqref="A24:XFD24"/>
      <selection pane="topRight" activeCell="A24" sqref="A24:XFD24"/>
      <selection pane="bottomLeft" activeCell="A24" sqref="A24:XFD24"/>
      <selection pane="bottomRight" activeCell="AK16" sqref="AK16"/>
    </sheetView>
  </sheetViews>
  <sheetFormatPr baseColWidth="10" defaultColWidth="11.42578125" defaultRowHeight="15" outlineLevelCol="1"/>
  <cols>
    <col min="1" max="1" width="5.42578125" style="2" customWidth="1"/>
    <col min="2" max="2" width="39.7109375" style="2" customWidth="1"/>
    <col min="3" max="3" width="44.42578125" style="18" customWidth="1"/>
    <col min="4" max="23" width="9.42578125" style="2" hidden="1" customWidth="1" outlineLevel="1"/>
    <col min="24" max="24" width="9.42578125" style="2" customWidth="1" collapsed="1"/>
    <col min="25" max="44" width="9.42578125" style="2" customWidth="1"/>
    <col min="45" max="16384" width="11.42578125" style="2"/>
  </cols>
  <sheetData>
    <row r="1" spans="2:44" s="86" customFormat="1" ht="23.25" customHeight="1">
      <c r="B1" s="81" t="s">
        <v>141</v>
      </c>
      <c r="C1" s="104" t="s">
        <v>150</v>
      </c>
      <c r="D1" s="105"/>
      <c r="E1" s="105"/>
      <c r="F1" s="105"/>
      <c r="G1" s="105"/>
      <c r="H1" s="105"/>
      <c r="I1" s="105"/>
      <c r="J1" s="105"/>
      <c r="K1" s="106"/>
      <c r="AK1" s="40"/>
      <c r="AL1" s="87"/>
    </row>
    <row r="2" spans="2:44" s="86" customFormat="1" ht="23.25" customHeight="1">
      <c r="B2" s="81" t="s">
        <v>139</v>
      </c>
      <c r="C2" s="104" t="s">
        <v>166</v>
      </c>
      <c r="D2" s="105"/>
      <c r="E2" s="105"/>
      <c r="F2" s="105"/>
      <c r="G2" s="105"/>
      <c r="H2" s="105"/>
      <c r="I2" s="105"/>
      <c r="J2" s="105"/>
      <c r="K2" s="106"/>
      <c r="AK2" s="40"/>
    </row>
    <row r="3" spans="2:44" s="86" customFormat="1" ht="23.25" customHeight="1">
      <c r="B3" s="81" t="s">
        <v>138</v>
      </c>
      <c r="C3" s="107">
        <f ca="1">TODAY()</f>
        <v>44635</v>
      </c>
      <c r="D3" s="108"/>
      <c r="E3" s="108"/>
      <c r="F3" s="108"/>
      <c r="G3" s="108"/>
      <c r="H3" s="108"/>
      <c r="I3" s="108"/>
      <c r="J3" s="108"/>
      <c r="K3" s="108"/>
      <c r="AK3" s="40"/>
    </row>
    <row r="4" spans="2:44" s="86" customFormat="1" ht="23.25" customHeight="1">
      <c r="B4" s="81" t="s">
        <v>137</v>
      </c>
      <c r="C4" s="104" t="s">
        <v>210</v>
      </c>
      <c r="D4" s="105"/>
      <c r="E4" s="105"/>
      <c r="F4" s="105"/>
      <c r="G4" s="105"/>
      <c r="H4" s="105"/>
      <c r="I4" s="105"/>
      <c r="J4" s="105"/>
      <c r="K4" s="106"/>
    </row>
    <row r="5" spans="2:44" s="86" customFormat="1" ht="23.25" customHeight="1">
      <c r="B5" s="81" t="s">
        <v>136</v>
      </c>
      <c r="C5" s="104" t="s">
        <v>148</v>
      </c>
      <c r="D5" s="105"/>
      <c r="E5" s="105"/>
      <c r="F5" s="105"/>
      <c r="G5" s="105"/>
      <c r="H5" s="105"/>
      <c r="I5" s="105"/>
      <c r="J5" s="105"/>
      <c r="K5" s="106"/>
    </row>
    <row r="6" spans="2:44" s="86" customFormat="1" ht="23.25" customHeight="1">
      <c r="B6" s="81" t="s">
        <v>135</v>
      </c>
      <c r="C6" s="104"/>
      <c r="D6" s="105"/>
      <c r="E6" s="105"/>
      <c r="F6" s="105"/>
      <c r="G6" s="105"/>
      <c r="H6" s="105"/>
      <c r="I6" s="105"/>
      <c r="J6" s="105"/>
      <c r="K6" s="106"/>
      <c r="AK6" s="40"/>
    </row>
    <row r="7" spans="2:44">
      <c r="B7" s="82"/>
      <c r="C7" s="83"/>
      <c r="D7" s="82"/>
      <c r="E7" s="82"/>
      <c r="F7" s="82"/>
      <c r="G7" s="82"/>
      <c r="H7" s="82"/>
      <c r="I7" s="82"/>
      <c r="J7" s="82"/>
      <c r="K7" s="82"/>
    </row>
    <row r="8" spans="2:44" ht="14.25" customHeight="1">
      <c r="B8" s="1"/>
      <c r="C8" s="12"/>
    </row>
    <row r="9" spans="2:44" ht="22.5" customHeight="1">
      <c r="B9" s="3"/>
      <c r="C9" s="13"/>
      <c r="D9" s="25"/>
      <c r="E9" s="25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</row>
    <row r="10" spans="2:44">
      <c r="B10" s="4" t="s">
        <v>155</v>
      </c>
      <c r="C10" s="14"/>
      <c r="D10" s="8">
        <v>32874</v>
      </c>
      <c r="E10" s="8">
        <v>33239</v>
      </c>
      <c r="F10" s="8">
        <v>33604</v>
      </c>
      <c r="G10" s="8">
        <v>33970</v>
      </c>
      <c r="H10" s="8">
        <v>34335</v>
      </c>
      <c r="I10" s="8">
        <v>34700</v>
      </c>
      <c r="J10" s="8">
        <v>35065</v>
      </c>
      <c r="K10" s="8">
        <v>35431</v>
      </c>
      <c r="L10" s="8">
        <v>35796</v>
      </c>
      <c r="M10" s="8">
        <v>36161</v>
      </c>
      <c r="N10" s="8">
        <v>36526</v>
      </c>
      <c r="O10" s="8">
        <v>36892</v>
      </c>
      <c r="P10" s="8">
        <v>37257</v>
      </c>
      <c r="Q10" s="8">
        <v>37622</v>
      </c>
      <c r="R10" s="8">
        <v>37987</v>
      </c>
      <c r="S10" s="8">
        <v>38353</v>
      </c>
      <c r="T10" s="8">
        <v>38718</v>
      </c>
      <c r="U10" s="8">
        <v>39083</v>
      </c>
      <c r="V10" s="8">
        <v>39448</v>
      </c>
      <c r="W10" s="8">
        <v>39814</v>
      </c>
      <c r="X10" s="8">
        <v>40179</v>
      </c>
      <c r="Y10" s="8">
        <v>40544</v>
      </c>
      <c r="Z10" s="8">
        <v>40909</v>
      </c>
      <c r="AA10" s="8">
        <v>41275</v>
      </c>
      <c r="AB10" s="8">
        <v>41640</v>
      </c>
      <c r="AC10" s="8">
        <v>42005</v>
      </c>
      <c r="AD10" s="8">
        <v>42370</v>
      </c>
      <c r="AE10" s="8">
        <v>42736</v>
      </c>
      <c r="AF10" s="8">
        <v>43101</v>
      </c>
      <c r="AG10" s="8">
        <v>43466</v>
      </c>
      <c r="AH10" s="8">
        <v>43831</v>
      </c>
      <c r="AI10" s="8">
        <v>44197</v>
      </c>
      <c r="AJ10" s="8">
        <v>44562</v>
      </c>
      <c r="AK10" s="8">
        <v>44927</v>
      </c>
      <c r="AL10" s="8">
        <v>45292</v>
      </c>
      <c r="AM10" s="8">
        <v>45658</v>
      </c>
      <c r="AN10" s="8">
        <v>46023</v>
      </c>
      <c r="AO10" s="8">
        <v>46388</v>
      </c>
      <c r="AP10" s="8">
        <v>46753</v>
      </c>
      <c r="AQ10" s="8">
        <v>47119</v>
      </c>
      <c r="AR10" s="8">
        <v>47484</v>
      </c>
    </row>
    <row r="11" spans="2:44" s="11" customFormat="1" ht="18.75" customHeight="1">
      <c r="B11" s="5" t="s">
        <v>15</v>
      </c>
      <c r="C11" s="21" t="s">
        <v>146</v>
      </c>
      <c r="D11" s="22">
        <f>(THG!D9)/1000</f>
        <v>466.09332879997999</v>
      </c>
      <c r="E11" s="22">
        <f>(THG!E9)/1000</f>
        <v>450.9372241956695</v>
      </c>
      <c r="F11" s="22">
        <f>(THG!F9)/1000</f>
        <v>426.09514386614478</v>
      </c>
      <c r="G11" s="22">
        <f>(THG!G9)/1000</f>
        <v>416.34401386562507</v>
      </c>
      <c r="H11" s="22">
        <f>(THG!H9)/1000</f>
        <v>410.49372228395538</v>
      </c>
      <c r="I11" s="22">
        <f>(THG!I9)/1000</f>
        <v>399.86223914876427</v>
      </c>
      <c r="J11" s="22">
        <f>(THG!J9)/1000</f>
        <v>406.0862227403403</v>
      </c>
      <c r="K11" s="22">
        <f>(THG!K9)/1000</f>
        <v>384.54666200482717</v>
      </c>
      <c r="L11" s="22">
        <f>(THG!L9)/1000</f>
        <v>384.52064575414744</v>
      </c>
      <c r="M11" s="22">
        <f>(THG!M9)/1000</f>
        <v>373.88371442082337</v>
      </c>
      <c r="N11" s="22">
        <f>(THG!N9)/1000</f>
        <v>385.27824841070156</v>
      </c>
      <c r="O11" s="22">
        <f>(THG!O9)/1000</f>
        <v>396.24080246199998</v>
      </c>
      <c r="P11" s="22">
        <f>(THG!P9)/1000</f>
        <v>396.43284498786994</v>
      </c>
      <c r="Q11" s="22">
        <f>(THG!Q9)/1000</f>
        <v>408.82744305030133</v>
      </c>
      <c r="R11" s="22">
        <f>(THG!R9)/1000</f>
        <v>403.56010706718513</v>
      </c>
      <c r="S11" s="22">
        <f>(THG!S9)/1000</f>
        <v>396.85770941990745</v>
      </c>
      <c r="T11" s="22">
        <f>(THG!T9)/1000</f>
        <v>397.09782600127215</v>
      </c>
      <c r="U11" s="22">
        <f>(THG!U9)/1000</f>
        <v>402.77830683269588</v>
      </c>
      <c r="V11" s="22">
        <f>(THG!V9)/1000</f>
        <v>382.3950784670397</v>
      </c>
      <c r="W11" s="22">
        <f>(THG!W9)/1000</f>
        <v>356.17179936362038</v>
      </c>
      <c r="X11" s="22">
        <f>(THG!X9)/1000</f>
        <v>367.78387177179479</v>
      </c>
      <c r="Y11" s="22">
        <f>(THG!Y9)/1000</f>
        <v>365.48117259974578</v>
      </c>
      <c r="Z11" s="22">
        <f>(THG!Z9)/1000</f>
        <v>376.28432148882064</v>
      </c>
      <c r="AA11" s="22">
        <f>(THG!AA9)/1000</f>
        <v>379.05376600906447</v>
      </c>
      <c r="AB11" s="22">
        <f>(THG!AB9)/1000</f>
        <v>358.90718063714132</v>
      </c>
      <c r="AC11" s="22">
        <f>(THG!AC9)/1000</f>
        <v>346.80371720174219</v>
      </c>
      <c r="AD11" s="22">
        <f>(THG!AD9)/1000</f>
        <v>343.07216097336556</v>
      </c>
      <c r="AE11" s="22">
        <f>(THG!AE9)/1000</f>
        <v>322.34191203491901</v>
      </c>
      <c r="AF11" s="22">
        <f>(THG!AF9)/1000</f>
        <v>309.50809711774974</v>
      </c>
      <c r="AG11" s="22">
        <f>(THG!AG9)/1000</f>
        <v>258.84420298840479</v>
      </c>
      <c r="AH11" s="143">
        <f>(THG!AH9)/1000</f>
        <v>219.98853812932481</v>
      </c>
      <c r="AI11" s="22">
        <f>(THG!AI9)/1000</f>
        <v>247.28682744167932</v>
      </c>
      <c r="AJ11" s="28"/>
      <c r="AK11" s="28"/>
      <c r="AL11" s="28"/>
      <c r="AM11" s="28"/>
      <c r="AN11" s="28"/>
      <c r="AO11" s="28"/>
      <c r="AP11" s="28"/>
      <c r="AQ11" s="28"/>
      <c r="AR11" s="28"/>
    </row>
    <row r="12" spans="2:44" ht="18.75" customHeight="1">
      <c r="B12" s="6" t="s">
        <v>16</v>
      </c>
      <c r="C12" s="23" t="s">
        <v>146</v>
      </c>
      <c r="D12" s="84">
        <f>(THG!D14)/1000</f>
        <v>283.65840664380102</v>
      </c>
      <c r="E12" s="84">
        <f>(THG!E14)/1000</f>
        <v>258.51907570245447</v>
      </c>
      <c r="F12" s="84">
        <f>(THG!F14)/1000</f>
        <v>248.1939189706703</v>
      </c>
      <c r="G12" s="84">
        <f>(THG!G14)/1000</f>
        <v>238.52433215135696</v>
      </c>
      <c r="H12" s="84">
        <f>(THG!H14)/1000</f>
        <v>242.68106653335158</v>
      </c>
      <c r="I12" s="84">
        <f>(THG!I14)/1000</f>
        <v>244.35431505629899</v>
      </c>
      <c r="J12" s="84">
        <f>(THG!J14)/1000</f>
        <v>233.19856143968269</v>
      </c>
      <c r="K12" s="84">
        <f>(THG!K14)/1000</f>
        <v>237.55739833774419</v>
      </c>
      <c r="L12" s="84">
        <f>(THG!L14)/1000</f>
        <v>219.29408131854217</v>
      </c>
      <c r="M12" s="84">
        <f>(THG!M14)/1000</f>
        <v>208.7997369476671</v>
      </c>
      <c r="N12" s="84">
        <f>(THG!N14)/1000</f>
        <v>208.15411509931866</v>
      </c>
      <c r="O12" s="84">
        <f>(THG!O14)/1000</f>
        <v>197.60920685184996</v>
      </c>
      <c r="P12" s="84">
        <f>(THG!P14)/1000</f>
        <v>195.26711731837506</v>
      </c>
      <c r="Q12" s="84">
        <f>(THG!Q14)/1000</f>
        <v>195.93870912870696</v>
      </c>
      <c r="R12" s="84">
        <f>(THG!R14)/1000</f>
        <v>197.57872760079522</v>
      </c>
      <c r="S12" s="84">
        <f>(THG!S14)/1000</f>
        <v>191.15683980774844</v>
      </c>
      <c r="T12" s="84">
        <f>(THG!T14)/1000</f>
        <v>196.2492915686698</v>
      </c>
      <c r="U12" s="84">
        <f>(THG!U14)/1000</f>
        <v>205.25466904004705</v>
      </c>
      <c r="V12" s="84">
        <f>(THG!V14)/1000</f>
        <v>201.70627638211062</v>
      </c>
      <c r="W12" s="84">
        <f>(THG!W14)/1000</f>
        <v>176.07908238877718</v>
      </c>
      <c r="X12" s="84">
        <f>(THG!X14)/1000</f>
        <v>188.41034358093492</v>
      </c>
      <c r="Y12" s="84">
        <f>(THG!Y14)/1000</f>
        <v>185.41715266345275</v>
      </c>
      <c r="Z12" s="84">
        <f>(THG!Z14)/1000</f>
        <v>179.61138236975015</v>
      </c>
      <c r="AA12" s="84">
        <f>(THG!AA14)/1000</f>
        <v>180.05685306938696</v>
      </c>
      <c r="AB12" s="84">
        <f>(THG!AB14)/1000</f>
        <v>179.75548249642384</v>
      </c>
      <c r="AC12" s="84">
        <f>(THG!AC14)/1000</f>
        <v>187.48948562998527</v>
      </c>
      <c r="AD12" s="84">
        <f>(THG!AD14)/1000</f>
        <v>191.71648887385231</v>
      </c>
      <c r="AE12" s="84">
        <f>(THG!AE14)/1000</f>
        <v>197.5189069622281</v>
      </c>
      <c r="AF12" s="84">
        <f>(THG!AF14)/1000</f>
        <v>189.38369571740265</v>
      </c>
      <c r="AG12" s="84">
        <f>(THG!AG14)/1000</f>
        <v>183.30207062142401</v>
      </c>
      <c r="AH12" s="149">
        <f>(THG!AH14)/1000</f>
        <v>171.86103858397928</v>
      </c>
      <c r="AI12" s="84">
        <f>(THG!AI14)/1000</f>
        <v>181.2949160371279</v>
      </c>
      <c r="AJ12" s="27"/>
      <c r="AK12" s="27"/>
      <c r="AL12" s="27"/>
      <c r="AM12" s="27"/>
      <c r="AN12" s="27"/>
      <c r="AO12" s="27"/>
      <c r="AP12" s="27"/>
      <c r="AQ12" s="27"/>
      <c r="AR12" s="27"/>
    </row>
    <row r="13" spans="2:44" ht="18.75" customHeight="1">
      <c r="B13" s="37" t="s">
        <v>17</v>
      </c>
      <c r="C13" s="38" t="s">
        <v>146</v>
      </c>
      <c r="D13" s="22">
        <f>(THG!D22)/1000</f>
        <v>209.7029512626051</v>
      </c>
      <c r="E13" s="22">
        <f>(THG!E22)/1000</f>
        <v>208.26742458645617</v>
      </c>
      <c r="F13" s="22">
        <f>(THG!F22)/1000</f>
        <v>190.31473762175452</v>
      </c>
      <c r="G13" s="22">
        <f>(THG!G22)/1000</f>
        <v>197.06697444746783</v>
      </c>
      <c r="H13" s="22">
        <f>(THG!H22)/1000</f>
        <v>186.34412820851236</v>
      </c>
      <c r="I13" s="22">
        <f>(THG!I22)/1000</f>
        <v>187.83768050011076</v>
      </c>
      <c r="J13" s="22">
        <f>(THG!J22)/1000</f>
        <v>211.07132513683618</v>
      </c>
      <c r="K13" s="22">
        <f>(THG!K22)/1000</f>
        <v>197.83306635367259</v>
      </c>
      <c r="L13" s="22">
        <f>(THG!L22)/1000</f>
        <v>189.70664096102101</v>
      </c>
      <c r="M13" s="22">
        <f>(THG!M22)/1000</f>
        <v>173.00122745004413</v>
      </c>
      <c r="N13" s="22">
        <f>(THG!N22)/1000</f>
        <v>166.97698738702724</v>
      </c>
      <c r="O13" s="22">
        <f>(THG!O22)/1000</f>
        <v>187.26403042606452</v>
      </c>
      <c r="P13" s="22">
        <f>(THG!P22)/1000</f>
        <v>174.26835978059989</v>
      </c>
      <c r="Q13" s="22">
        <f>(THG!Q22)/1000</f>
        <v>166.92619529822855</v>
      </c>
      <c r="R13" s="22">
        <f>(THG!R22)/1000</f>
        <v>156.3273317379994</v>
      </c>
      <c r="S13" s="22">
        <f>(THG!S22)/1000</f>
        <v>153.91125859419742</v>
      </c>
      <c r="T13" s="22">
        <f>(THG!T22)/1000</f>
        <v>162.2474502558471</v>
      </c>
      <c r="U13" s="22">
        <f>(THG!U22)/1000</f>
        <v>126.03110408883202</v>
      </c>
      <c r="V13" s="22">
        <f>(THG!V22)/1000</f>
        <v>151.70145396005586</v>
      </c>
      <c r="W13" s="22">
        <f>(THG!W22)/1000</f>
        <v>139.00763042952175</v>
      </c>
      <c r="X13" s="22">
        <f>(THG!X22)/1000</f>
        <v>148.2442939391446</v>
      </c>
      <c r="Y13" s="22">
        <f>(THG!Y22)/1000</f>
        <v>127.22052900973308</v>
      </c>
      <c r="Z13" s="22">
        <f>(THG!Z22)/1000</f>
        <v>130.10339738920683</v>
      </c>
      <c r="AA13" s="22">
        <f>(THG!AA22)/1000</f>
        <v>139.67237652013733</v>
      </c>
      <c r="AB13" s="22">
        <f>(THG!AB22)/1000</f>
        <v>118.24457212830514</v>
      </c>
      <c r="AC13" s="22">
        <f>(THG!AC22)/1000</f>
        <v>124.01462900775834</v>
      </c>
      <c r="AD13" s="22">
        <f>(THG!AD22)/1000</f>
        <v>124.53171456560958</v>
      </c>
      <c r="AE13" s="22">
        <f>(THG!AE22)/1000</f>
        <v>122.32834668060633</v>
      </c>
      <c r="AF13" s="22">
        <f>(THG!AF22)/1000</f>
        <v>116.06927050046403</v>
      </c>
      <c r="AG13" s="22">
        <f>(THG!AG22)/1000</f>
        <v>121.34888289310645</v>
      </c>
      <c r="AH13" s="143">
        <f>(THG!AH22)/1000</f>
        <v>119.38269320678118</v>
      </c>
      <c r="AI13" s="22">
        <f>(THG!AI22)/1000</f>
        <v>115.45299044879113</v>
      </c>
      <c r="AJ13" s="28"/>
      <c r="AK13" s="28"/>
      <c r="AL13" s="28"/>
      <c r="AM13" s="28"/>
      <c r="AN13" s="28"/>
      <c r="AO13" s="28"/>
      <c r="AP13" s="28"/>
      <c r="AQ13" s="28"/>
      <c r="AR13" s="28"/>
    </row>
    <row r="14" spans="2:44" ht="18.75" customHeight="1">
      <c r="B14" s="6" t="s">
        <v>25</v>
      </c>
      <c r="C14" s="23" t="s">
        <v>146</v>
      </c>
      <c r="D14" s="84">
        <f>(THG!D27)/1000</f>
        <v>163.40022372428257</v>
      </c>
      <c r="E14" s="84">
        <f>(THG!E27)/1000</f>
        <v>166.34058948933236</v>
      </c>
      <c r="F14" s="84">
        <f>(THG!F27)/1000</f>
        <v>172.13346507192512</v>
      </c>
      <c r="G14" s="84">
        <f>(THG!G27)/1000</f>
        <v>176.5195208962399</v>
      </c>
      <c r="H14" s="84">
        <f>(THG!H27)/1000</f>
        <v>172.53400712897661</v>
      </c>
      <c r="I14" s="84">
        <f>(THG!I27)/1000</f>
        <v>176.17471207340219</v>
      </c>
      <c r="J14" s="84">
        <f>(THG!J27)/1000</f>
        <v>175.8872537689808</v>
      </c>
      <c r="K14" s="84">
        <f>(THG!K27)/1000</f>
        <v>176.37677521626355</v>
      </c>
      <c r="L14" s="84">
        <f>(THG!L27)/1000</f>
        <v>179.71085926752474</v>
      </c>
      <c r="M14" s="84">
        <f>(THG!M27)/1000</f>
        <v>184.89868416064942</v>
      </c>
      <c r="N14" s="84">
        <f>(THG!N27)/1000</f>
        <v>180.95051707503529</v>
      </c>
      <c r="O14" s="84">
        <f>(THG!O27)/1000</f>
        <v>177.02902074701947</v>
      </c>
      <c r="P14" s="84">
        <f>(THG!P27)/1000</f>
        <v>174.60949915081727</v>
      </c>
      <c r="Q14" s="84">
        <f>(THG!Q27)/1000</f>
        <v>168.24430136588273</v>
      </c>
      <c r="R14" s="84">
        <f>(THG!R27)/1000</f>
        <v>167.78739273212148</v>
      </c>
      <c r="S14" s="84">
        <f>(THG!S27)/1000</f>
        <v>159.82873726538133</v>
      </c>
      <c r="T14" s="84">
        <f>(THG!T27)/1000</f>
        <v>155.86627387232068</v>
      </c>
      <c r="U14" s="84">
        <f>(THG!U27)/1000</f>
        <v>152.98433647603613</v>
      </c>
      <c r="V14" s="84">
        <f>(THG!V27)/1000</f>
        <v>152.57166603404067</v>
      </c>
      <c r="W14" s="84">
        <f>(THG!W27)/1000</f>
        <v>151.9951124053116</v>
      </c>
      <c r="X14" s="84">
        <f>(THG!X27)/1000</f>
        <v>152.96745021623599</v>
      </c>
      <c r="Y14" s="84">
        <f>(THG!Y27)/1000</f>
        <v>154.85071128862202</v>
      </c>
      <c r="Z14" s="84">
        <f>(THG!Z27)/1000</f>
        <v>153.55124282367683</v>
      </c>
      <c r="AA14" s="84">
        <f>(THG!AA27)/1000</f>
        <v>157.7776927140271</v>
      </c>
      <c r="AB14" s="84">
        <f>(THG!AB27)/1000</f>
        <v>158.85889877039392</v>
      </c>
      <c r="AC14" s="84">
        <f>(THG!AC27)/1000</f>
        <v>161.71942516595038</v>
      </c>
      <c r="AD14" s="84">
        <f>(THG!AD27)/1000</f>
        <v>164.92205362424065</v>
      </c>
      <c r="AE14" s="84">
        <f>(THG!AE27)/1000</f>
        <v>167.88918411120056</v>
      </c>
      <c r="AF14" s="84">
        <f>(THG!AF27)/1000</f>
        <v>162.29194585516026</v>
      </c>
      <c r="AG14" s="84">
        <f>(THG!AG27)/1000</f>
        <v>164.07383815808524</v>
      </c>
      <c r="AH14" s="149">
        <f>(THG!AH27)/1000</f>
        <v>146.37351037293976</v>
      </c>
      <c r="AI14" s="84">
        <f>(THG!AI27)/1000</f>
        <v>148.05767270833138</v>
      </c>
      <c r="AJ14" s="27"/>
      <c r="AK14" s="27"/>
      <c r="AL14" s="27"/>
      <c r="AM14" s="27"/>
      <c r="AN14" s="27"/>
      <c r="AO14" s="27"/>
      <c r="AP14" s="27"/>
      <c r="AQ14" s="27"/>
      <c r="AR14" s="27"/>
    </row>
    <row r="15" spans="2:44" s="11" customFormat="1" ht="18.75" customHeight="1">
      <c r="B15" s="5" t="s">
        <v>26</v>
      </c>
      <c r="C15" s="21" t="s">
        <v>146</v>
      </c>
      <c r="D15" s="22">
        <f>(THG!D33)/1000</f>
        <v>81.061264762741231</v>
      </c>
      <c r="E15" s="22">
        <f>(THG!E33)/1000</f>
        <v>72.499871991673885</v>
      </c>
      <c r="F15" s="22">
        <f>(THG!F33)/1000</f>
        <v>69.722685309883559</v>
      </c>
      <c r="G15" s="22">
        <f>(THG!G33)/1000</f>
        <v>69.169289705200597</v>
      </c>
      <c r="H15" s="22">
        <f>(THG!H33)/1000</f>
        <v>68.588918781037933</v>
      </c>
      <c r="I15" s="22">
        <f>(THG!I33)/1000</f>
        <v>69.00203098833083</v>
      </c>
      <c r="J15" s="22">
        <f>(THG!J33)/1000</f>
        <v>70.486249579228485</v>
      </c>
      <c r="K15" s="22">
        <f>(THG!K33)/1000</f>
        <v>68.398031388906247</v>
      </c>
      <c r="L15" s="22">
        <f>(THG!L33)/1000</f>
        <v>68.371807084142802</v>
      </c>
      <c r="M15" s="22">
        <f>(THG!M33)/1000</f>
        <v>68.672369035478326</v>
      </c>
      <c r="N15" s="22">
        <f>(THG!N33)/1000</f>
        <v>67.178771071336854</v>
      </c>
      <c r="O15" s="22">
        <f>(THG!O33)/1000</f>
        <v>68.129209125001708</v>
      </c>
      <c r="P15" s="22">
        <f>(THG!P33)/1000</f>
        <v>65.749794440632357</v>
      </c>
      <c r="Q15" s="22">
        <f>(THG!Q33)/1000</f>
        <v>64.850413889459148</v>
      </c>
      <c r="R15" s="22">
        <f>(THG!R33)/1000</f>
        <v>63.977705383304354</v>
      </c>
      <c r="S15" s="22">
        <f>(THG!S33)/1000</f>
        <v>63.766676470718252</v>
      </c>
      <c r="T15" s="22">
        <f>(THG!T33)/1000</f>
        <v>62.928905490594964</v>
      </c>
      <c r="U15" s="22">
        <f>(THG!U33)/1000</f>
        <v>62.950242657484559</v>
      </c>
      <c r="V15" s="22">
        <f>(THG!V33)/1000</f>
        <v>63.749809757175115</v>
      </c>
      <c r="W15" s="22">
        <f>(THG!W33)/1000</f>
        <v>63.899633210303648</v>
      </c>
      <c r="X15" s="22">
        <f>(THG!X33)/1000</f>
        <v>63.901010977605836</v>
      </c>
      <c r="Y15" s="22">
        <f>(THG!Y33)/1000</f>
        <v>64.597050156670122</v>
      </c>
      <c r="Z15" s="22">
        <f>(THG!Z33)/1000</f>
        <v>64.443819120688232</v>
      </c>
      <c r="AA15" s="22">
        <f>(THG!AA33)/1000</f>
        <v>65.276284485081959</v>
      </c>
      <c r="AB15" s="22">
        <f>(THG!AB33)/1000</f>
        <v>67.140194671261554</v>
      </c>
      <c r="AC15" s="22">
        <f>(THG!AC33)/1000</f>
        <v>66.983117048648182</v>
      </c>
      <c r="AD15" s="22">
        <f>(THG!AD33)/1000</f>
        <v>66.803566521794451</v>
      </c>
      <c r="AE15" s="22">
        <f>(THG!AE33)/1000</f>
        <v>65.668857600216938</v>
      </c>
      <c r="AF15" s="22">
        <f>(THG!AF33)/1000</f>
        <v>63.736720057036742</v>
      </c>
      <c r="AG15" s="22">
        <f>(THG!AG33)/1000</f>
        <v>62.968639174505611</v>
      </c>
      <c r="AH15" s="143">
        <f>(THG!AH33)/1000</f>
        <v>62.361422742819762</v>
      </c>
      <c r="AI15" s="22">
        <f>(THG!AI33)/1000</f>
        <v>61.107727718391502</v>
      </c>
      <c r="AJ15" s="28"/>
      <c r="AK15" s="28"/>
      <c r="AL15" s="28"/>
      <c r="AM15" s="28"/>
      <c r="AN15" s="28"/>
      <c r="AO15" s="28"/>
      <c r="AP15" s="28"/>
      <c r="AQ15" s="28"/>
      <c r="AR15" s="28"/>
    </row>
    <row r="16" spans="2:44" s="11" customFormat="1" ht="18.75" customHeight="1">
      <c r="B16" s="6" t="s">
        <v>27</v>
      </c>
      <c r="C16" s="23" t="s">
        <v>146</v>
      </c>
      <c r="D16" s="84">
        <f>(THG!D43)/1000</f>
        <v>38.003058777446519</v>
      </c>
      <c r="E16" s="84">
        <f>(THG!E43)/1000</f>
        <v>39.401951773027882</v>
      </c>
      <c r="F16" s="84">
        <f>(THG!F43)/1000</f>
        <v>39.994390710484758</v>
      </c>
      <c r="G16" s="84">
        <f>(THG!G43)/1000</f>
        <v>39.827235509361202</v>
      </c>
      <c r="H16" s="84">
        <f>(THG!H43)/1000</f>
        <v>39.040124481664833</v>
      </c>
      <c r="I16" s="84">
        <f>(THG!I43)/1000</f>
        <v>38.074379358122926</v>
      </c>
      <c r="J16" s="84">
        <f>(THG!J43)/1000</f>
        <v>36.633271022008017</v>
      </c>
      <c r="K16" s="84">
        <f>(THG!K43)/1000</f>
        <v>33.701467546661114</v>
      </c>
      <c r="L16" s="84">
        <f>(THG!L43)/1000</f>
        <v>31.574288102007969</v>
      </c>
      <c r="M16" s="84">
        <f>(THG!M43)/1000</f>
        <v>29.944440213761805</v>
      </c>
      <c r="N16" s="84">
        <f>(THG!N43)/1000</f>
        <v>28.387622380193509</v>
      </c>
      <c r="O16" s="84">
        <f>(THG!O43)/1000</f>
        <v>26.727207305626496</v>
      </c>
      <c r="P16" s="84">
        <f>(THG!P43)/1000</f>
        <v>25.344893323117955</v>
      </c>
      <c r="Q16" s="84">
        <f>(THG!Q43)/1000</f>
        <v>23.838709208001941</v>
      </c>
      <c r="R16" s="84">
        <f>(THG!R43)/1000</f>
        <v>22.53756575857264</v>
      </c>
      <c r="S16" s="84">
        <f>(THG!S43)/1000</f>
        <v>21.188263157327967</v>
      </c>
      <c r="T16" s="84">
        <f>(THG!T43)/1000</f>
        <v>19.348984729041106</v>
      </c>
      <c r="U16" s="84">
        <f>(THG!U43)/1000</f>
        <v>18.040937752011175</v>
      </c>
      <c r="V16" s="84">
        <f>(THG!V43)/1000</f>
        <v>16.810745484168848</v>
      </c>
      <c r="W16" s="84">
        <f>(THG!W43)/1000</f>
        <v>15.588801885473375</v>
      </c>
      <c r="X16" s="84">
        <f>(THG!X43)/1000</f>
        <v>14.461393048352642</v>
      </c>
      <c r="Y16" s="84">
        <f>(THG!Y43)/1000</f>
        <v>13.677158145708489</v>
      </c>
      <c r="Z16" s="84">
        <f>(THG!Z43)/1000</f>
        <v>12.906853624431784</v>
      </c>
      <c r="AA16" s="84">
        <f>(THG!AA43)/1000</f>
        <v>12.150388373892566</v>
      </c>
      <c r="AB16" s="84">
        <f>(THG!AB43)/1000</f>
        <v>11.558212285898612</v>
      </c>
      <c r="AC16" s="84">
        <f>(THG!AC43)/1000</f>
        <v>10.943297355838924</v>
      </c>
      <c r="AD16" s="84">
        <f>(THG!AD43)/1000</f>
        <v>10.396045240769004</v>
      </c>
      <c r="AE16" s="84">
        <f>(THG!AE43)/1000</f>
        <v>9.9822610931413145</v>
      </c>
      <c r="AF16" s="84">
        <f>(THG!AF43)/1000</f>
        <v>9.5522579329333919</v>
      </c>
      <c r="AG16" s="84">
        <f>(THG!AG43)/1000</f>
        <v>9.1963537540023363</v>
      </c>
      <c r="AH16" s="149">
        <f>(THG!AH43)/1000</f>
        <v>8.770449763920249</v>
      </c>
      <c r="AI16" s="84">
        <f>(THG!AI43)/1000</f>
        <v>8.3908508224576899</v>
      </c>
      <c r="AJ16" s="27"/>
      <c r="AK16" s="27"/>
      <c r="AL16" s="27"/>
      <c r="AM16" s="27"/>
      <c r="AN16" s="27"/>
      <c r="AO16" s="27"/>
      <c r="AP16" s="27"/>
      <c r="AQ16" s="27"/>
      <c r="AR16" s="27"/>
    </row>
    <row r="17" spans="2:44" ht="18.75" customHeight="1">
      <c r="B17" s="5" t="s">
        <v>163</v>
      </c>
      <c r="C17" s="21" t="s">
        <v>146</v>
      </c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</row>
    <row r="18" spans="2:44" ht="18.75" customHeight="1">
      <c r="B18" s="19"/>
      <c r="C18" s="16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</row>
    <row r="19" spans="2:44" ht="18.75" customHeight="1">
      <c r="B19" s="5" t="s">
        <v>15</v>
      </c>
      <c r="C19" s="21" t="s">
        <v>198</v>
      </c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3">
        <v>280</v>
      </c>
      <c r="AI19" s="143" t="e">
        <v>#N/A</v>
      </c>
      <c r="AJ19" s="143">
        <v>257</v>
      </c>
      <c r="AK19" s="143" t="e">
        <v>#N/A</v>
      </c>
      <c r="AL19" s="143" t="e">
        <v>#N/A</v>
      </c>
      <c r="AM19" s="143" t="e">
        <v>#N/A</v>
      </c>
      <c r="AN19" s="143" t="e">
        <v>#N/A</v>
      </c>
      <c r="AO19" s="143" t="e">
        <v>#N/A</v>
      </c>
      <c r="AP19" s="143" t="e">
        <v>#N/A</v>
      </c>
      <c r="AQ19" s="143" t="e">
        <v>#N/A</v>
      </c>
      <c r="AR19" s="143">
        <v>108</v>
      </c>
    </row>
    <row r="20" spans="2:44" ht="18.75" customHeight="1">
      <c r="B20" s="6" t="s">
        <v>16</v>
      </c>
      <c r="C20" s="152" t="s">
        <v>198</v>
      </c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  <c r="AA20" s="146"/>
      <c r="AB20" s="146"/>
      <c r="AC20" s="146"/>
      <c r="AD20" s="146"/>
      <c r="AE20" s="146"/>
      <c r="AF20" s="146"/>
      <c r="AG20" s="146"/>
      <c r="AH20" s="149">
        <v>186</v>
      </c>
      <c r="AI20" s="149">
        <v>182</v>
      </c>
      <c r="AJ20" s="149">
        <f>AJ41+(AJ31/1000)</f>
        <v>177.07834266254133</v>
      </c>
      <c r="AK20" s="149">
        <f t="shared" ref="AK20:AR20" si="0">AK41+(AK31/1000)</f>
        <v>172.07834266254133</v>
      </c>
      <c r="AL20" s="149">
        <f t="shared" si="0"/>
        <v>165.07834266254133</v>
      </c>
      <c r="AM20" s="149">
        <f t="shared" si="0"/>
        <v>157.07834266254133</v>
      </c>
      <c r="AN20" s="149">
        <f t="shared" si="0"/>
        <v>149.07834266254133</v>
      </c>
      <c r="AO20" s="149">
        <f t="shared" si="0"/>
        <v>140.07834266254133</v>
      </c>
      <c r="AP20" s="149">
        <f t="shared" si="0"/>
        <v>132.07834266254133</v>
      </c>
      <c r="AQ20" s="149">
        <f t="shared" si="0"/>
        <v>125.07834266254135</v>
      </c>
      <c r="AR20" s="149">
        <f t="shared" si="0"/>
        <v>118.07834266254135</v>
      </c>
    </row>
    <row r="21" spans="2:44" ht="18.75" customHeight="1">
      <c r="B21" s="37" t="s">
        <v>17</v>
      </c>
      <c r="C21" s="151" t="s">
        <v>198</v>
      </c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3">
        <v>118</v>
      </c>
      <c r="AI21" s="143">
        <v>113</v>
      </c>
      <c r="AJ21" s="143">
        <f t="shared" ref="AJ21:AR21" si="1">AJ42+(AJ32/1000)</f>
        <v>107.72744550568987</v>
      </c>
      <c r="AK21" s="143">
        <f t="shared" si="1"/>
        <v>101.72744550568987</v>
      </c>
      <c r="AL21" s="143">
        <f t="shared" si="1"/>
        <v>96.727445505689872</v>
      </c>
      <c r="AM21" s="143">
        <f t="shared" si="1"/>
        <v>91.727445505689872</v>
      </c>
      <c r="AN21" s="143">
        <f t="shared" si="1"/>
        <v>86.727445505689872</v>
      </c>
      <c r="AO21" s="143">
        <f t="shared" si="1"/>
        <v>81.727445505689872</v>
      </c>
      <c r="AP21" s="143">
        <f t="shared" si="1"/>
        <v>76.727445505689872</v>
      </c>
      <c r="AQ21" s="143">
        <f t="shared" si="1"/>
        <v>71.727445505689872</v>
      </c>
      <c r="AR21" s="143">
        <f t="shared" si="1"/>
        <v>66.727445505689872</v>
      </c>
    </row>
    <row r="22" spans="2:44" s="31" customFormat="1" ht="18.75" customHeight="1">
      <c r="B22" s="6" t="s">
        <v>25</v>
      </c>
      <c r="C22" s="152" t="s">
        <v>198</v>
      </c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48"/>
      <c r="AG22" s="148"/>
      <c r="AH22" s="149">
        <v>150</v>
      </c>
      <c r="AI22" s="149">
        <v>145</v>
      </c>
      <c r="AJ22" s="149">
        <f t="shared" ref="AJ22:AR22" si="2">AJ43+(AJ33/1000)</f>
        <v>138.66025858796317</v>
      </c>
      <c r="AK22" s="149">
        <f t="shared" si="2"/>
        <v>133.66025858796317</v>
      </c>
      <c r="AL22" s="149">
        <f t="shared" si="2"/>
        <v>127.66025858796318</v>
      </c>
      <c r="AM22" s="149">
        <f t="shared" si="2"/>
        <v>122.66025858796318</v>
      </c>
      <c r="AN22" s="149">
        <f t="shared" si="2"/>
        <v>116.66025858796318</v>
      </c>
      <c r="AO22" s="149">
        <f t="shared" si="2"/>
        <v>111.66025858796318</v>
      </c>
      <c r="AP22" s="149">
        <f t="shared" si="2"/>
        <v>104.66025858796318</v>
      </c>
      <c r="AQ22" s="149">
        <f t="shared" si="2"/>
        <v>95.660258587963185</v>
      </c>
      <c r="AR22" s="149">
        <f t="shared" si="2"/>
        <v>84.660258587963185</v>
      </c>
    </row>
    <row r="23" spans="2:44" s="11" customFormat="1" ht="18.75" customHeight="1">
      <c r="B23" s="5" t="s">
        <v>26</v>
      </c>
      <c r="C23" s="151" t="s">
        <v>198</v>
      </c>
      <c r="D23" s="145"/>
      <c r="E23" s="145"/>
      <c r="F23" s="145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45"/>
      <c r="AF23" s="145"/>
      <c r="AG23" s="145"/>
      <c r="AH23" s="143">
        <v>70</v>
      </c>
      <c r="AI23" s="143">
        <v>68</v>
      </c>
      <c r="AJ23" s="150">
        <f t="shared" ref="AJ23:AR23" si="3">AJ44+(AJ34/1000)</f>
        <v>67.765808031289836</v>
      </c>
      <c r="AK23" s="150">
        <f t="shared" si="3"/>
        <v>66.765808031289836</v>
      </c>
      <c r="AL23" s="150">
        <f t="shared" si="3"/>
        <v>65.765808031289836</v>
      </c>
      <c r="AM23" s="150">
        <f t="shared" si="3"/>
        <v>63.765808031289836</v>
      </c>
      <c r="AN23" s="150">
        <f t="shared" si="3"/>
        <v>62.765808031289836</v>
      </c>
      <c r="AO23" s="150">
        <f t="shared" si="3"/>
        <v>61.765808031289836</v>
      </c>
      <c r="AP23" s="150">
        <f t="shared" si="3"/>
        <v>59.765808031289836</v>
      </c>
      <c r="AQ23" s="150">
        <f t="shared" si="3"/>
        <v>57.765808031289836</v>
      </c>
      <c r="AR23" s="150">
        <f t="shared" si="3"/>
        <v>56.765808031289836</v>
      </c>
    </row>
    <row r="24" spans="2:44" s="11" customFormat="1" ht="18.75" customHeight="1">
      <c r="B24" s="6" t="s">
        <v>27</v>
      </c>
      <c r="C24" s="152" t="s">
        <v>198</v>
      </c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4"/>
      <c r="AD24" s="144"/>
      <c r="AE24" s="144"/>
      <c r="AF24" s="144"/>
      <c r="AG24" s="144"/>
      <c r="AH24" s="149">
        <v>9</v>
      </c>
      <c r="AI24" s="149">
        <v>9</v>
      </c>
      <c r="AJ24" s="149">
        <f t="shared" ref="AJ24:AR24" si="4">AJ45+(AJ35/1000)</f>
        <v>8.0676832419491458</v>
      </c>
      <c r="AK24" s="149">
        <f t="shared" si="4"/>
        <v>8.0676832419491458</v>
      </c>
      <c r="AL24" s="149">
        <f t="shared" si="4"/>
        <v>7.0676832419491458</v>
      </c>
      <c r="AM24" s="149">
        <f t="shared" si="4"/>
        <v>7.0676832419491458</v>
      </c>
      <c r="AN24" s="149">
        <f t="shared" si="4"/>
        <v>6.0676832419491458</v>
      </c>
      <c r="AO24" s="149">
        <f t="shared" si="4"/>
        <v>6.0676832419491458</v>
      </c>
      <c r="AP24" s="149">
        <f t="shared" si="4"/>
        <v>5.0676832419491458</v>
      </c>
      <c r="AQ24" s="149">
        <f t="shared" si="4"/>
        <v>5.0676832419491458</v>
      </c>
      <c r="AR24" s="149">
        <f t="shared" si="4"/>
        <v>4.0676832419491458</v>
      </c>
    </row>
    <row r="25" spans="2:44" ht="18.75" customHeight="1">
      <c r="B25" s="5" t="s">
        <v>163</v>
      </c>
      <c r="C25" s="21" t="s">
        <v>147</v>
      </c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</row>
    <row r="26" spans="2:44" ht="18.75" customHeight="1">
      <c r="B26" s="9"/>
      <c r="C26" s="16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</row>
    <row r="27" spans="2:44" ht="14.25" customHeight="1" thickBot="1">
      <c r="B27" s="7"/>
      <c r="C27" s="17"/>
      <c r="AJ27" s="18" t="s">
        <v>213</v>
      </c>
      <c r="AK27" s="18" t="s">
        <v>213</v>
      </c>
      <c r="AL27" s="18" t="s">
        <v>213</v>
      </c>
      <c r="AM27" s="18" t="s">
        <v>213</v>
      </c>
      <c r="AN27" s="18" t="s">
        <v>213</v>
      </c>
      <c r="AO27" s="18" t="s">
        <v>213</v>
      </c>
      <c r="AP27" s="18" t="s">
        <v>213</v>
      </c>
      <c r="AQ27" s="18" t="s">
        <v>213</v>
      </c>
      <c r="AR27" s="18" t="s">
        <v>213</v>
      </c>
    </row>
    <row r="28" spans="2:44" s="94" customFormat="1" ht="14.25" customHeight="1">
      <c r="B28" s="159" t="s">
        <v>206</v>
      </c>
      <c r="C28" s="17"/>
      <c r="AI28" s="161" t="s">
        <v>208</v>
      </c>
      <c r="AJ28" s="159" t="s">
        <v>209</v>
      </c>
      <c r="AR28" s="160"/>
    </row>
    <row r="29" spans="2:44">
      <c r="B29" s="4" t="s">
        <v>155</v>
      </c>
      <c r="C29" s="14"/>
      <c r="D29" s="8">
        <v>32874</v>
      </c>
      <c r="E29" s="8">
        <v>33239</v>
      </c>
      <c r="F29" s="8">
        <v>33604</v>
      </c>
      <c r="G29" s="8">
        <v>33970</v>
      </c>
      <c r="H29" s="8">
        <v>34335</v>
      </c>
      <c r="I29" s="8">
        <v>34700</v>
      </c>
      <c r="J29" s="8">
        <v>35065</v>
      </c>
      <c r="K29" s="8">
        <v>35431</v>
      </c>
      <c r="L29" s="8">
        <v>35796</v>
      </c>
      <c r="M29" s="8">
        <v>36161</v>
      </c>
      <c r="N29" s="8">
        <v>36526</v>
      </c>
      <c r="O29" s="8">
        <v>36892</v>
      </c>
      <c r="P29" s="8">
        <v>37257</v>
      </c>
      <c r="Q29" s="8">
        <v>37622</v>
      </c>
      <c r="R29" s="8">
        <v>37987</v>
      </c>
      <c r="S29" s="8">
        <v>38353</v>
      </c>
      <c r="T29" s="8">
        <v>38718</v>
      </c>
      <c r="U29" s="8">
        <v>39083</v>
      </c>
      <c r="V29" s="8">
        <v>39448</v>
      </c>
      <c r="W29" s="8">
        <v>39814</v>
      </c>
      <c r="X29" s="8">
        <v>40179</v>
      </c>
      <c r="Y29" s="8">
        <v>40544</v>
      </c>
      <c r="Z29" s="8">
        <v>40909</v>
      </c>
      <c r="AA29" s="8">
        <v>41275</v>
      </c>
      <c r="AB29" s="8">
        <v>41640</v>
      </c>
      <c r="AC29" s="8">
        <v>42005</v>
      </c>
      <c r="AD29" s="8">
        <v>42370</v>
      </c>
      <c r="AE29" s="8">
        <v>42736</v>
      </c>
      <c r="AF29" s="8">
        <v>43101</v>
      </c>
      <c r="AG29" s="8">
        <v>43466</v>
      </c>
      <c r="AH29" s="157">
        <v>43831</v>
      </c>
      <c r="AI29" s="162">
        <v>44197</v>
      </c>
      <c r="AJ29" s="158">
        <v>44562</v>
      </c>
      <c r="AK29" s="8">
        <v>44927</v>
      </c>
      <c r="AL29" s="8">
        <v>45292</v>
      </c>
      <c r="AM29" s="8">
        <v>45658</v>
      </c>
      <c r="AN29" s="8">
        <v>46023</v>
      </c>
      <c r="AO29" s="8">
        <v>46388</v>
      </c>
      <c r="AP29" s="8">
        <v>46753</v>
      </c>
      <c r="AQ29" s="8">
        <v>47119</v>
      </c>
      <c r="AR29" s="8">
        <v>47484</v>
      </c>
    </row>
    <row r="30" spans="2:44" s="94" customFormat="1">
      <c r="B30" s="10" t="s">
        <v>15</v>
      </c>
      <c r="C30" s="15" t="s">
        <v>212</v>
      </c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09"/>
      <c r="AC30" s="109"/>
      <c r="AD30" s="109"/>
      <c r="AE30" s="109"/>
      <c r="AF30" s="109"/>
      <c r="AG30" s="109"/>
      <c r="AH30" s="163"/>
      <c r="AI30" s="164"/>
      <c r="AJ30" s="165"/>
      <c r="AK30" s="147"/>
      <c r="AL30" s="147"/>
      <c r="AM30" s="147"/>
      <c r="AN30" s="147"/>
      <c r="AO30" s="147"/>
      <c r="AP30" s="147"/>
      <c r="AQ30" s="147"/>
      <c r="AR30" s="147"/>
    </row>
    <row r="31" spans="2:44" s="94" customFormat="1">
      <c r="B31" s="9" t="s">
        <v>16</v>
      </c>
      <c r="C31" s="95" t="s">
        <v>212</v>
      </c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66"/>
      <c r="AI31" s="167">
        <f>(AI12-AI20)*1000</f>
        <v>-705.08396287209507</v>
      </c>
      <c r="AJ31" s="168">
        <f>-$AI31/9</f>
        <v>78.342662541343898</v>
      </c>
      <c r="AK31" s="146">
        <f t="shared" ref="AK31:AR35" si="5">-$AI31/9</f>
        <v>78.342662541343898</v>
      </c>
      <c r="AL31" s="146">
        <f t="shared" si="5"/>
        <v>78.342662541343898</v>
      </c>
      <c r="AM31" s="146">
        <f t="shared" si="5"/>
        <v>78.342662541343898</v>
      </c>
      <c r="AN31" s="146">
        <f t="shared" si="5"/>
        <v>78.342662541343898</v>
      </c>
      <c r="AO31" s="146">
        <f t="shared" si="5"/>
        <v>78.342662541343898</v>
      </c>
      <c r="AP31" s="146">
        <f t="shared" si="5"/>
        <v>78.342662541343898</v>
      </c>
      <c r="AQ31" s="146">
        <f t="shared" si="5"/>
        <v>78.342662541343898</v>
      </c>
      <c r="AR31" s="146">
        <f t="shared" si="5"/>
        <v>78.342662541343898</v>
      </c>
    </row>
    <row r="32" spans="2:44" s="94" customFormat="1">
      <c r="B32" s="169" t="s">
        <v>17</v>
      </c>
      <c r="C32" s="111" t="s">
        <v>212</v>
      </c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09"/>
      <c r="AE32" s="109"/>
      <c r="AF32" s="109"/>
      <c r="AG32" s="109"/>
      <c r="AH32" s="163"/>
      <c r="AI32" s="170">
        <f t="shared" ref="AI32:AI35" si="6">(AI13-AI21)*1000</f>
        <v>2452.9904487911267</v>
      </c>
      <c r="AJ32" s="165">
        <f t="shared" ref="AJ32:AJ35" si="7">-$AI32/9</f>
        <v>-272.55449431012516</v>
      </c>
      <c r="AK32" s="147">
        <f t="shared" si="5"/>
        <v>-272.55449431012516</v>
      </c>
      <c r="AL32" s="147">
        <f t="shared" si="5"/>
        <v>-272.55449431012516</v>
      </c>
      <c r="AM32" s="147">
        <f t="shared" si="5"/>
        <v>-272.55449431012516</v>
      </c>
      <c r="AN32" s="147">
        <f t="shared" si="5"/>
        <v>-272.55449431012516</v>
      </c>
      <c r="AO32" s="147">
        <f t="shared" si="5"/>
        <v>-272.55449431012516</v>
      </c>
      <c r="AP32" s="147">
        <f t="shared" si="5"/>
        <v>-272.55449431012516</v>
      </c>
      <c r="AQ32" s="147">
        <f t="shared" si="5"/>
        <v>-272.55449431012516</v>
      </c>
      <c r="AR32" s="147">
        <f t="shared" si="5"/>
        <v>-272.55449431012516</v>
      </c>
    </row>
    <row r="33" spans="2:44" s="94" customFormat="1">
      <c r="B33" s="9" t="s">
        <v>25</v>
      </c>
      <c r="C33" s="95" t="s">
        <v>212</v>
      </c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66"/>
      <c r="AI33" s="167">
        <f t="shared" si="6"/>
        <v>3057.6727083313813</v>
      </c>
      <c r="AJ33" s="168">
        <f t="shared" si="7"/>
        <v>-339.74141203682012</v>
      </c>
      <c r="AK33" s="146">
        <f t="shared" si="5"/>
        <v>-339.74141203682012</v>
      </c>
      <c r="AL33" s="146">
        <f t="shared" si="5"/>
        <v>-339.74141203682012</v>
      </c>
      <c r="AM33" s="146">
        <f t="shared" si="5"/>
        <v>-339.74141203682012</v>
      </c>
      <c r="AN33" s="146">
        <f t="shared" si="5"/>
        <v>-339.74141203682012</v>
      </c>
      <c r="AO33" s="146">
        <f t="shared" si="5"/>
        <v>-339.74141203682012</v>
      </c>
      <c r="AP33" s="146">
        <f t="shared" si="5"/>
        <v>-339.74141203682012</v>
      </c>
      <c r="AQ33" s="146">
        <f t="shared" si="5"/>
        <v>-339.74141203682012</v>
      </c>
      <c r="AR33" s="146">
        <f t="shared" si="5"/>
        <v>-339.74141203682012</v>
      </c>
    </row>
    <row r="34" spans="2:44" s="94" customFormat="1">
      <c r="B34" s="10" t="s">
        <v>26</v>
      </c>
      <c r="C34" s="15" t="s">
        <v>212</v>
      </c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63"/>
      <c r="AI34" s="170">
        <f t="shared" si="6"/>
        <v>-6892.2722816084988</v>
      </c>
      <c r="AJ34" s="165">
        <f t="shared" si="7"/>
        <v>765.80803128983325</v>
      </c>
      <c r="AK34" s="147">
        <f t="shared" si="5"/>
        <v>765.80803128983325</v>
      </c>
      <c r="AL34" s="147">
        <f t="shared" si="5"/>
        <v>765.80803128983325</v>
      </c>
      <c r="AM34" s="147">
        <f t="shared" si="5"/>
        <v>765.80803128983325</v>
      </c>
      <c r="AN34" s="147">
        <f t="shared" si="5"/>
        <v>765.80803128983325</v>
      </c>
      <c r="AO34" s="147">
        <f t="shared" si="5"/>
        <v>765.80803128983325</v>
      </c>
      <c r="AP34" s="147">
        <f t="shared" si="5"/>
        <v>765.80803128983325</v>
      </c>
      <c r="AQ34" s="147">
        <f t="shared" si="5"/>
        <v>765.80803128983325</v>
      </c>
      <c r="AR34" s="147">
        <f t="shared" si="5"/>
        <v>765.80803128983325</v>
      </c>
    </row>
    <row r="35" spans="2:44" s="94" customFormat="1">
      <c r="B35" s="9" t="s">
        <v>27</v>
      </c>
      <c r="C35" s="95" t="s">
        <v>212</v>
      </c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66"/>
      <c r="AI35" s="167">
        <f t="shared" si="6"/>
        <v>-609.1491775423101</v>
      </c>
      <c r="AJ35" s="168">
        <f t="shared" si="7"/>
        <v>67.683241949145568</v>
      </c>
      <c r="AK35" s="146">
        <f t="shared" si="5"/>
        <v>67.683241949145568</v>
      </c>
      <c r="AL35" s="146">
        <f t="shared" si="5"/>
        <v>67.683241949145568</v>
      </c>
      <c r="AM35" s="146">
        <f t="shared" si="5"/>
        <v>67.683241949145568</v>
      </c>
      <c r="AN35" s="146">
        <f t="shared" si="5"/>
        <v>67.683241949145568</v>
      </c>
      <c r="AO35" s="146">
        <f t="shared" si="5"/>
        <v>67.683241949145568</v>
      </c>
      <c r="AP35" s="146">
        <f t="shared" si="5"/>
        <v>67.683241949145568</v>
      </c>
      <c r="AQ35" s="146">
        <f t="shared" si="5"/>
        <v>67.683241949145568</v>
      </c>
      <c r="AR35" s="146">
        <f t="shared" si="5"/>
        <v>67.683241949145568</v>
      </c>
    </row>
    <row r="36" spans="2:44" s="94" customFormat="1" ht="15.75" thickBot="1">
      <c r="B36" s="10" t="s">
        <v>163</v>
      </c>
      <c r="C36" s="15" t="s">
        <v>212</v>
      </c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  <c r="AF36" s="147"/>
      <c r="AG36" s="147"/>
      <c r="AH36" s="171"/>
      <c r="AI36" s="172"/>
      <c r="AJ36" s="165"/>
      <c r="AK36" s="147"/>
      <c r="AL36" s="147"/>
      <c r="AM36" s="147"/>
      <c r="AN36" s="147"/>
      <c r="AO36" s="147"/>
      <c r="AP36" s="147"/>
      <c r="AQ36" s="147"/>
      <c r="AR36" s="147"/>
    </row>
    <row r="37" spans="2:44" s="94" customFormat="1">
      <c r="B37" s="5"/>
      <c r="C37" s="21"/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5"/>
      <c r="AH37" s="145"/>
      <c r="AI37" s="145"/>
      <c r="AJ37" s="145"/>
      <c r="AK37" s="145"/>
      <c r="AL37" s="145"/>
      <c r="AM37" s="145"/>
      <c r="AN37" s="145"/>
      <c r="AO37" s="145"/>
      <c r="AP37" s="145"/>
      <c r="AQ37" s="145"/>
      <c r="AR37" s="145"/>
    </row>
    <row r="38" spans="2:44" s="94" customFormat="1">
      <c r="B38" s="159" t="s">
        <v>207</v>
      </c>
      <c r="C38" s="21"/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45"/>
      <c r="S38" s="145"/>
      <c r="T38" s="145"/>
      <c r="U38" s="145"/>
      <c r="V38" s="145"/>
      <c r="W38" s="145"/>
      <c r="X38" s="145"/>
      <c r="Y38" s="145"/>
      <c r="Z38" s="145"/>
      <c r="AA38" s="145"/>
      <c r="AB38" s="145"/>
      <c r="AC38" s="145"/>
      <c r="AD38" s="145"/>
      <c r="AE38" s="145"/>
      <c r="AF38" s="145"/>
      <c r="AG38" s="145"/>
      <c r="AH38" s="145"/>
      <c r="AI38" s="145"/>
      <c r="AJ38" s="145"/>
      <c r="AK38" s="145"/>
      <c r="AL38" s="145"/>
      <c r="AM38" s="145"/>
      <c r="AN38" s="145"/>
      <c r="AO38" s="145"/>
      <c r="AP38" s="145"/>
      <c r="AQ38" s="145"/>
      <c r="AR38" s="145"/>
    </row>
    <row r="39" spans="2:44" s="94" customFormat="1">
      <c r="B39" s="4" t="s">
        <v>155</v>
      </c>
      <c r="C39" s="14"/>
      <c r="D39" s="8">
        <v>32874</v>
      </c>
      <c r="E39" s="8">
        <v>33239</v>
      </c>
      <c r="F39" s="8">
        <v>33604</v>
      </c>
      <c r="G39" s="8">
        <v>33970</v>
      </c>
      <c r="H39" s="8">
        <v>34335</v>
      </c>
      <c r="I39" s="8">
        <v>34700</v>
      </c>
      <c r="J39" s="8">
        <v>35065</v>
      </c>
      <c r="K39" s="8">
        <v>35431</v>
      </c>
      <c r="L39" s="8">
        <v>35796</v>
      </c>
      <c r="M39" s="8">
        <v>36161</v>
      </c>
      <c r="N39" s="8">
        <v>36526</v>
      </c>
      <c r="O39" s="8">
        <v>36892</v>
      </c>
      <c r="P39" s="8">
        <v>37257</v>
      </c>
      <c r="Q39" s="8">
        <v>37622</v>
      </c>
      <c r="R39" s="8">
        <v>37987</v>
      </c>
      <c r="S39" s="8">
        <v>38353</v>
      </c>
      <c r="T39" s="8">
        <v>38718</v>
      </c>
      <c r="U39" s="8">
        <v>39083</v>
      </c>
      <c r="V39" s="8">
        <v>39448</v>
      </c>
      <c r="W39" s="8">
        <v>39814</v>
      </c>
      <c r="X39" s="8">
        <v>40179</v>
      </c>
      <c r="Y39" s="8">
        <v>40544</v>
      </c>
      <c r="Z39" s="8">
        <v>40909</v>
      </c>
      <c r="AA39" s="8">
        <v>41275</v>
      </c>
      <c r="AB39" s="8">
        <v>41640</v>
      </c>
      <c r="AC39" s="8">
        <v>42005</v>
      </c>
      <c r="AD39" s="8">
        <v>42370</v>
      </c>
      <c r="AE39" s="8">
        <v>42736</v>
      </c>
      <c r="AF39" s="8">
        <v>43101</v>
      </c>
      <c r="AG39" s="8">
        <v>43466</v>
      </c>
      <c r="AH39" s="8">
        <v>43831</v>
      </c>
      <c r="AI39" s="8">
        <v>44197</v>
      </c>
      <c r="AJ39" s="8">
        <v>44562</v>
      </c>
      <c r="AK39" s="8">
        <v>44927</v>
      </c>
      <c r="AL39" s="8">
        <v>45292</v>
      </c>
      <c r="AM39" s="8">
        <v>45658</v>
      </c>
      <c r="AN39" s="8">
        <v>46023</v>
      </c>
      <c r="AO39" s="8">
        <v>46388</v>
      </c>
      <c r="AP39" s="8">
        <v>46753</v>
      </c>
      <c r="AQ39" s="8">
        <v>47119</v>
      </c>
      <c r="AR39" s="8">
        <v>47484</v>
      </c>
    </row>
    <row r="40" spans="2:44" s="94" customFormat="1">
      <c r="B40" s="10" t="s">
        <v>15</v>
      </c>
      <c r="C40" s="173" t="s">
        <v>211</v>
      </c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147"/>
      <c r="AD40" s="147"/>
      <c r="AE40" s="147"/>
      <c r="AF40" s="147"/>
      <c r="AG40" s="147"/>
      <c r="AH40" s="174">
        <v>280</v>
      </c>
      <c r="AI40" s="174" t="e">
        <v>#N/A</v>
      </c>
      <c r="AJ40" s="174">
        <v>257</v>
      </c>
      <c r="AK40" s="174" t="e">
        <v>#N/A</v>
      </c>
      <c r="AL40" s="174" t="e">
        <v>#N/A</v>
      </c>
      <c r="AM40" s="174" t="e">
        <v>#N/A</v>
      </c>
      <c r="AN40" s="174" t="e">
        <v>#N/A</v>
      </c>
      <c r="AO40" s="174" t="e">
        <v>#N/A</v>
      </c>
      <c r="AP40" s="174" t="e">
        <v>#N/A</v>
      </c>
      <c r="AQ40" s="174" t="e">
        <v>#N/A</v>
      </c>
      <c r="AR40" s="174">
        <v>108</v>
      </c>
    </row>
    <row r="41" spans="2:44" s="94" customFormat="1">
      <c r="B41" s="9" t="s">
        <v>16</v>
      </c>
      <c r="C41" s="175" t="s">
        <v>211</v>
      </c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6"/>
      <c r="Y41" s="146"/>
      <c r="Z41" s="146"/>
      <c r="AA41" s="146"/>
      <c r="AB41" s="146"/>
      <c r="AC41" s="146"/>
      <c r="AD41" s="146"/>
      <c r="AE41" s="146"/>
      <c r="AF41" s="146"/>
      <c r="AG41" s="146"/>
      <c r="AH41" s="176">
        <v>186</v>
      </c>
      <c r="AI41" s="176">
        <v>182</v>
      </c>
      <c r="AJ41" s="176">
        <v>177</v>
      </c>
      <c r="AK41" s="176">
        <v>172</v>
      </c>
      <c r="AL41" s="176">
        <v>165</v>
      </c>
      <c r="AM41" s="176">
        <v>157</v>
      </c>
      <c r="AN41" s="176">
        <v>149</v>
      </c>
      <c r="AO41" s="176">
        <v>140</v>
      </c>
      <c r="AP41" s="176">
        <v>132</v>
      </c>
      <c r="AQ41" s="176">
        <v>125</v>
      </c>
      <c r="AR41" s="176">
        <v>118</v>
      </c>
    </row>
    <row r="42" spans="2:44" s="94" customFormat="1">
      <c r="B42" s="169" t="s">
        <v>17</v>
      </c>
      <c r="C42" s="173" t="s">
        <v>211</v>
      </c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47"/>
      <c r="AD42" s="147"/>
      <c r="AE42" s="147"/>
      <c r="AF42" s="147"/>
      <c r="AG42" s="147"/>
      <c r="AH42" s="174">
        <v>118</v>
      </c>
      <c r="AI42" s="174">
        <v>113</v>
      </c>
      <c r="AJ42" s="174">
        <v>108</v>
      </c>
      <c r="AK42" s="174">
        <v>102</v>
      </c>
      <c r="AL42" s="174">
        <v>97</v>
      </c>
      <c r="AM42" s="174">
        <v>92</v>
      </c>
      <c r="AN42" s="174">
        <v>87</v>
      </c>
      <c r="AO42" s="174">
        <v>82</v>
      </c>
      <c r="AP42" s="174">
        <v>77</v>
      </c>
      <c r="AQ42" s="174">
        <v>72</v>
      </c>
      <c r="AR42" s="174">
        <v>67</v>
      </c>
    </row>
    <row r="43" spans="2:44" s="94" customFormat="1">
      <c r="B43" s="9" t="s">
        <v>25</v>
      </c>
      <c r="C43" s="175" t="s">
        <v>211</v>
      </c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8"/>
      <c r="AF43" s="148"/>
      <c r="AG43" s="148"/>
      <c r="AH43" s="176">
        <v>150</v>
      </c>
      <c r="AI43" s="176">
        <v>145</v>
      </c>
      <c r="AJ43" s="176">
        <v>139</v>
      </c>
      <c r="AK43" s="176">
        <v>134</v>
      </c>
      <c r="AL43" s="176">
        <v>128</v>
      </c>
      <c r="AM43" s="176">
        <v>123</v>
      </c>
      <c r="AN43" s="176">
        <v>117</v>
      </c>
      <c r="AO43" s="176">
        <v>112</v>
      </c>
      <c r="AP43" s="176">
        <v>105</v>
      </c>
      <c r="AQ43" s="176">
        <v>96</v>
      </c>
      <c r="AR43" s="176">
        <v>85</v>
      </c>
    </row>
    <row r="44" spans="2:44" s="94" customFormat="1">
      <c r="B44" s="10" t="s">
        <v>26</v>
      </c>
      <c r="C44" s="173" t="s">
        <v>211</v>
      </c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147"/>
      <c r="X44" s="147"/>
      <c r="Y44" s="147"/>
      <c r="Z44" s="147"/>
      <c r="AA44" s="147"/>
      <c r="AB44" s="147"/>
      <c r="AC44" s="147"/>
      <c r="AD44" s="147"/>
      <c r="AE44" s="147"/>
      <c r="AF44" s="147"/>
      <c r="AG44" s="147"/>
      <c r="AH44" s="174">
        <v>70</v>
      </c>
      <c r="AI44" s="174">
        <v>68</v>
      </c>
      <c r="AJ44" s="174">
        <v>67</v>
      </c>
      <c r="AK44" s="174">
        <v>66</v>
      </c>
      <c r="AL44" s="174">
        <v>65</v>
      </c>
      <c r="AM44" s="174">
        <v>63</v>
      </c>
      <c r="AN44" s="174">
        <v>62</v>
      </c>
      <c r="AO44" s="174">
        <v>61</v>
      </c>
      <c r="AP44" s="174">
        <v>59</v>
      </c>
      <c r="AQ44" s="174">
        <v>57</v>
      </c>
      <c r="AR44" s="174">
        <v>56</v>
      </c>
    </row>
    <row r="45" spans="2:44" s="94" customFormat="1">
      <c r="B45" s="9" t="s">
        <v>27</v>
      </c>
      <c r="C45" s="175" t="s">
        <v>211</v>
      </c>
      <c r="D45" s="146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6"/>
      <c r="Y45" s="146"/>
      <c r="Z45" s="146"/>
      <c r="AA45" s="146"/>
      <c r="AB45" s="146"/>
      <c r="AC45" s="146"/>
      <c r="AD45" s="146"/>
      <c r="AE45" s="146"/>
      <c r="AF45" s="146"/>
      <c r="AG45" s="146"/>
      <c r="AH45" s="176">
        <v>9</v>
      </c>
      <c r="AI45" s="176">
        <v>9</v>
      </c>
      <c r="AJ45" s="176">
        <v>8</v>
      </c>
      <c r="AK45" s="176">
        <v>8</v>
      </c>
      <c r="AL45" s="176">
        <v>7</v>
      </c>
      <c r="AM45" s="176">
        <v>7</v>
      </c>
      <c r="AN45" s="176">
        <v>6</v>
      </c>
      <c r="AO45" s="176">
        <v>6</v>
      </c>
      <c r="AP45" s="176">
        <v>5</v>
      </c>
      <c r="AQ45" s="176">
        <v>5</v>
      </c>
      <c r="AR45" s="176">
        <v>4</v>
      </c>
    </row>
    <row r="46" spans="2:44" s="94" customFormat="1">
      <c r="B46" s="10" t="s">
        <v>163</v>
      </c>
      <c r="C46" s="173" t="s">
        <v>211</v>
      </c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147"/>
      <c r="X46" s="147"/>
      <c r="Y46" s="147"/>
      <c r="Z46" s="147"/>
      <c r="AA46" s="147"/>
      <c r="AB46" s="147"/>
      <c r="AC46" s="147"/>
      <c r="AD46" s="147"/>
      <c r="AE46" s="147"/>
      <c r="AF46" s="147"/>
      <c r="AG46" s="147"/>
      <c r="AH46" s="147"/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</row>
    <row r="47" spans="2:44" s="94" customFormat="1">
      <c r="B47" s="9"/>
      <c r="C47" s="95"/>
      <c r="D47" s="146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6"/>
      <c r="Y47" s="146"/>
      <c r="Z47" s="146"/>
      <c r="AA47" s="146"/>
      <c r="AB47" s="146"/>
      <c r="AC47" s="146"/>
      <c r="AD47" s="146"/>
      <c r="AE47" s="146"/>
      <c r="AF47" s="146"/>
      <c r="AG47" s="146"/>
      <c r="AH47" s="146"/>
      <c r="AI47" s="146"/>
      <c r="AJ47" s="146"/>
      <c r="AK47" s="146"/>
      <c r="AL47" s="146"/>
      <c r="AM47" s="146"/>
      <c r="AN47" s="146"/>
      <c r="AO47" s="146"/>
      <c r="AP47" s="146"/>
      <c r="AQ47" s="146"/>
      <c r="AR47" s="146"/>
    </row>
  </sheetData>
  <pageMargins left="0.70866141732283472" right="0.70866141732283472" top="0.78740157480314965" bottom="0.78740157480314965" header="1.1811023622047245" footer="1.1811023622047245"/>
  <pageSetup paperSize="9" orientation="portrait" r:id="rId1"/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2531B-4DAB-4A89-9AA4-85FDF40CE0FC}">
  <sheetPr>
    <tabColor theme="7" tint="0.59999389629810485"/>
    <pageSetUpPr fitToPage="1"/>
  </sheetPr>
  <dimension ref="A1:X35"/>
  <sheetViews>
    <sheetView showGridLines="0" topLeftCell="A4" zoomScale="130" zoomScaleNormal="130" zoomScaleSheetLayoutView="110" workbookViewId="0"/>
  </sheetViews>
  <sheetFormatPr baseColWidth="10" defaultColWidth="11.42578125" defaultRowHeight="12.75"/>
  <cols>
    <col min="1" max="1" width="5.7109375" style="43" customWidth="1"/>
    <col min="2" max="2" width="4.28515625" style="43" customWidth="1"/>
    <col min="3" max="3" width="1.7109375" style="43" customWidth="1"/>
    <col min="4" max="4" width="14" style="43" customWidth="1"/>
    <col min="5" max="5" width="1.7109375" style="43" customWidth="1"/>
    <col min="6" max="6" width="14" style="43" customWidth="1"/>
    <col min="7" max="7" width="1.7109375" style="43" customWidth="1"/>
    <col min="8" max="8" width="14" style="43" customWidth="1"/>
    <col min="9" max="9" width="1.7109375" style="43" customWidth="1"/>
    <col min="10" max="10" width="14" style="43" customWidth="1"/>
    <col min="11" max="11" width="1.7109375" style="43" customWidth="1"/>
    <col min="12" max="12" width="14" style="43" customWidth="1"/>
    <col min="13" max="13" width="3.140625" style="43" customWidth="1"/>
    <col min="14" max="14" width="1.42578125" style="43" customWidth="1"/>
    <col min="15" max="15" width="15.140625" style="43" customWidth="1"/>
    <col min="16" max="16" width="2.5703125" style="44" customWidth="1"/>
    <col min="17" max="19" width="11.7109375" style="44" customWidth="1"/>
    <col min="20" max="20" width="4" style="44" customWidth="1"/>
    <col min="21" max="22" width="11.7109375" style="44" customWidth="1"/>
    <col min="23" max="23" width="19.140625" style="44" customWidth="1"/>
    <col min="24" max="24" width="2.5703125" style="44" customWidth="1"/>
    <col min="25" max="16384" width="11.42578125" style="44"/>
  </cols>
  <sheetData>
    <row r="1" spans="1:24" ht="20.25" customHeight="1">
      <c r="A1" s="42"/>
    </row>
    <row r="2" spans="1:24" ht="20.25" customHeight="1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P2" s="181" t="s">
        <v>145</v>
      </c>
      <c r="Q2" s="182"/>
      <c r="R2" s="182"/>
      <c r="S2" s="182"/>
      <c r="T2" s="182"/>
      <c r="U2" s="182"/>
      <c r="V2" s="182"/>
      <c r="W2" s="182"/>
      <c r="X2" s="183"/>
    </row>
    <row r="3" spans="1:24" ht="18.75" customHeight="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P3" s="47"/>
      <c r="Q3" s="48"/>
      <c r="R3" s="49"/>
      <c r="S3" s="48"/>
      <c r="T3" s="48"/>
      <c r="U3" s="49"/>
      <c r="V3" s="48"/>
      <c r="W3" s="48"/>
      <c r="X3" s="50"/>
    </row>
    <row r="4" spans="1:24" ht="15.95" customHeight="1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P4" s="47"/>
      <c r="Q4" s="48"/>
      <c r="R4" s="48"/>
      <c r="S4" s="48"/>
      <c r="T4" s="48"/>
      <c r="U4" s="48"/>
      <c r="V4" s="48"/>
      <c r="W4" s="48"/>
      <c r="X4" s="50"/>
    </row>
    <row r="5" spans="1:24" ht="7.5" customHeight="1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P5" s="52"/>
      <c r="Q5" s="53"/>
      <c r="R5" s="53"/>
      <c r="S5" s="53"/>
      <c r="T5" s="53"/>
      <c r="U5" s="53"/>
      <c r="V5" s="53"/>
      <c r="W5" s="53"/>
      <c r="X5" s="54"/>
    </row>
    <row r="6" spans="1:24" ht="16.5" customHeight="1">
      <c r="B6" s="55"/>
      <c r="P6" s="52"/>
      <c r="Q6" s="53"/>
      <c r="R6" s="53"/>
      <c r="S6" s="53"/>
      <c r="T6" s="53"/>
      <c r="U6" s="53"/>
      <c r="V6" s="53"/>
      <c r="W6" s="53"/>
      <c r="X6" s="54"/>
    </row>
    <row r="7" spans="1:24" ht="16.5" customHeight="1">
      <c r="B7" s="55"/>
      <c r="P7" s="52"/>
      <c r="Q7" s="53"/>
      <c r="R7" s="53"/>
      <c r="S7" s="53"/>
      <c r="T7" s="53"/>
      <c r="U7" s="53"/>
      <c r="V7" s="53"/>
      <c r="W7" s="53"/>
      <c r="X7" s="54"/>
    </row>
    <row r="8" spans="1:24" ht="16.5" customHeight="1">
      <c r="B8" s="55"/>
      <c r="P8" s="52"/>
      <c r="Q8" s="53"/>
      <c r="R8" s="53"/>
      <c r="S8" s="53"/>
      <c r="T8" s="53"/>
      <c r="U8" s="53"/>
      <c r="V8" s="53"/>
      <c r="W8" s="53"/>
      <c r="X8" s="54"/>
    </row>
    <row r="9" spans="1:24" ht="16.5" customHeight="1">
      <c r="B9" s="55"/>
      <c r="P9" s="52"/>
      <c r="Q9" s="53"/>
      <c r="R9" s="53"/>
      <c r="S9" s="53"/>
      <c r="T9" s="53"/>
      <c r="U9" s="53"/>
      <c r="V9" s="53"/>
      <c r="W9" s="53"/>
      <c r="X9" s="54"/>
    </row>
    <row r="10" spans="1:24" ht="16.5" customHeight="1">
      <c r="B10" s="55"/>
      <c r="P10" s="52"/>
      <c r="Q10" s="53"/>
      <c r="R10" s="53"/>
      <c r="S10" s="53"/>
      <c r="T10" s="53"/>
      <c r="U10" s="53"/>
      <c r="V10" s="53"/>
      <c r="W10" s="53"/>
      <c r="X10" s="54"/>
    </row>
    <row r="11" spans="1:24" ht="16.5" customHeight="1">
      <c r="B11" s="55"/>
      <c r="P11" s="52"/>
      <c r="Q11" s="56" t="s">
        <v>144</v>
      </c>
      <c r="R11" s="53"/>
      <c r="S11" s="53"/>
      <c r="T11" s="53"/>
      <c r="U11" s="53"/>
      <c r="V11" s="53"/>
      <c r="W11" s="53"/>
      <c r="X11" s="54"/>
    </row>
    <row r="12" spans="1:24" ht="16.5" customHeight="1">
      <c r="B12" s="55"/>
      <c r="P12" s="52"/>
      <c r="Q12" s="53"/>
      <c r="R12" s="53"/>
      <c r="S12" s="53"/>
      <c r="T12" s="53"/>
      <c r="U12" s="53"/>
      <c r="V12" s="53"/>
      <c r="W12" s="53"/>
      <c r="X12" s="54"/>
    </row>
    <row r="13" spans="1:24" ht="17.25" customHeight="1">
      <c r="B13" s="55"/>
      <c r="P13" s="52"/>
      <c r="Q13" s="56" t="s">
        <v>143</v>
      </c>
      <c r="R13" s="53"/>
      <c r="S13" s="53"/>
      <c r="T13" s="53"/>
      <c r="U13" s="53"/>
      <c r="V13" s="53"/>
      <c r="W13" s="53"/>
      <c r="X13" s="54"/>
    </row>
    <row r="14" spans="1:24" ht="16.5" customHeight="1">
      <c r="B14" s="55"/>
      <c r="P14" s="52"/>
      <c r="Q14" s="53"/>
      <c r="R14" s="53"/>
      <c r="S14" s="53"/>
      <c r="T14" s="53"/>
      <c r="U14" s="53"/>
      <c r="V14" s="53"/>
      <c r="W14" s="53"/>
      <c r="X14" s="54"/>
    </row>
    <row r="15" spans="1:24" ht="16.5" customHeight="1">
      <c r="A15" s="57"/>
      <c r="B15" s="58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2"/>
      <c r="Q15" s="53"/>
      <c r="R15" s="56" t="s">
        <v>142</v>
      </c>
      <c r="S15" s="53"/>
      <c r="T15" s="53"/>
      <c r="U15" s="56" t="s">
        <v>142</v>
      </c>
      <c r="V15" s="53"/>
      <c r="W15" s="53"/>
      <c r="X15" s="54"/>
    </row>
    <row r="16" spans="1:24" ht="16.5" customHeight="1">
      <c r="A16" s="57"/>
      <c r="B16" s="58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2"/>
      <c r="Q16" s="53"/>
      <c r="R16" s="53"/>
      <c r="S16" s="53"/>
      <c r="T16" s="53"/>
      <c r="U16" s="53"/>
      <c r="V16" s="53"/>
      <c r="W16" s="53"/>
      <c r="X16" s="54"/>
    </row>
    <row r="17" spans="1:24" ht="16.5" customHeight="1">
      <c r="A17" s="57"/>
      <c r="B17" s="58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2"/>
      <c r="Q17" s="53"/>
      <c r="R17" s="53"/>
      <c r="S17" s="53"/>
      <c r="T17" s="53"/>
      <c r="U17" s="53"/>
      <c r="V17" s="53"/>
      <c r="W17" s="53"/>
      <c r="X17" s="54"/>
    </row>
    <row r="18" spans="1:24" ht="22.5" customHeight="1">
      <c r="A18" s="57"/>
      <c r="B18" s="58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2"/>
      <c r="Q18" s="53"/>
      <c r="R18" s="53"/>
      <c r="S18" s="53"/>
      <c r="T18" s="53"/>
      <c r="U18" s="53"/>
      <c r="V18" s="53"/>
      <c r="W18" s="53"/>
      <c r="X18" s="54"/>
    </row>
    <row r="19" spans="1:24" ht="87" customHeight="1">
      <c r="A19" s="59"/>
      <c r="B19" s="60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7"/>
      <c r="O19" s="57"/>
      <c r="P19" s="61"/>
      <c r="Q19" s="62"/>
      <c r="R19" s="62"/>
      <c r="S19" s="62"/>
      <c r="T19" s="62"/>
      <c r="U19" s="62"/>
      <c r="V19" s="62"/>
      <c r="W19" s="62"/>
      <c r="X19" s="63"/>
    </row>
    <row r="20" spans="1:24" ht="9" customHeight="1">
      <c r="A20" s="59"/>
      <c r="B20" s="60"/>
      <c r="C20" s="59"/>
      <c r="D20" s="180"/>
      <c r="E20" s="59"/>
      <c r="F20" s="180"/>
      <c r="G20" s="59"/>
      <c r="H20" s="180"/>
      <c r="I20" s="59"/>
      <c r="J20" s="180"/>
      <c r="K20" s="59"/>
      <c r="L20" s="180"/>
      <c r="M20" s="59"/>
      <c r="N20" s="57"/>
      <c r="O20" s="57"/>
    </row>
    <row r="21" spans="1:24" ht="11.25" customHeight="1">
      <c r="A21" s="59"/>
      <c r="B21" s="60"/>
      <c r="C21" s="59"/>
      <c r="D21" s="180"/>
      <c r="E21" s="59"/>
      <c r="F21" s="180"/>
      <c r="G21" s="59"/>
      <c r="H21" s="180"/>
      <c r="I21" s="59"/>
      <c r="J21" s="180"/>
      <c r="K21" s="59"/>
      <c r="L21" s="180"/>
      <c r="M21" s="59"/>
      <c r="N21" s="57"/>
      <c r="O21" s="57"/>
    </row>
    <row r="22" spans="1:24" ht="3.75" customHeight="1">
      <c r="A22" s="59"/>
      <c r="B22" s="60"/>
      <c r="C22" s="59"/>
      <c r="D22" s="64"/>
      <c r="E22" s="59"/>
      <c r="F22" s="64"/>
      <c r="G22" s="59"/>
      <c r="H22" s="64"/>
      <c r="I22" s="59"/>
      <c r="J22" s="64"/>
      <c r="K22" s="59"/>
      <c r="L22" s="64"/>
      <c r="M22" s="59"/>
      <c r="N22" s="57"/>
      <c r="O22" s="57"/>
    </row>
    <row r="23" spans="1:24" ht="9" customHeight="1">
      <c r="A23" s="59"/>
      <c r="B23" s="60"/>
      <c r="C23" s="59"/>
      <c r="D23" s="180"/>
      <c r="E23" s="59"/>
      <c r="F23" s="180"/>
      <c r="G23" s="59"/>
      <c r="H23" s="180"/>
      <c r="I23" s="59"/>
      <c r="J23" s="180"/>
      <c r="K23" s="59"/>
      <c r="L23" s="180"/>
      <c r="M23" s="59"/>
      <c r="N23" s="57"/>
      <c r="O23" s="57"/>
    </row>
    <row r="24" spans="1:24" ht="9" customHeight="1">
      <c r="A24" s="59"/>
      <c r="B24" s="60"/>
      <c r="C24" s="59"/>
      <c r="D24" s="180"/>
      <c r="E24" s="59"/>
      <c r="F24" s="180"/>
      <c r="G24" s="59"/>
      <c r="H24" s="180"/>
      <c r="I24" s="59"/>
      <c r="J24" s="180"/>
      <c r="K24" s="59"/>
      <c r="L24" s="180"/>
      <c r="M24" s="59"/>
      <c r="N24" s="57"/>
      <c r="O24" s="57"/>
    </row>
    <row r="25" spans="1:24" ht="16.5" customHeight="1">
      <c r="A25" s="57"/>
      <c r="B25" s="58"/>
      <c r="C25" s="65"/>
      <c r="D25" s="65"/>
      <c r="E25" s="65"/>
      <c r="F25" s="65"/>
      <c r="G25" s="65"/>
      <c r="H25" s="65"/>
      <c r="I25" s="65"/>
      <c r="J25" s="65"/>
      <c r="K25" s="65"/>
      <c r="L25" s="57"/>
      <c r="M25" s="57"/>
      <c r="N25" s="57"/>
      <c r="O25" s="57"/>
    </row>
    <row r="26" spans="1:24" ht="21.75" customHeight="1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</row>
    <row r="27" spans="1:24" ht="6.75" customHeight="1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</row>
    <row r="28" spans="1:24" ht="6" customHeight="1">
      <c r="A28" s="66"/>
      <c r="B28" s="66"/>
      <c r="C28" s="66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</row>
    <row r="29" spans="1:24" ht="4.5" customHeight="1">
      <c r="A29" s="66"/>
      <c r="B29" s="66"/>
      <c r="C29" s="66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</row>
    <row r="30" spans="1:24" ht="6" customHeight="1">
      <c r="A30" s="66"/>
      <c r="B30" s="66"/>
      <c r="C30" s="66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</row>
    <row r="31" spans="1:24" ht="6.75" customHeight="1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</row>
    <row r="32" spans="1:24" ht="4.5" customHeight="1">
      <c r="A32" s="57"/>
      <c r="B32" s="57"/>
      <c r="C32" s="57"/>
      <c r="D32" s="57"/>
      <c r="E32" s="57"/>
      <c r="F32" s="57"/>
      <c r="G32" s="68"/>
      <c r="H32" s="68"/>
      <c r="I32" s="68"/>
      <c r="J32" s="68"/>
      <c r="K32" s="68"/>
      <c r="L32" s="57"/>
      <c r="M32" s="57"/>
      <c r="N32" s="57"/>
      <c r="O32" s="57"/>
    </row>
    <row r="33" spans="1:15" ht="18" customHeight="1">
      <c r="A33" s="69"/>
      <c r="B33" s="69"/>
      <c r="C33" s="69"/>
      <c r="D33" s="69"/>
      <c r="E33" s="69"/>
      <c r="F33" s="68"/>
      <c r="G33" s="68"/>
      <c r="H33" s="68"/>
      <c r="I33" s="68"/>
      <c r="J33" s="68"/>
      <c r="K33" s="68"/>
      <c r="L33" s="57"/>
      <c r="M33" s="57"/>
      <c r="N33" s="57"/>
      <c r="O33" s="57"/>
    </row>
    <row r="34" spans="1:15">
      <c r="A34" s="69"/>
      <c r="B34" s="69"/>
      <c r="C34" s="69"/>
      <c r="D34" s="69"/>
      <c r="E34" s="69"/>
      <c r="F34" s="68"/>
      <c r="G34" s="68"/>
      <c r="H34" s="68"/>
      <c r="I34" s="68"/>
      <c r="J34" s="68"/>
      <c r="K34" s="68"/>
      <c r="L34" s="57"/>
      <c r="M34" s="57"/>
      <c r="N34" s="57"/>
      <c r="O34" s="57"/>
    </row>
    <row r="35" spans="1:15">
      <c r="A35" s="69"/>
      <c r="B35" s="69"/>
      <c r="C35" s="69"/>
      <c r="D35" s="69"/>
      <c r="E35" s="69"/>
      <c r="F35" s="68"/>
      <c r="G35" s="68"/>
      <c r="H35" s="68"/>
      <c r="I35" s="68"/>
      <c r="J35" s="68"/>
      <c r="K35" s="68"/>
      <c r="L35" s="57"/>
      <c r="M35" s="57"/>
      <c r="N35" s="57"/>
      <c r="O35" s="57"/>
    </row>
  </sheetData>
  <sheetProtection selectLockedCells="1"/>
  <mergeCells count="11">
    <mergeCell ref="D23:D24"/>
    <mergeCell ref="F23:F24"/>
    <mergeCell ref="H23:H24"/>
    <mergeCell ref="J23:J24"/>
    <mergeCell ref="L23:L24"/>
    <mergeCell ref="P2:X2"/>
    <mergeCell ref="D20:D21"/>
    <mergeCell ref="F20:F21"/>
    <mergeCell ref="H20:H21"/>
    <mergeCell ref="J20:J21"/>
    <mergeCell ref="L20:L21"/>
  </mergeCells>
  <printOptions horizontalCentered="1"/>
  <pageMargins left="0" right="0" top="0.78740157480314965" bottom="0.78740157480314965" header="0.31496062992125984" footer="0.31496062992125984"/>
  <pageSetup paperSize="9" scale="51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4CC94-A67E-41B8-A39E-20EDFC2B7091}">
  <sheetPr>
    <tabColor theme="4"/>
  </sheetPr>
  <dimension ref="B1:AR17"/>
  <sheetViews>
    <sheetView showGridLines="0" zoomScale="85" zoomScaleNormal="85" zoomScalePageLayoutView="150" workbookViewId="0">
      <pane xSplit="3" ySplit="8" topLeftCell="X9" activePane="bottomRight" state="frozen"/>
      <selection pane="topRight" activeCell="D1" sqref="D1"/>
      <selection pane="bottomLeft" activeCell="A9" sqref="A9"/>
      <selection pane="bottomRight" activeCell="X9" sqref="X9"/>
    </sheetView>
  </sheetViews>
  <sheetFormatPr baseColWidth="10" defaultColWidth="11.42578125" defaultRowHeight="15" outlineLevelCol="1"/>
  <cols>
    <col min="1" max="1" width="5.42578125" style="94" customWidth="1"/>
    <col min="2" max="2" width="39.7109375" style="94" customWidth="1"/>
    <col min="3" max="3" width="63.85546875" style="18" customWidth="1"/>
    <col min="4" max="23" width="9.42578125" style="94" hidden="1" customWidth="1" outlineLevel="1"/>
    <col min="24" max="24" width="9.42578125" style="94" customWidth="1" collapsed="1"/>
    <col min="25" max="44" width="9.42578125" style="94" customWidth="1"/>
    <col min="45" max="16384" width="11.42578125" style="94"/>
  </cols>
  <sheetData>
    <row r="1" spans="2:44" s="86" customFormat="1" ht="23.25" customHeight="1">
      <c r="B1" s="81" t="s">
        <v>141</v>
      </c>
      <c r="C1" s="104" t="s">
        <v>150</v>
      </c>
      <c r="D1" s="105"/>
      <c r="E1" s="105"/>
      <c r="F1" s="105"/>
      <c r="G1" s="105"/>
      <c r="H1" s="105"/>
      <c r="I1" s="105"/>
      <c r="J1" s="105"/>
      <c r="K1" s="106"/>
      <c r="AK1" s="40"/>
      <c r="AL1" s="87"/>
    </row>
    <row r="2" spans="2:44" s="86" customFormat="1" ht="23.25" customHeight="1">
      <c r="B2" s="81" t="s">
        <v>139</v>
      </c>
      <c r="C2" s="104" t="s">
        <v>167</v>
      </c>
      <c r="D2" s="105"/>
      <c r="E2" s="105"/>
      <c r="F2" s="105"/>
      <c r="G2" s="105"/>
      <c r="H2" s="105"/>
      <c r="I2" s="105"/>
      <c r="J2" s="105"/>
      <c r="K2" s="106"/>
      <c r="AK2" s="40"/>
    </row>
    <row r="3" spans="2:44" s="86" customFormat="1" ht="23.25" customHeight="1">
      <c r="B3" s="81" t="s">
        <v>138</v>
      </c>
      <c r="C3" s="107">
        <f ca="1">TODAY()</f>
        <v>44635</v>
      </c>
      <c r="D3" s="108"/>
      <c r="E3" s="108"/>
      <c r="F3" s="108"/>
      <c r="G3" s="108"/>
      <c r="H3" s="108"/>
      <c r="I3" s="108"/>
      <c r="J3" s="108"/>
      <c r="K3" s="108"/>
      <c r="AK3" s="40"/>
    </row>
    <row r="4" spans="2:44" s="86" customFormat="1" ht="23.25" customHeight="1">
      <c r="B4" s="81" t="s">
        <v>137</v>
      </c>
      <c r="C4" s="104" t="s">
        <v>210</v>
      </c>
      <c r="D4" s="105"/>
      <c r="E4" s="105"/>
      <c r="F4" s="105"/>
      <c r="G4" s="105"/>
      <c r="H4" s="105"/>
      <c r="I4" s="105"/>
      <c r="J4" s="105"/>
      <c r="K4" s="106"/>
    </row>
    <row r="5" spans="2:44" s="86" customFormat="1" ht="23.25" customHeight="1">
      <c r="B5" s="81" t="s">
        <v>136</v>
      </c>
      <c r="C5" s="104" t="s">
        <v>148</v>
      </c>
      <c r="D5" s="105"/>
      <c r="E5" s="105"/>
      <c r="F5" s="105"/>
      <c r="G5" s="105"/>
      <c r="H5" s="105"/>
      <c r="I5" s="105"/>
      <c r="J5" s="105"/>
      <c r="K5" s="106"/>
    </row>
    <row r="6" spans="2:44" s="86" customFormat="1" ht="23.25" customHeight="1">
      <c r="B6" s="81" t="s">
        <v>135</v>
      </c>
      <c r="C6" s="104"/>
      <c r="D6" s="105"/>
      <c r="E6" s="105"/>
      <c r="F6" s="105"/>
      <c r="G6" s="105"/>
      <c r="H6" s="105"/>
      <c r="I6" s="105"/>
      <c r="J6" s="105"/>
      <c r="K6" s="106"/>
      <c r="AK6" s="40"/>
    </row>
    <row r="7" spans="2:44">
      <c r="B7" s="82"/>
      <c r="C7" s="83"/>
      <c r="D7" s="82"/>
      <c r="E7" s="82"/>
      <c r="F7" s="82"/>
      <c r="G7" s="82"/>
      <c r="H7" s="82"/>
      <c r="I7" s="82"/>
      <c r="J7" s="82"/>
      <c r="K7" s="82"/>
    </row>
    <row r="8" spans="2:44" ht="14.25" customHeight="1">
      <c r="B8" s="1"/>
      <c r="C8" s="12"/>
    </row>
    <row r="9" spans="2:44" ht="22.5" customHeight="1">
      <c r="B9" s="3"/>
      <c r="C9" s="13"/>
      <c r="D9" s="25"/>
      <c r="E9" s="25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</row>
    <row r="10" spans="2:44">
      <c r="B10" s="4" t="s">
        <v>155</v>
      </c>
      <c r="C10" s="14"/>
      <c r="D10" s="8">
        <v>32874</v>
      </c>
      <c r="E10" s="8">
        <v>33239</v>
      </c>
      <c r="F10" s="8">
        <v>33604</v>
      </c>
      <c r="G10" s="8">
        <v>33970</v>
      </c>
      <c r="H10" s="8">
        <v>34335</v>
      </c>
      <c r="I10" s="8">
        <v>34700</v>
      </c>
      <c r="J10" s="8">
        <v>35065</v>
      </c>
      <c r="K10" s="8">
        <v>35431</v>
      </c>
      <c r="L10" s="8">
        <v>35796</v>
      </c>
      <c r="M10" s="8">
        <v>36161</v>
      </c>
      <c r="N10" s="8">
        <v>36526</v>
      </c>
      <c r="O10" s="8">
        <v>36892</v>
      </c>
      <c r="P10" s="8">
        <v>37257</v>
      </c>
      <c r="Q10" s="8">
        <v>37622</v>
      </c>
      <c r="R10" s="8">
        <v>37987</v>
      </c>
      <c r="S10" s="8">
        <v>38353</v>
      </c>
      <c r="T10" s="8">
        <v>38718</v>
      </c>
      <c r="U10" s="8">
        <v>39083</v>
      </c>
      <c r="V10" s="8">
        <v>39448</v>
      </c>
      <c r="W10" s="8">
        <v>39814</v>
      </c>
      <c r="X10" s="8">
        <v>40179</v>
      </c>
      <c r="Y10" s="8">
        <v>40544</v>
      </c>
      <c r="Z10" s="8">
        <v>40909</v>
      </c>
      <c r="AA10" s="8">
        <v>41275</v>
      </c>
      <c r="AB10" s="8">
        <v>41640</v>
      </c>
      <c r="AC10" s="8">
        <v>42005</v>
      </c>
      <c r="AD10" s="8">
        <v>42370</v>
      </c>
      <c r="AE10" s="8">
        <v>42736</v>
      </c>
      <c r="AF10" s="8">
        <v>43101</v>
      </c>
      <c r="AG10" s="8">
        <v>43466</v>
      </c>
      <c r="AH10" s="8">
        <v>43831</v>
      </c>
      <c r="AI10" s="8">
        <v>44197</v>
      </c>
      <c r="AJ10" s="8">
        <v>44562</v>
      </c>
      <c r="AK10" s="8">
        <v>44927</v>
      </c>
      <c r="AL10" s="8">
        <v>45292</v>
      </c>
      <c r="AM10" s="8">
        <v>45658</v>
      </c>
      <c r="AN10" s="8">
        <v>46023</v>
      </c>
      <c r="AO10" s="8">
        <v>46388</v>
      </c>
      <c r="AP10" s="8">
        <v>46753</v>
      </c>
      <c r="AQ10" s="8">
        <v>47119</v>
      </c>
      <c r="AR10" s="8">
        <v>47484</v>
      </c>
    </row>
    <row r="11" spans="2:44" ht="19.5" customHeight="1">
      <c r="B11" s="126" t="str">
        <f>THG!B10</f>
        <v>CRF 1.A.1 - Energiewirtschaft</v>
      </c>
      <c r="C11" s="15" t="s">
        <v>146</v>
      </c>
      <c r="D11" s="109">
        <f>(THG!D10)/1000</f>
        <v>427.35307296908923</v>
      </c>
      <c r="E11" s="109">
        <f>(THG!E10)/1000</f>
        <v>413.16401733095216</v>
      </c>
      <c r="F11" s="109">
        <f>(THG!F10)/1000</f>
        <v>390.61668163610102</v>
      </c>
      <c r="G11" s="109">
        <f>(THG!G10)/1000</f>
        <v>379.76526090170995</v>
      </c>
      <c r="H11" s="109">
        <f>(THG!H10)/1000</f>
        <v>376.9750075128436</v>
      </c>
      <c r="I11" s="109">
        <f>(THG!I10)/1000</f>
        <v>367.53726900246374</v>
      </c>
      <c r="J11" s="109">
        <f>(THG!J10)/1000</f>
        <v>374.56105186313198</v>
      </c>
      <c r="K11" s="109">
        <f>(THG!K10)/1000</f>
        <v>353.66029089022237</v>
      </c>
      <c r="L11" s="109">
        <f>(THG!L10)/1000</f>
        <v>356.29611085927803</v>
      </c>
      <c r="M11" s="109">
        <f>(THG!M10)/1000</f>
        <v>344.68993694700373</v>
      </c>
      <c r="N11" s="109">
        <f>(THG!N10)/1000</f>
        <v>358.02930182073294</v>
      </c>
      <c r="O11" s="109">
        <f>(THG!O10)/1000</f>
        <v>371.29020303780288</v>
      </c>
      <c r="P11" s="109">
        <f>(THG!P10)/1000</f>
        <v>372.57218667587523</v>
      </c>
      <c r="Q11" s="109">
        <f>(THG!Q10)/1000</f>
        <v>386.84047482358511</v>
      </c>
      <c r="R11" s="109">
        <f>(THG!R10)/1000</f>
        <v>384.28878303183126</v>
      </c>
      <c r="S11" s="109">
        <f>(THG!S10)/1000</f>
        <v>379.36941150149426</v>
      </c>
      <c r="T11" s="109">
        <f>(THG!T10)/1000</f>
        <v>381.11023968796394</v>
      </c>
      <c r="U11" s="109">
        <f>(THG!U10)/1000</f>
        <v>388.37622132077428</v>
      </c>
      <c r="V11" s="109">
        <f>(THG!V10)/1000</f>
        <v>368.34390035160084</v>
      </c>
      <c r="W11" s="109">
        <f>(THG!W10)/1000</f>
        <v>343.82501368669233</v>
      </c>
      <c r="X11" s="109">
        <f>(THG!X10)/1000</f>
        <v>355.74971785295884</v>
      </c>
      <c r="Y11" s="109">
        <f>(THG!Y10)/1000</f>
        <v>353.46135476578928</v>
      </c>
      <c r="Z11" s="109">
        <f>(THG!Z10)/1000</f>
        <v>363.45907691485218</v>
      </c>
      <c r="AA11" s="109">
        <f>(THG!AA10)/1000</f>
        <v>366.44290421979218</v>
      </c>
      <c r="AB11" s="109">
        <f>(THG!AB10)/1000</f>
        <v>347.50666827980814</v>
      </c>
      <c r="AC11" s="109">
        <f>(THG!AC10)/1000</f>
        <v>335.25470400165585</v>
      </c>
      <c r="AD11" s="109">
        <f>(THG!AD10)/1000</f>
        <v>332.28542018559591</v>
      </c>
      <c r="AE11" s="109">
        <f>(THG!AE10)/1000</f>
        <v>311.45712447391981</v>
      </c>
      <c r="AF11" s="109">
        <f>(THG!AF10)/1000</f>
        <v>299.66611317199727</v>
      </c>
      <c r="AG11" s="109">
        <f>(THG!AG10)/1000</f>
        <v>250.53938899200188</v>
      </c>
      <c r="AH11" s="109">
        <f>(THG!AH10)/1000</f>
        <v>212.47550290150483</v>
      </c>
      <c r="AI11" s="109">
        <f>(THG!AI10)/1000</f>
        <v>239.79020503939969</v>
      </c>
      <c r="AJ11" s="30"/>
      <c r="AK11" s="30"/>
      <c r="AL11" s="30"/>
      <c r="AM11" s="30"/>
      <c r="AN11" s="30"/>
      <c r="AO11" s="30"/>
      <c r="AP11" s="30"/>
      <c r="AQ11" s="30"/>
      <c r="AR11" s="30"/>
    </row>
    <row r="12" spans="2:44" ht="19.5" customHeight="1">
      <c r="B12" s="127" t="str">
        <f>THG!B11</f>
        <v>CRF 1.A.3.e - Erdgasverdichter</v>
      </c>
      <c r="C12" s="95" t="s">
        <v>146</v>
      </c>
      <c r="D12" s="110">
        <f>(THG!D11)/1000</f>
        <v>1.10307086675</v>
      </c>
      <c r="E12" s="110">
        <f>(THG!E11)/1000</f>
        <v>1.15983835775</v>
      </c>
      <c r="F12" s="110">
        <f>(THG!F11)/1000</f>
        <v>1.1472606123499998</v>
      </c>
      <c r="G12" s="110">
        <f>(THG!G11)/1000</f>
        <v>1.2133842617499997</v>
      </c>
      <c r="H12" s="110">
        <f>(THG!H11)/1000</f>
        <v>1.2351486889999999</v>
      </c>
      <c r="I12" s="110">
        <f>(THG!I11)/1000</f>
        <v>1.3478871670000001</v>
      </c>
      <c r="J12" s="110">
        <f>(THG!J11)/1000</f>
        <v>1.5077022199677779</v>
      </c>
      <c r="K12" s="110">
        <f>(THG!K11)/1000</f>
        <v>1.4398395528977779</v>
      </c>
      <c r="L12" s="110">
        <f>(THG!L11)/1000</f>
        <v>1.4508206388733333</v>
      </c>
      <c r="M12" s="110">
        <f>(THG!M11)/1000</f>
        <v>1.4452398146477776</v>
      </c>
      <c r="N12" s="110">
        <f>(THG!N11)/1000</f>
        <v>1.4317424955888887</v>
      </c>
      <c r="O12" s="110">
        <f>(THG!O11)/1000</f>
        <v>1.5103601445199997</v>
      </c>
      <c r="P12" s="110">
        <f>(THG!P11)/1000</f>
        <v>1.6222623313016669</v>
      </c>
      <c r="Q12" s="110">
        <f>(THG!Q11)/1000</f>
        <v>1.524921825613333</v>
      </c>
      <c r="R12" s="110">
        <f>(THG!R11)/1000</f>
        <v>1.5360192784850002</v>
      </c>
      <c r="S12" s="110">
        <f>(THG!S11)/1000</f>
        <v>1.5013428607466293</v>
      </c>
      <c r="T12" s="110">
        <f>(THG!T11)/1000</f>
        <v>1.6937620217674665</v>
      </c>
      <c r="U12" s="110">
        <f>(THG!U11)/1000</f>
        <v>1.3825840876610174</v>
      </c>
      <c r="V12" s="110">
        <f>(THG!V11)/1000</f>
        <v>1.4524643689047749</v>
      </c>
      <c r="W12" s="110">
        <f>(THG!W11)/1000</f>
        <v>1.3699587886786033</v>
      </c>
      <c r="X12" s="110">
        <f>(THG!X11)/1000</f>
        <v>1.1915539269288999</v>
      </c>
      <c r="Y12" s="110">
        <f>(THG!Y11)/1000</f>
        <v>1.2438001015588749</v>
      </c>
      <c r="Z12" s="110">
        <f>(THG!Z11)/1000</f>
        <v>1.2529808550107751</v>
      </c>
      <c r="AA12" s="110">
        <f>(THG!AA11)/1000</f>
        <v>1.4897430261040272</v>
      </c>
      <c r="AB12" s="110">
        <f>(THG!AB11)/1000</f>
        <v>1.2113083768680004</v>
      </c>
      <c r="AC12" s="110">
        <f>(THG!AC11)/1000</f>
        <v>1.2477489421912498</v>
      </c>
      <c r="AD12" s="110">
        <f>(THG!AD11)/1000</f>
        <v>1.0605517347923499</v>
      </c>
      <c r="AE12" s="110">
        <f>(THG!AE11)/1000</f>
        <v>1.2687128255225</v>
      </c>
      <c r="AF12" s="110">
        <f>(THG!AF11)/1000</f>
        <v>1.34750494372575</v>
      </c>
      <c r="AG12" s="110">
        <f>(THG!AG11)/1000</f>
        <v>1.2103647855741999</v>
      </c>
      <c r="AH12" s="110">
        <f>(THG!AH11)/1000</f>
        <v>0.77797484516727478</v>
      </c>
      <c r="AI12" s="110">
        <f>(THG!AI11)/1000</f>
        <v>0.80845778352542397</v>
      </c>
      <c r="AJ12" s="97"/>
      <c r="AK12" s="97"/>
      <c r="AL12" s="97"/>
      <c r="AM12" s="97"/>
      <c r="AN12" s="97"/>
      <c r="AO12" s="97"/>
      <c r="AP12" s="97"/>
      <c r="AQ12" s="97"/>
      <c r="AR12" s="97"/>
    </row>
    <row r="13" spans="2:44" ht="19.5" customHeight="1">
      <c r="B13" s="126" t="str">
        <f>THG!B12</f>
        <v>CRF 1.B - Diffuse Emissionen aus Brennstoffen</v>
      </c>
      <c r="C13" s="15" t="s">
        <v>146</v>
      </c>
      <c r="D13" s="109">
        <f>(THG!D12)/1000</f>
        <v>37.63718496414085</v>
      </c>
      <c r="E13" s="109">
        <f>(THG!E12)/1000</f>
        <v>36.613368506967362</v>
      </c>
      <c r="F13" s="109">
        <f>(THG!F12)/1000</f>
        <v>34.331201617693679</v>
      </c>
      <c r="G13" s="109">
        <f>(THG!G12)/1000</f>
        <v>35.365368702165135</v>
      </c>
      <c r="H13" s="109">
        <f>(THG!H12)/1000</f>
        <v>32.283566082111768</v>
      </c>
      <c r="I13" s="109">
        <f>(THG!I12)/1000</f>
        <v>30.977082979300576</v>
      </c>
      <c r="J13" s="109">
        <f>(THG!J12)/1000</f>
        <v>30.017468657240475</v>
      </c>
      <c r="K13" s="109">
        <f>(THG!K12)/1000</f>
        <v>29.446531561707026</v>
      </c>
      <c r="L13" s="109">
        <f>(THG!L12)/1000</f>
        <v>26.773714255996122</v>
      </c>
      <c r="M13" s="109">
        <f>(THG!M12)/1000</f>
        <v>27.748537659171884</v>
      </c>
      <c r="N13" s="109">
        <f>(THG!N12)/1000</f>
        <v>25.817204094379743</v>
      </c>
      <c r="O13" s="109">
        <f>(THG!O12)/1000</f>
        <v>23.440239279677126</v>
      </c>
      <c r="P13" s="109">
        <f>(THG!P12)/1000</f>
        <v>22.238395980693024</v>
      </c>
      <c r="Q13" s="109">
        <f>(THG!Q12)/1000</f>
        <v>20.462046401102853</v>
      </c>
      <c r="R13" s="109">
        <f>(THG!R12)/1000</f>
        <v>17.735304756868842</v>
      </c>
      <c r="S13" s="109">
        <f>(THG!S12)/1000</f>
        <v>15.986955057666654</v>
      </c>
      <c r="T13" s="109">
        <f>(THG!T12)/1000</f>
        <v>14.29382429154076</v>
      </c>
      <c r="U13" s="109">
        <f>(THG!U12)/1000</f>
        <v>13.019501424260591</v>
      </c>
      <c r="V13" s="109">
        <f>(THG!V12)/1000</f>
        <v>12.59871374653409</v>
      </c>
      <c r="W13" s="109">
        <f>(THG!W12)/1000</f>
        <v>10.976826888249446</v>
      </c>
      <c r="X13" s="109">
        <f>(THG!X12)/1000</f>
        <v>10.842599991907088</v>
      </c>
      <c r="Y13" s="109">
        <f>(THG!Y12)/1000</f>
        <v>10.776017732397669</v>
      </c>
      <c r="Z13" s="109">
        <f>(THG!Z12)/1000</f>
        <v>11.572263718957638</v>
      </c>
      <c r="AA13" s="109">
        <f>(THG!AA12)/1000</f>
        <v>11.121118763168257</v>
      </c>
      <c r="AB13" s="109">
        <f>(THG!AB12)/1000</f>
        <v>10.189203980465182</v>
      </c>
      <c r="AC13" s="109">
        <f>(THG!AC12)/1000</f>
        <v>10.301264257895047</v>
      </c>
      <c r="AD13" s="109">
        <f>(THG!AD12)/1000</f>
        <v>9.7261890529772703</v>
      </c>
      <c r="AE13" s="109">
        <f>(THG!AE12)/1000</f>
        <v>9.6160747354767011</v>
      </c>
      <c r="AF13" s="109">
        <f>(THG!AF12)/1000</f>
        <v>8.494479002026754</v>
      </c>
      <c r="AG13" s="109">
        <f>(THG!AG12)/1000</f>
        <v>7.0944492108287154</v>
      </c>
      <c r="AH13" s="109">
        <f>(THG!AH12)/1000</f>
        <v>6.7350603826527182</v>
      </c>
      <c r="AI13" s="109">
        <f>(THG!AI12)/1000</f>
        <v>6.688164618754179</v>
      </c>
      <c r="AJ13" s="30"/>
      <c r="AK13" s="30"/>
      <c r="AL13" s="30"/>
      <c r="AM13" s="30"/>
      <c r="AN13" s="30"/>
      <c r="AO13" s="30"/>
      <c r="AP13" s="30"/>
      <c r="AQ13" s="30"/>
      <c r="AR13" s="30"/>
    </row>
    <row r="14" spans="2:44" ht="19.5" customHeight="1">
      <c r="B14" s="6" t="s">
        <v>15</v>
      </c>
      <c r="C14" s="23" t="s">
        <v>146</v>
      </c>
      <c r="D14" s="84">
        <f>(THG!D9)/1000</f>
        <v>466.09332879997999</v>
      </c>
      <c r="E14" s="84">
        <f>(THG!E9)/1000</f>
        <v>450.9372241956695</v>
      </c>
      <c r="F14" s="84">
        <f>(THG!F9)/1000</f>
        <v>426.09514386614478</v>
      </c>
      <c r="G14" s="84">
        <f>(THG!G9)/1000</f>
        <v>416.34401386562507</v>
      </c>
      <c r="H14" s="84">
        <f>(THG!H9)/1000</f>
        <v>410.49372228395538</v>
      </c>
      <c r="I14" s="84">
        <f>(THG!I9)/1000</f>
        <v>399.86223914876427</v>
      </c>
      <c r="J14" s="84">
        <f>(THG!J9)/1000</f>
        <v>406.0862227403403</v>
      </c>
      <c r="K14" s="84">
        <f>(THG!K9)/1000</f>
        <v>384.54666200482717</v>
      </c>
      <c r="L14" s="84">
        <f>(THG!L9)/1000</f>
        <v>384.52064575414744</v>
      </c>
      <c r="M14" s="84">
        <f>(THG!M9)/1000</f>
        <v>373.88371442082337</v>
      </c>
      <c r="N14" s="84">
        <f>(THG!N9)/1000</f>
        <v>385.27824841070156</v>
      </c>
      <c r="O14" s="84">
        <f>(THG!O9)/1000</f>
        <v>396.24080246199998</v>
      </c>
      <c r="P14" s="84">
        <f>(THG!P9)/1000</f>
        <v>396.43284498786994</v>
      </c>
      <c r="Q14" s="84">
        <f>(THG!Q9)/1000</f>
        <v>408.82744305030133</v>
      </c>
      <c r="R14" s="84">
        <f>(THG!R9)/1000</f>
        <v>403.56010706718513</v>
      </c>
      <c r="S14" s="84">
        <f>(THG!S9)/1000</f>
        <v>396.85770941990745</v>
      </c>
      <c r="T14" s="84">
        <f>(THG!T9)/1000</f>
        <v>397.09782600127215</v>
      </c>
      <c r="U14" s="84">
        <f>(THG!U9)/1000</f>
        <v>402.77830683269588</v>
      </c>
      <c r="V14" s="84">
        <f>(THG!V9)/1000</f>
        <v>382.3950784670397</v>
      </c>
      <c r="W14" s="84">
        <f>(THG!W9)/1000</f>
        <v>356.17179936362038</v>
      </c>
      <c r="X14" s="84">
        <f>(THG!X9)/1000</f>
        <v>367.78387177179479</v>
      </c>
      <c r="Y14" s="84">
        <f>(THG!Y9)/1000</f>
        <v>365.48117259974578</v>
      </c>
      <c r="Z14" s="84">
        <f>(THG!Z9)/1000</f>
        <v>376.28432148882064</v>
      </c>
      <c r="AA14" s="84">
        <f>(THG!AA9)/1000</f>
        <v>379.05376600906447</v>
      </c>
      <c r="AB14" s="84">
        <f>(THG!AB9)/1000</f>
        <v>358.90718063714132</v>
      </c>
      <c r="AC14" s="84">
        <f>(THG!AC9)/1000</f>
        <v>346.80371720174219</v>
      </c>
      <c r="AD14" s="84">
        <f>(THG!AD9)/1000</f>
        <v>343.07216097336556</v>
      </c>
      <c r="AE14" s="84">
        <f>(THG!AE9)/1000</f>
        <v>322.34191203491901</v>
      </c>
      <c r="AF14" s="84">
        <f>(THG!AF9)/1000</f>
        <v>309.50809711774974</v>
      </c>
      <c r="AG14" s="84">
        <f>(THG!AG9)/1000</f>
        <v>258.84420298840479</v>
      </c>
      <c r="AH14" s="149">
        <f>(THG!AH9)/1000</f>
        <v>219.98853812932481</v>
      </c>
      <c r="AI14" s="84">
        <f>(THG!AI9)/1000</f>
        <v>247.28682744167932</v>
      </c>
      <c r="AJ14" s="27"/>
      <c r="AK14" s="27"/>
      <c r="AL14" s="27"/>
      <c r="AM14" s="27"/>
      <c r="AN14" s="27"/>
      <c r="AO14" s="27"/>
      <c r="AP14" s="27"/>
      <c r="AQ14" s="27"/>
      <c r="AR14" s="27"/>
    </row>
    <row r="15" spans="2:44" ht="19.5" customHeight="1">
      <c r="B15" s="126" t="s">
        <v>204</v>
      </c>
      <c r="C15" s="15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>
        <f>'THG ETS-Analyse'!AA6/1000</f>
        <v>329.46100000000001</v>
      </c>
      <c r="AB15" s="109">
        <f>'THG ETS-Analyse'!AB6/1000</f>
        <v>308.79700000000003</v>
      </c>
      <c r="AC15" s="109">
        <f>'THG ETS-Analyse'!AC6/1000</f>
        <v>303.30700000000002</v>
      </c>
      <c r="AD15" s="109">
        <f>'THG ETS-Analyse'!AD6/1000</f>
        <v>300.529</v>
      </c>
      <c r="AE15" s="109">
        <f>'THG ETS-Analyse'!AE6/1000</f>
        <v>282.70400000000001</v>
      </c>
      <c r="AF15" s="109">
        <f>'THG ETS-Analyse'!AF6/1000</f>
        <v>269.916</v>
      </c>
      <c r="AG15" s="109">
        <f>'THG ETS-Analyse'!AG6/1000</f>
        <v>216.59</v>
      </c>
      <c r="AH15" s="147">
        <f>'THG ETS-Analyse'!AH6/1000</f>
        <v>182.62700000000001</v>
      </c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</row>
    <row r="16" spans="2:44" ht="19.5" customHeight="1">
      <c r="B16" s="6" t="s">
        <v>15</v>
      </c>
      <c r="C16" s="23" t="str">
        <f>'Daten Zielpfadgrafik'!C19</f>
        <v>Zielpfad**</v>
      </c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27">
        <f>'Daten Zielpfadgrafik'!AH19</f>
        <v>280</v>
      </c>
      <c r="AI16" s="27" t="e">
        <f>'Daten Zielpfadgrafik'!AI19</f>
        <v>#N/A</v>
      </c>
      <c r="AJ16" s="27">
        <f>'Daten Zielpfadgrafik'!AJ19</f>
        <v>257</v>
      </c>
      <c r="AK16" s="27" t="e">
        <f>'Daten Zielpfadgrafik'!AK19</f>
        <v>#N/A</v>
      </c>
      <c r="AL16" s="27" t="e">
        <f>'Daten Zielpfadgrafik'!AL19</f>
        <v>#N/A</v>
      </c>
      <c r="AM16" s="27" t="e">
        <f>'Daten Zielpfadgrafik'!AM19</f>
        <v>#N/A</v>
      </c>
      <c r="AN16" s="27" t="e">
        <f>'Daten Zielpfadgrafik'!AN19</f>
        <v>#N/A</v>
      </c>
      <c r="AO16" s="27" t="e">
        <f>'Daten Zielpfadgrafik'!AO19</f>
        <v>#N/A</v>
      </c>
      <c r="AP16" s="27" t="e">
        <f>'Daten Zielpfadgrafik'!AP19</f>
        <v>#N/A</v>
      </c>
      <c r="AQ16" s="27" t="e">
        <f>'Daten Zielpfadgrafik'!AQ19</f>
        <v>#N/A</v>
      </c>
      <c r="AR16" s="27">
        <f>'Daten Zielpfadgrafik'!AR19</f>
        <v>108</v>
      </c>
    </row>
    <row r="17" spans="2:3" ht="14.25" customHeight="1">
      <c r="B17" s="7"/>
      <c r="C17" s="17"/>
    </row>
  </sheetData>
  <pageMargins left="0.70866141732283472" right="0.70866141732283472" top="0.78740157480314965" bottom="0.78740157480314965" header="1.1811023622047245" footer="1.1811023622047245"/>
  <pageSetup paperSize="9" orientation="portrait" r:id="rId1"/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8607C-F3D9-47E7-92CF-227DF2682AD0}">
  <sheetPr>
    <tabColor theme="4"/>
    <pageSetUpPr fitToPage="1"/>
  </sheetPr>
  <dimension ref="A1:X35"/>
  <sheetViews>
    <sheetView showGridLines="0" zoomScale="130" zoomScaleNormal="130" zoomScaleSheetLayoutView="110" workbookViewId="0"/>
  </sheetViews>
  <sheetFormatPr baseColWidth="10" defaultColWidth="11.42578125" defaultRowHeight="12.75"/>
  <cols>
    <col min="1" max="1" width="5.7109375" style="43" customWidth="1"/>
    <col min="2" max="2" width="4.28515625" style="43" customWidth="1"/>
    <col min="3" max="3" width="1.7109375" style="43" customWidth="1"/>
    <col min="4" max="4" width="14" style="43" customWidth="1"/>
    <col min="5" max="5" width="1.7109375" style="43" customWidth="1"/>
    <col min="6" max="6" width="14" style="43" customWidth="1"/>
    <col min="7" max="7" width="1.7109375" style="43" customWidth="1"/>
    <col min="8" max="8" width="14" style="43" customWidth="1"/>
    <col min="9" max="9" width="1.7109375" style="43" customWidth="1"/>
    <col min="10" max="10" width="14" style="43" customWidth="1"/>
    <col min="11" max="11" width="1.7109375" style="43" customWidth="1"/>
    <col min="12" max="12" width="14" style="43" customWidth="1"/>
    <col min="13" max="13" width="3.140625" style="43" customWidth="1"/>
    <col min="14" max="14" width="1.42578125" style="43" customWidth="1"/>
    <col min="15" max="15" width="15.140625" style="43" customWidth="1"/>
    <col min="16" max="16" width="2.5703125" style="44" customWidth="1"/>
    <col min="17" max="19" width="11.7109375" style="44" customWidth="1"/>
    <col min="20" max="20" width="4" style="44" customWidth="1"/>
    <col min="21" max="22" width="11.7109375" style="44" customWidth="1"/>
    <col min="23" max="23" width="19.140625" style="44" customWidth="1"/>
    <col min="24" max="24" width="2.5703125" style="44" customWidth="1"/>
    <col min="25" max="16384" width="11.42578125" style="44"/>
  </cols>
  <sheetData>
    <row r="1" spans="1:24" ht="20.25" customHeight="1">
      <c r="A1" s="42"/>
    </row>
    <row r="2" spans="1:24" ht="20.25" customHeight="1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P2" s="181" t="s">
        <v>145</v>
      </c>
      <c r="Q2" s="182"/>
      <c r="R2" s="182"/>
      <c r="S2" s="182"/>
      <c r="T2" s="182"/>
      <c r="U2" s="182"/>
      <c r="V2" s="182"/>
      <c r="W2" s="182"/>
      <c r="X2" s="183"/>
    </row>
    <row r="3" spans="1:24" ht="18.75" customHeight="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P3" s="47"/>
      <c r="Q3" s="48"/>
      <c r="R3" s="49"/>
      <c r="S3" s="48"/>
      <c r="T3" s="48"/>
      <c r="U3" s="49"/>
      <c r="V3" s="48"/>
      <c r="W3" s="48"/>
      <c r="X3" s="50"/>
    </row>
    <row r="4" spans="1:24" ht="15.95" customHeight="1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P4" s="47"/>
      <c r="Q4" s="48"/>
      <c r="R4" s="48"/>
      <c r="S4" s="48"/>
      <c r="T4" s="48"/>
      <c r="U4" s="48"/>
      <c r="V4" s="48"/>
      <c r="W4" s="48"/>
      <c r="X4" s="50"/>
    </row>
    <row r="5" spans="1:24" ht="7.5" customHeight="1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P5" s="52"/>
      <c r="Q5" s="53"/>
      <c r="R5" s="53"/>
      <c r="S5" s="53"/>
      <c r="T5" s="53"/>
      <c r="U5" s="53"/>
      <c r="V5" s="53"/>
      <c r="W5" s="53"/>
      <c r="X5" s="54"/>
    </row>
    <row r="6" spans="1:24" ht="16.5" customHeight="1">
      <c r="B6" s="55"/>
      <c r="P6" s="52"/>
      <c r="Q6" s="53"/>
      <c r="R6" s="53"/>
      <c r="S6" s="53"/>
      <c r="T6" s="53"/>
      <c r="U6" s="53"/>
      <c r="V6" s="53"/>
      <c r="W6" s="53"/>
      <c r="X6" s="54"/>
    </row>
    <row r="7" spans="1:24" ht="16.5" customHeight="1">
      <c r="B7" s="55"/>
      <c r="P7" s="52"/>
      <c r="Q7" s="53"/>
      <c r="R7" s="53"/>
      <c r="S7" s="53"/>
      <c r="T7" s="53"/>
      <c r="U7" s="53"/>
      <c r="V7" s="53"/>
      <c r="W7" s="53"/>
      <c r="X7" s="54"/>
    </row>
    <row r="8" spans="1:24" ht="16.5" customHeight="1">
      <c r="B8" s="55"/>
      <c r="P8" s="52"/>
      <c r="Q8" s="53"/>
      <c r="R8" s="53"/>
      <c r="S8" s="53"/>
      <c r="T8" s="53"/>
      <c r="U8" s="53"/>
      <c r="V8" s="53"/>
      <c r="W8" s="53"/>
      <c r="X8" s="54"/>
    </row>
    <row r="9" spans="1:24" ht="16.5" customHeight="1">
      <c r="B9" s="55"/>
      <c r="P9" s="52"/>
      <c r="Q9" s="53"/>
      <c r="R9" s="53"/>
      <c r="S9" s="53"/>
      <c r="T9" s="53"/>
      <c r="U9" s="53"/>
      <c r="V9" s="53"/>
      <c r="W9" s="53"/>
      <c r="X9" s="54"/>
    </row>
    <row r="10" spans="1:24" ht="16.5" customHeight="1">
      <c r="B10" s="55"/>
      <c r="P10" s="52"/>
      <c r="Q10" s="53"/>
      <c r="R10" s="53"/>
      <c r="S10" s="53"/>
      <c r="T10" s="53"/>
      <c r="U10" s="53"/>
      <c r="V10" s="53"/>
      <c r="W10" s="53"/>
      <c r="X10" s="54"/>
    </row>
    <row r="11" spans="1:24" ht="16.5" customHeight="1">
      <c r="B11" s="55"/>
      <c r="P11" s="52"/>
      <c r="Q11" s="56" t="s">
        <v>144</v>
      </c>
      <c r="R11" s="53"/>
      <c r="S11" s="53"/>
      <c r="T11" s="53"/>
      <c r="U11" s="53"/>
      <c r="V11" s="53"/>
      <c r="W11" s="53"/>
      <c r="X11" s="54"/>
    </row>
    <row r="12" spans="1:24" ht="16.5" customHeight="1">
      <c r="B12" s="55"/>
      <c r="P12" s="52"/>
      <c r="Q12" s="53"/>
      <c r="R12" s="53"/>
      <c r="S12" s="53"/>
      <c r="T12" s="53"/>
      <c r="U12" s="53"/>
      <c r="V12" s="53"/>
      <c r="W12" s="53"/>
      <c r="X12" s="54"/>
    </row>
    <row r="13" spans="1:24" ht="17.25" customHeight="1">
      <c r="B13" s="55"/>
      <c r="P13" s="52"/>
      <c r="Q13" s="56" t="s">
        <v>143</v>
      </c>
      <c r="R13" s="53"/>
      <c r="S13" s="53"/>
      <c r="T13" s="53"/>
      <c r="U13" s="53"/>
      <c r="V13" s="53"/>
      <c r="W13" s="53"/>
      <c r="X13" s="54"/>
    </row>
    <row r="14" spans="1:24" ht="16.5" customHeight="1">
      <c r="B14" s="55"/>
      <c r="P14" s="52"/>
      <c r="Q14" s="53"/>
      <c r="R14" s="53"/>
      <c r="S14" s="53"/>
      <c r="T14" s="53"/>
      <c r="U14" s="53"/>
      <c r="V14" s="53"/>
      <c r="W14" s="53"/>
      <c r="X14" s="54"/>
    </row>
    <row r="15" spans="1:24" ht="16.5" customHeight="1">
      <c r="A15" s="57"/>
      <c r="B15" s="58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2"/>
      <c r="Q15" s="53"/>
      <c r="R15" s="56" t="s">
        <v>142</v>
      </c>
      <c r="S15" s="53"/>
      <c r="T15" s="53"/>
      <c r="U15" s="56" t="s">
        <v>142</v>
      </c>
      <c r="V15" s="53"/>
      <c r="W15" s="53"/>
      <c r="X15" s="54"/>
    </row>
    <row r="16" spans="1:24" ht="16.5" customHeight="1">
      <c r="A16" s="57"/>
      <c r="B16" s="58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2"/>
      <c r="Q16" s="53"/>
      <c r="R16" s="53"/>
      <c r="S16" s="53"/>
      <c r="T16" s="53"/>
      <c r="U16" s="53"/>
      <c r="V16" s="53"/>
      <c r="W16" s="53"/>
      <c r="X16" s="54"/>
    </row>
    <row r="17" spans="1:24" ht="16.5" customHeight="1">
      <c r="A17" s="57"/>
      <c r="B17" s="58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2"/>
      <c r="Q17" s="53"/>
      <c r="R17" s="53"/>
      <c r="S17" s="53"/>
      <c r="T17" s="53"/>
      <c r="U17" s="53"/>
      <c r="V17" s="53"/>
      <c r="W17" s="53"/>
      <c r="X17" s="54"/>
    </row>
    <row r="18" spans="1:24" ht="22.5" customHeight="1">
      <c r="A18" s="57"/>
      <c r="B18" s="58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2"/>
      <c r="Q18" s="53"/>
      <c r="R18" s="53"/>
      <c r="S18" s="53"/>
      <c r="T18" s="53"/>
      <c r="U18" s="53"/>
      <c r="V18" s="53"/>
      <c r="W18" s="53"/>
      <c r="X18" s="54"/>
    </row>
    <row r="19" spans="1:24" ht="87" customHeight="1">
      <c r="A19" s="59"/>
      <c r="B19" s="60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7"/>
      <c r="O19" s="57"/>
      <c r="P19" s="61"/>
      <c r="Q19" s="62"/>
      <c r="R19" s="62"/>
      <c r="S19" s="62"/>
      <c r="T19" s="62"/>
      <c r="U19" s="62"/>
      <c r="V19" s="62"/>
      <c r="W19" s="62"/>
      <c r="X19" s="63"/>
    </row>
    <row r="20" spans="1:24" ht="9" customHeight="1">
      <c r="A20" s="59"/>
      <c r="B20" s="60"/>
      <c r="C20" s="59"/>
      <c r="D20" s="180"/>
      <c r="E20" s="59"/>
      <c r="F20" s="180"/>
      <c r="G20" s="59"/>
      <c r="H20" s="180"/>
      <c r="I20" s="59"/>
      <c r="J20" s="180"/>
      <c r="K20" s="59"/>
      <c r="L20" s="180"/>
      <c r="M20" s="59"/>
      <c r="N20" s="57"/>
      <c r="O20" s="57"/>
    </row>
    <row r="21" spans="1:24" ht="11.25" customHeight="1">
      <c r="A21" s="59"/>
      <c r="B21" s="60"/>
      <c r="C21" s="59"/>
      <c r="D21" s="180"/>
      <c r="E21" s="59"/>
      <c r="F21" s="180"/>
      <c r="G21" s="59"/>
      <c r="H21" s="180"/>
      <c r="I21" s="59"/>
      <c r="J21" s="180"/>
      <c r="K21" s="59"/>
      <c r="L21" s="180"/>
      <c r="M21" s="59"/>
      <c r="N21" s="57"/>
      <c r="O21" s="57"/>
    </row>
    <row r="22" spans="1:24" ht="3.75" customHeight="1">
      <c r="A22" s="59"/>
      <c r="B22" s="60"/>
      <c r="C22" s="59"/>
      <c r="D22" s="100"/>
      <c r="E22" s="59"/>
      <c r="F22" s="100"/>
      <c r="G22" s="59"/>
      <c r="H22" s="100"/>
      <c r="I22" s="59"/>
      <c r="J22" s="100"/>
      <c r="K22" s="59"/>
      <c r="L22" s="100"/>
      <c r="M22" s="59"/>
      <c r="N22" s="57"/>
      <c r="O22" s="57"/>
    </row>
    <row r="23" spans="1:24" ht="9" customHeight="1">
      <c r="A23" s="59"/>
      <c r="B23" s="60"/>
      <c r="C23" s="59"/>
      <c r="D23" s="180"/>
      <c r="E23" s="59"/>
      <c r="F23" s="180"/>
      <c r="G23" s="59"/>
      <c r="H23" s="180"/>
      <c r="I23" s="59"/>
      <c r="J23" s="180"/>
      <c r="K23" s="59"/>
      <c r="L23" s="180"/>
      <c r="M23" s="59"/>
      <c r="N23" s="57"/>
      <c r="O23" s="57"/>
    </row>
    <row r="24" spans="1:24" ht="9" customHeight="1">
      <c r="A24" s="59"/>
      <c r="B24" s="60"/>
      <c r="C24" s="59"/>
      <c r="D24" s="180"/>
      <c r="E24" s="59"/>
      <c r="F24" s="180"/>
      <c r="G24" s="59"/>
      <c r="H24" s="180"/>
      <c r="I24" s="59"/>
      <c r="J24" s="180"/>
      <c r="K24" s="59"/>
      <c r="L24" s="180"/>
      <c r="M24" s="59"/>
      <c r="N24" s="57"/>
      <c r="O24" s="57"/>
    </row>
    <row r="25" spans="1:24" ht="16.5" customHeight="1">
      <c r="A25" s="57"/>
      <c r="B25" s="58"/>
      <c r="C25" s="65"/>
      <c r="D25" s="65"/>
      <c r="E25" s="65"/>
      <c r="F25" s="65"/>
      <c r="G25" s="65"/>
      <c r="H25" s="65"/>
      <c r="I25" s="65"/>
      <c r="J25" s="65"/>
      <c r="K25" s="65"/>
      <c r="L25" s="57"/>
      <c r="M25" s="57"/>
      <c r="N25" s="57"/>
      <c r="O25" s="57"/>
    </row>
    <row r="26" spans="1:24" ht="21.75" customHeight="1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</row>
    <row r="27" spans="1:24" ht="6.75" customHeight="1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</row>
    <row r="28" spans="1:24" ht="6" customHeight="1">
      <c r="A28" s="66"/>
      <c r="B28" s="66"/>
      <c r="C28" s="66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</row>
    <row r="29" spans="1:24" ht="4.5" customHeight="1">
      <c r="A29" s="66"/>
      <c r="B29" s="66"/>
      <c r="C29" s="66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</row>
    <row r="30" spans="1:24" ht="6" customHeight="1">
      <c r="A30" s="66"/>
      <c r="B30" s="66"/>
      <c r="C30" s="66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</row>
    <row r="31" spans="1:24" ht="6.75" customHeight="1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</row>
    <row r="32" spans="1:24" ht="4.5" customHeight="1">
      <c r="A32" s="57"/>
      <c r="B32" s="57"/>
      <c r="C32" s="57"/>
      <c r="D32" s="57"/>
      <c r="E32" s="57"/>
      <c r="F32" s="57"/>
      <c r="G32" s="68"/>
      <c r="H32" s="68"/>
      <c r="I32" s="68"/>
      <c r="J32" s="68"/>
      <c r="K32" s="68"/>
      <c r="L32" s="57"/>
      <c r="M32" s="57"/>
      <c r="N32" s="57"/>
      <c r="O32" s="57"/>
    </row>
    <row r="33" spans="1:15" ht="18" customHeight="1">
      <c r="A33" s="69"/>
      <c r="B33" s="69"/>
      <c r="C33" s="69"/>
      <c r="D33" s="69"/>
      <c r="E33" s="69"/>
      <c r="F33" s="68"/>
      <c r="G33" s="68"/>
      <c r="H33" s="68"/>
      <c r="I33" s="68"/>
      <c r="J33" s="68"/>
      <c r="K33" s="68"/>
      <c r="L33" s="57"/>
      <c r="M33" s="57"/>
      <c r="N33" s="57"/>
      <c r="O33" s="57"/>
    </row>
    <row r="34" spans="1:15">
      <c r="A34" s="69"/>
      <c r="B34" s="69"/>
      <c r="C34" s="69"/>
      <c r="D34" s="69"/>
      <c r="E34" s="69"/>
      <c r="F34" s="68"/>
      <c r="G34" s="68"/>
      <c r="H34" s="68"/>
      <c r="I34" s="68"/>
      <c r="J34" s="68"/>
      <c r="K34" s="68"/>
      <c r="L34" s="57"/>
      <c r="M34" s="57"/>
      <c r="N34" s="57"/>
      <c r="O34" s="57"/>
    </row>
    <row r="35" spans="1:15">
      <c r="A35" s="69"/>
      <c r="B35" s="69"/>
      <c r="C35" s="69"/>
      <c r="D35" s="69"/>
      <c r="E35" s="69"/>
      <c r="F35" s="68"/>
      <c r="G35" s="68"/>
      <c r="H35" s="68"/>
      <c r="I35" s="68"/>
      <c r="J35" s="68"/>
      <c r="K35" s="68"/>
      <c r="L35" s="57"/>
      <c r="M35" s="57"/>
      <c r="N35" s="57"/>
      <c r="O35" s="57"/>
    </row>
  </sheetData>
  <sheetProtection selectLockedCells="1"/>
  <mergeCells count="11">
    <mergeCell ref="P2:X2"/>
    <mergeCell ref="D20:D21"/>
    <mergeCell ref="F20:F21"/>
    <mergeCell ref="H20:H21"/>
    <mergeCell ref="J20:J21"/>
    <mergeCell ref="L20:L21"/>
    <mergeCell ref="D23:D24"/>
    <mergeCell ref="F23:F24"/>
    <mergeCell ref="H23:H24"/>
    <mergeCell ref="J23:J24"/>
    <mergeCell ref="L23:L24"/>
  </mergeCells>
  <printOptions horizontalCentered="1"/>
  <pageMargins left="0" right="0" top="0.78740157480314965" bottom="0.78740157480314965" header="0.31496062992125984" footer="0.31496062992125984"/>
  <pageSetup paperSize="9" scale="51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4F4D8-DCF8-48EA-A776-063C67ED7E06}">
  <sheetPr>
    <tabColor theme="7"/>
  </sheetPr>
  <dimension ref="B1:AR20"/>
  <sheetViews>
    <sheetView showGridLines="0" zoomScale="85" zoomScaleNormal="85" zoomScalePageLayoutView="150" workbookViewId="0">
      <pane xSplit="3" ySplit="10" topLeftCell="U11" activePane="bottomRight" state="frozen"/>
      <selection activeCell="D11" sqref="D11"/>
      <selection pane="topRight" activeCell="D11" sqref="D11"/>
      <selection pane="bottomLeft" activeCell="D11" sqref="D11"/>
      <selection pane="bottomRight" activeCell="X11" sqref="X11"/>
    </sheetView>
  </sheetViews>
  <sheetFormatPr baseColWidth="10" defaultColWidth="11.42578125" defaultRowHeight="15" outlineLevelCol="1"/>
  <cols>
    <col min="1" max="1" width="5.42578125" style="94" customWidth="1"/>
    <col min="2" max="2" width="39.7109375" style="94" customWidth="1"/>
    <col min="3" max="3" width="63.85546875" style="18" customWidth="1"/>
    <col min="4" max="23" width="9.42578125" style="94" hidden="1" customWidth="1" outlineLevel="1"/>
    <col min="24" max="24" width="9.42578125" style="94" customWidth="1" collapsed="1"/>
    <col min="25" max="44" width="9.42578125" style="94" customWidth="1"/>
    <col min="45" max="16384" width="11.42578125" style="94"/>
  </cols>
  <sheetData>
    <row r="1" spans="2:44" s="86" customFormat="1" ht="23.25" customHeight="1">
      <c r="B1" s="81" t="s">
        <v>141</v>
      </c>
      <c r="C1" s="104" t="s">
        <v>150</v>
      </c>
      <c r="D1" s="105"/>
      <c r="E1" s="105"/>
      <c r="F1" s="105"/>
      <c r="G1" s="105"/>
      <c r="H1" s="105"/>
      <c r="I1" s="105"/>
      <c r="J1" s="105"/>
      <c r="K1" s="106"/>
      <c r="AK1" s="40"/>
      <c r="AL1" s="87"/>
    </row>
    <row r="2" spans="2:44" s="86" customFormat="1" ht="23.25" customHeight="1">
      <c r="B2" s="81" t="s">
        <v>139</v>
      </c>
      <c r="C2" s="104" t="s">
        <v>168</v>
      </c>
      <c r="D2" s="105"/>
      <c r="E2" s="105"/>
      <c r="F2" s="105"/>
      <c r="G2" s="105"/>
      <c r="H2" s="105"/>
      <c r="I2" s="105"/>
      <c r="J2" s="105"/>
      <c r="K2" s="106"/>
      <c r="AK2" s="40"/>
    </row>
    <row r="3" spans="2:44" s="86" customFormat="1" ht="23.25" customHeight="1">
      <c r="B3" s="81" t="s">
        <v>138</v>
      </c>
      <c r="C3" s="107">
        <f ca="1">TODAY()</f>
        <v>44635</v>
      </c>
      <c r="D3" s="108"/>
      <c r="E3" s="108"/>
      <c r="F3" s="108"/>
      <c r="G3" s="108"/>
      <c r="H3" s="108"/>
      <c r="I3" s="108"/>
      <c r="J3" s="108"/>
      <c r="K3" s="108"/>
      <c r="AK3" s="40"/>
    </row>
    <row r="4" spans="2:44" s="86" customFormat="1" ht="23.25" customHeight="1">
      <c r="B4" s="81" t="s">
        <v>137</v>
      </c>
      <c r="C4" s="104" t="s">
        <v>210</v>
      </c>
      <c r="D4" s="105"/>
      <c r="E4" s="105"/>
      <c r="F4" s="105"/>
      <c r="G4" s="105"/>
      <c r="H4" s="105"/>
      <c r="I4" s="105"/>
      <c r="J4" s="105"/>
      <c r="K4" s="106"/>
    </row>
    <row r="5" spans="2:44" s="86" customFormat="1" ht="23.25" customHeight="1">
      <c r="B5" s="81" t="s">
        <v>136</v>
      </c>
      <c r="C5" s="104" t="s">
        <v>148</v>
      </c>
      <c r="D5" s="105"/>
      <c r="E5" s="105"/>
      <c r="F5" s="105"/>
      <c r="G5" s="105"/>
      <c r="H5" s="105"/>
      <c r="I5" s="105"/>
      <c r="J5" s="105"/>
      <c r="K5" s="106"/>
    </row>
    <row r="6" spans="2:44" s="86" customFormat="1" ht="23.25" customHeight="1">
      <c r="B6" s="81" t="s">
        <v>135</v>
      </c>
      <c r="C6" s="184"/>
      <c r="D6" s="185"/>
      <c r="E6" s="185"/>
      <c r="F6" s="185"/>
      <c r="G6" s="185"/>
      <c r="H6" s="185"/>
      <c r="I6" s="185"/>
      <c r="J6" s="185"/>
      <c r="K6" s="106"/>
      <c r="AK6" s="40"/>
    </row>
    <row r="7" spans="2:44">
      <c r="B7" s="82"/>
      <c r="C7" s="83"/>
      <c r="D7" s="82"/>
      <c r="E7" s="82"/>
      <c r="F7" s="82"/>
      <c r="G7" s="82"/>
      <c r="H7" s="82"/>
      <c r="I7" s="82"/>
      <c r="J7" s="82"/>
      <c r="K7" s="82"/>
    </row>
    <row r="8" spans="2:44" ht="14.25" customHeight="1">
      <c r="B8" s="1"/>
      <c r="C8" s="12"/>
    </row>
    <row r="9" spans="2:44" ht="22.5" customHeight="1">
      <c r="B9" s="3"/>
      <c r="C9" s="13"/>
      <c r="D9" s="25"/>
      <c r="E9" s="25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</row>
    <row r="10" spans="2:44">
      <c r="B10" s="4" t="s">
        <v>155</v>
      </c>
      <c r="C10" s="14"/>
      <c r="D10" s="8">
        <v>32874</v>
      </c>
      <c r="E10" s="8">
        <v>33239</v>
      </c>
      <c r="F10" s="8">
        <v>33604</v>
      </c>
      <c r="G10" s="8">
        <v>33970</v>
      </c>
      <c r="H10" s="8">
        <v>34335</v>
      </c>
      <c r="I10" s="8">
        <v>34700</v>
      </c>
      <c r="J10" s="8">
        <v>35065</v>
      </c>
      <c r="K10" s="8">
        <v>35431</v>
      </c>
      <c r="L10" s="8">
        <v>35796</v>
      </c>
      <c r="M10" s="8">
        <v>36161</v>
      </c>
      <c r="N10" s="8">
        <v>36526</v>
      </c>
      <c r="O10" s="8">
        <v>36892</v>
      </c>
      <c r="P10" s="8">
        <v>37257</v>
      </c>
      <c r="Q10" s="8">
        <v>37622</v>
      </c>
      <c r="R10" s="8">
        <v>37987</v>
      </c>
      <c r="S10" s="8">
        <v>38353</v>
      </c>
      <c r="T10" s="8">
        <v>38718</v>
      </c>
      <c r="U10" s="8">
        <v>39083</v>
      </c>
      <c r="V10" s="8">
        <v>39448</v>
      </c>
      <c r="W10" s="8">
        <v>39814</v>
      </c>
      <c r="X10" s="8">
        <v>40179</v>
      </c>
      <c r="Y10" s="8">
        <v>40544</v>
      </c>
      <c r="Z10" s="8">
        <v>40909</v>
      </c>
      <c r="AA10" s="8">
        <v>41275</v>
      </c>
      <c r="AB10" s="8">
        <v>41640</v>
      </c>
      <c r="AC10" s="8">
        <v>42005</v>
      </c>
      <c r="AD10" s="8">
        <v>42370</v>
      </c>
      <c r="AE10" s="8">
        <v>42736</v>
      </c>
      <c r="AF10" s="8">
        <v>43101</v>
      </c>
      <c r="AG10" s="8">
        <v>43466</v>
      </c>
      <c r="AH10" s="8">
        <v>43831</v>
      </c>
      <c r="AI10" s="8">
        <v>44197</v>
      </c>
      <c r="AJ10" s="8">
        <v>44562</v>
      </c>
      <c r="AK10" s="8">
        <v>44927</v>
      </c>
      <c r="AL10" s="8">
        <v>45292</v>
      </c>
      <c r="AM10" s="8">
        <v>45658</v>
      </c>
      <c r="AN10" s="8">
        <v>46023</v>
      </c>
      <c r="AO10" s="8">
        <v>46388</v>
      </c>
      <c r="AP10" s="8">
        <v>46753</v>
      </c>
      <c r="AQ10" s="8">
        <v>47119</v>
      </c>
      <c r="AR10" s="8">
        <v>47484</v>
      </c>
    </row>
    <row r="11" spans="2:44" s="11" customFormat="1" ht="18.75" customHeight="1">
      <c r="B11" s="126" t="str">
        <f>THG!B15</f>
        <v>CRF 1.A.2 - Verarbeitendes Gewerbe</v>
      </c>
      <c r="C11" s="15" t="s">
        <v>146</v>
      </c>
      <c r="D11" s="109">
        <f>(THG!D15)/1000</f>
        <v>186.76699382540033</v>
      </c>
      <c r="E11" s="109">
        <f>(THG!E15)/1000</f>
        <v>165.35156856124001</v>
      </c>
      <c r="F11" s="109">
        <f>(THG!F15)/1000</f>
        <v>154.80127607083958</v>
      </c>
      <c r="G11" s="109">
        <f>(THG!G15)/1000</f>
        <v>143.94465932967304</v>
      </c>
      <c r="H11" s="109">
        <f>(THG!H15)/1000</f>
        <v>142.32655306479663</v>
      </c>
      <c r="I11" s="109">
        <f>(THG!I15)/1000</f>
        <v>145.75391974165524</v>
      </c>
      <c r="J11" s="109">
        <f>(THG!J15)/1000</f>
        <v>136.53758895612285</v>
      </c>
      <c r="K11" s="109">
        <f>(THG!K15)/1000</f>
        <v>140.62472931324231</v>
      </c>
      <c r="L11" s="109">
        <f>(THG!L15)/1000</f>
        <v>136.20637614228161</v>
      </c>
      <c r="M11" s="109">
        <f>(THG!M15)/1000</f>
        <v>133.79080384355933</v>
      </c>
      <c r="N11" s="109">
        <f>(THG!N15)/1000</f>
        <v>130.25878403000198</v>
      </c>
      <c r="O11" s="109">
        <f>(THG!O15)/1000</f>
        <v>123.0766318393181</v>
      </c>
      <c r="P11" s="109">
        <f>(THG!P15)/1000</f>
        <v>122.15168022768368</v>
      </c>
      <c r="Q11" s="109">
        <f>(THG!Q15)/1000</f>
        <v>118.95877689451109</v>
      </c>
      <c r="R11" s="109">
        <f>(THG!R15)/1000</f>
        <v>118.6964700564511</v>
      </c>
      <c r="S11" s="109">
        <f>(THG!S15)/1000</f>
        <v>115.55487506057392</v>
      </c>
      <c r="T11" s="109">
        <f>(THG!T15)/1000</f>
        <v>120.4824654259219</v>
      </c>
      <c r="U11" s="109">
        <f>(THG!U15)/1000</f>
        <v>128.3166182525209</v>
      </c>
      <c r="V11" s="109">
        <f>(THG!V15)/1000</f>
        <v>128.51298431100736</v>
      </c>
      <c r="W11" s="109">
        <f>(THG!W15)/1000</f>
        <v>110.32122348778607</v>
      </c>
      <c r="X11" s="109">
        <f>(THG!X15)/1000</f>
        <v>125.85156853801071</v>
      </c>
      <c r="Y11" s="109">
        <f>(THG!Y15)/1000</f>
        <v>122.93227587111433</v>
      </c>
      <c r="Z11" s="109">
        <f>(THG!Z15)/1000</f>
        <v>118.04235495008373</v>
      </c>
      <c r="AA11" s="109">
        <f>(THG!AA15)/1000</f>
        <v>118.73784916326903</v>
      </c>
      <c r="AB11" s="109">
        <f>(THG!AB15)/1000</f>
        <v>118.56159612530853</v>
      </c>
      <c r="AC11" s="109">
        <f>(THG!AC15)/1000</f>
        <v>127.26053356572412</v>
      </c>
      <c r="AD11" s="109">
        <f>(THG!AD15)/1000</f>
        <v>129.6406387776735</v>
      </c>
      <c r="AE11" s="109">
        <f>(THG!AE15)/1000</f>
        <v>131.58547635327906</v>
      </c>
      <c r="AF11" s="109">
        <f>(THG!AF15)/1000</f>
        <v>126.41682695375758</v>
      </c>
      <c r="AG11" s="109">
        <f>(THG!AG15)/1000</f>
        <v>123.5119196844547</v>
      </c>
      <c r="AH11" s="109">
        <f>(THG!AH15)/1000</f>
        <v>116.38832239489315</v>
      </c>
      <c r="AI11" s="109">
        <f>(THG!AI15)/1000</f>
        <v>123.85190784151145</v>
      </c>
      <c r="AJ11" s="30"/>
      <c r="AK11" s="30"/>
      <c r="AL11" s="30"/>
      <c r="AM11" s="30"/>
      <c r="AN11" s="30"/>
      <c r="AO11" s="30"/>
      <c r="AP11" s="30"/>
      <c r="AQ11" s="30"/>
      <c r="AR11" s="30"/>
    </row>
    <row r="12" spans="2:44" ht="18.75" customHeight="1">
      <c r="B12" s="127" t="str">
        <f>THG!B16</f>
        <v>CRF 2.A - Herstellung mineralischer Produkte</v>
      </c>
      <c r="C12" s="95" t="s">
        <v>146</v>
      </c>
      <c r="D12" s="110">
        <f>(THG!D16)/1000</f>
        <v>23.522377003359587</v>
      </c>
      <c r="E12" s="110">
        <f>(THG!E16)/1000</f>
        <v>21.34978069125626</v>
      </c>
      <c r="F12" s="110">
        <f>(THG!F16)/1000</f>
        <v>22.135054345486104</v>
      </c>
      <c r="G12" s="110">
        <f>(THG!G16)/1000</f>
        <v>22.530875775271145</v>
      </c>
      <c r="H12" s="110">
        <f>(THG!H16)/1000</f>
        <v>24.133103080547365</v>
      </c>
      <c r="I12" s="110">
        <f>(THG!I16)/1000</f>
        <v>24.487421341301232</v>
      </c>
      <c r="J12" s="110">
        <f>(THG!J16)/1000</f>
        <v>23.079988502054999</v>
      </c>
      <c r="K12" s="110">
        <f>(THG!K16)/1000</f>
        <v>23.600760284535902</v>
      </c>
      <c r="L12" s="110">
        <f>(THG!L16)/1000</f>
        <v>23.600618765187221</v>
      </c>
      <c r="M12" s="110">
        <f>(THG!M16)/1000</f>
        <v>23.710802547403951</v>
      </c>
      <c r="N12" s="110">
        <f>(THG!N16)/1000</f>
        <v>23.265792589337646</v>
      </c>
      <c r="O12" s="110">
        <f>(THG!O16)/1000</f>
        <v>21.051263216725921</v>
      </c>
      <c r="P12" s="110">
        <f>(THG!P16)/1000</f>
        <v>20.147498665345221</v>
      </c>
      <c r="Q12" s="110">
        <f>(THG!Q16)/1000</f>
        <v>20.878760771206615</v>
      </c>
      <c r="R12" s="110">
        <f>(THG!R16)/1000</f>
        <v>21.406357267773952</v>
      </c>
      <c r="S12" s="110">
        <f>(THG!S16)/1000</f>
        <v>20.125529017977474</v>
      </c>
      <c r="T12" s="110">
        <f>(THG!T16)/1000</f>
        <v>20.59978946791135</v>
      </c>
      <c r="U12" s="110">
        <f>(THG!U16)/1000</f>
        <v>21.876823792411457</v>
      </c>
      <c r="V12" s="110">
        <f>(THG!V16)/1000</f>
        <v>20.850421224855619</v>
      </c>
      <c r="W12" s="110">
        <f>(THG!W16)/1000</f>
        <v>18.46845545041031</v>
      </c>
      <c r="X12" s="110">
        <f>(THG!X16)/1000</f>
        <v>18.952411817376305</v>
      </c>
      <c r="Y12" s="110">
        <f>(THG!Y16)/1000</f>
        <v>20.151155477001236</v>
      </c>
      <c r="Z12" s="110">
        <f>(THG!Z16)/1000</f>
        <v>19.665716849405289</v>
      </c>
      <c r="AA12" s="110">
        <f>(THG!AA16)/1000</f>
        <v>19.026529912832064</v>
      </c>
      <c r="AB12" s="110">
        <f>(THG!AB16)/1000</f>
        <v>19.562186838541894</v>
      </c>
      <c r="AC12" s="110">
        <f>(THG!AC16)/1000</f>
        <v>19.164943082949101</v>
      </c>
      <c r="AD12" s="110">
        <f>(THG!AD16)/1000</f>
        <v>19.191871930116509</v>
      </c>
      <c r="AE12" s="110">
        <f>(THG!AE16)/1000</f>
        <v>19.842776247479939</v>
      </c>
      <c r="AF12" s="110">
        <f>(THG!AF16)/1000</f>
        <v>19.704465401514646</v>
      </c>
      <c r="AG12" s="110">
        <f>(THG!AG16)/1000</f>
        <v>19.412684903912606</v>
      </c>
      <c r="AH12" s="110">
        <f>(THG!AH16)/1000</f>
        <v>19.043419178423868</v>
      </c>
      <c r="AI12" s="110">
        <f>(THG!AI16)/1000</f>
        <v>19.830041487199999</v>
      </c>
      <c r="AJ12" s="97"/>
      <c r="AK12" s="97"/>
      <c r="AL12" s="97"/>
      <c r="AM12" s="97"/>
      <c r="AN12" s="97"/>
      <c r="AO12" s="97"/>
      <c r="AP12" s="97"/>
      <c r="AQ12" s="97"/>
      <c r="AR12" s="97"/>
    </row>
    <row r="13" spans="2:44" ht="18.75" customHeight="1">
      <c r="B13" s="128" t="str">
        <f>THG!B17</f>
        <v>CRF 2.B - Chemische Industrie</v>
      </c>
      <c r="C13" s="111" t="s">
        <v>146</v>
      </c>
      <c r="D13" s="109">
        <f>(THG!D17)/1000</f>
        <v>29.836764229210196</v>
      </c>
      <c r="E13" s="109">
        <f>(THG!E17)/1000</f>
        <v>29.5807245032832</v>
      </c>
      <c r="F13" s="109">
        <f>(THG!F17)/1000</f>
        <v>32.128583468463198</v>
      </c>
      <c r="G13" s="109">
        <f>(THG!G17)/1000</f>
        <v>29.735916847787205</v>
      </c>
      <c r="H13" s="109">
        <f>(THG!H17)/1000</f>
        <v>32.5712838023872</v>
      </c>
      <c r="I13" s="109">
        <f>(THG!I17)/1000</f>
        <v>32.016122762462196</v>
      </c>
      <c r="J13" s="109">
        <f>(THG!J17)/1000</f>
        <v>33.275802483062854</v>
      </c>
      <c r="K13" s="109">
        <f>(THG!K17)/1000</f>
        <v>30.823481998433234</v>
      </c>
      <c r="L13" s="109">
        <f>(THG!L17)/1000</f>
        <v>18.242031318275274</v>
      </c>
      <c r="M13" s="109">
        <f>(THG!M17)/1000</f>
        <v>13.982001078497554</v>
      </c>
      <c r="N13" s="109">
        <f>(THG!N17)/1000</f>
        <v>14.259767395995851</v>
      </c>
      <c r="O13" s="109">
        <f>(THG!O17)/1000</f>
        <v>15.566079109556412</v>
      </c>
      <c r="P13" s="109">
        <f>(THG!P17)/1000</f>
        <v>16.709728195108841</v>
      </c>
      <c r="Q13" s="109">
        <f>(THG!Q17)/1000</f>
        <v>17.001007860964283</v>
      </c>
      <c r="R13" s="109">
        <f>(THG!R17)/1000</f>
        <v>17.978308883749662</v>
      </c>
      <c r="S13" s="109">
        <f>(THG!S17)/1000</f>
        <v>17.387244261743877</v>
      </c>
      <c r="T13" s="109">
        <f>(THG!T17)/1000</f>
        <v>16.757853807319226</v>
      </c>
      <c r="U13" s="109">
        <f>(THG!U17)/1000</f>
        <v>19.611389007248206</v>
      </c>
      <c r="V13" s="109">
        <f>(THG!V17)/1000</f>
        <v>17.898008766037488</v>
      </c>
      <c r="W13" s="109">
        <f>(THG!W17)/1000</f>
        <v>17.322074204098531</v>
      </c>
      <c r="X13" s="109">
        <f>(THG!X17)/1000</f>
        <v>10.236285368806094</v>
      </c>
      <c r="Y13" s="109">
        <f>(THG!Y17)/1000</f>
        <v>9.6304711512010854</v>
      </c>
      <c r="Z13" s="109">
        <f>(THG!Z17)/1000</f>
        <v>9.5149265419354379</v>
      </c>
      <c r="AA13" s="109">
        <f>(THG!AA17)/1000</f>
        <v>9.4566102356036481</v>
      </c>
      <c r="AB13" s="109">
        <f>(THG!AB17)/1000</f>
        <v>7.5099852951521306</v>
      </c>
      <c r="AC13" s="109">
        <f>(THG!AC17)/1000</f>
        <v>6.847129375946615</v>
      </c>
      <c r="AD13" s="109">
        <f>(THG!AD17)/1000</f>
        <v>6.8876825387667218</v>
      </c>
      <c r="AE13" s="109">
        <f>(THG!AE17)/1000</f>
        <v>6.8394878559122336</v>
      </c>
      <c r="AF13" s="109">
        <f>(THG!AF17)/1000</f>
        <v>6.6769619767909481</v>
      </c>
      <c r="AG13" s="109">
        <f>(THG!AG17)/1000</f>
        <v>6.405039053137755</v>
      </c>
      <c r="AH13" s="109">
        <f>(THG!AH17)/1000</f>
        <v>6.4211962376930423</v>
      </c>
      <c r="AI13" s="109">
        <f>(THG!AI17)/1000</f>
        <v>6.5886957079499995</v>
      </c>
      <c r="AJ13" s="30"/>
      <c r="AK13" s="30"/>
      <c r="AL13" s="30"/>
      <c r="AM13" s="30"/>
      <c r="AN13" s="30"/>
      <c r="AO13" s="30"/>
      <c r="AP13" s="30"/>
      <c r="AQ13" s="30"/>
      <c r="AR13" s="30"/>
    </row>
    <row r="14" spans="2:44" ht="18.75" customHeight="1">
      <c r="B14" s="127" t="str">
        <f>THG!B18</f>
        <v>CRF 2.C - Herstellung von Metallen</v>
      </c>
      <c r="C14" s="95" t="s">
        <v>146</v>
      </c>
      <c r="D14" s="110">
        <f>(THG!D18)/1000</f>
        <v>25.11967162073001</v>
      </c>
      <c r="E14" s="110">
        <f>(THG!E18)/1000</f>
        <v>24.502871689999999</v>
      </c>
      <c r="F14" s="110">
        <f>(THG!F18)/1000</f>
        <v>21.080354700500003</v>
      </c>
      <c r="G14" s="110">
        <f>(THG!G18)/1000</f>
        <v>21.53559222226</v>
      </c>
      <c r="H14" s="110">
        <f>(THG!H18)/1000</f>
        <v>22.972949888614831</v>
      </c>
      <c r="I14" s="110">
        <f>(THG!I18)/1000</f>
        <v>20.820274297767725</v>
      </c>
      <c r="J14" s="110">
        <f>(THG!J18)/1000</f>
        <v>20.090156849853987</v>
      </c>
      <c r="K14" s="110">
        <f>(THG!K18)/1000</f>
        <v>22.121744881146448</v>
      </c>
      <c r="L14" s="110">
        <f>(THG!L18)/1000</f>
        <v>20.334271236166401</v>
      </c>
      <c r="M14" s="110">
        <f>(THG!M18)/1000</f>
        <v>18.281599685361304</v>
      </c>
      <c r="N14" s="110">
        <f>(THG!N18)/1000</f>
        <v>23.487985377060177</v>
      </c>
      <c r="O14" s="110">
        <f>(THG!O18)/1000</f>
        <v>20.518231503152048</v>
      </c>
      <c r="P14" s="110">
        <f>(THG!P18)/1000</f>
        <v>18.938913807687083</v>
      </c>
      <c r="Q14" s="110">
        <f>(THG!Q18)/1000</f>
        <v>22.540772685014307</v>
      </c>
      <c r="R14" s="110">
        <f>(THG!R18)/1000</f>
        <v>22.540535922195819</v>
      </c>
      <c r="S14" s="110">
        <f>(THG!S18)/1000</f>
        <v>21.165427746752464</v>
      </c>
      <c r="T14" s="110">
        <f>(THG!T18)/1000</f>
        <v>21.520614341878208</v>
      </c>
      <c r="U14" s="110">
        <f>(THG!U18)/1000</f>
        <v>18.512728969538472</v>
      </c>
      <c r="V14" s="110">
        <f>(THG!V18)/1000</f>
        <v>17.620862664633286</v>
      </c>
      <c r="W14" s="110">
        <f>(THG!W18)/1000</f>
        <v>12.838681069086075</v>
      </c>
      <c r="X14" s="110">
        <f>(THG!X18)/1000</f>
        <v>16.421732283346</v>
      </c>
      <c r="Y14" s="110">
        <f>(THG!Y18)/1000</f>
        <v>15.715885262807499</v>
      </c>
      <c r="Z14" s="110">
        <f>(THG!Z18)/1000</f>
        <v>15.25971601470231</v>
      </c>
      <c r="AA14" s="110">
        <f>(THG!AA18)/1000</f>
        <v>15.753839727954604</v>
      </c>
      <c r="AB14" s="110">
        <f>(THG!AB18)/1000</f>
        <v>17.113477547338771</v>
      </c>
      <c r="AC14" s="110">
        <f>(THG!AC18)/1000</f>
        <v>16.79745165425112</v>
      </c>
      <c r="AD14" s="110">
        <f>(THG!AD18)/1000</f>
        <v>18.442002247822273</v>
      </c>
      <c r="AE14" s="110">
        <f>(THG!AE18)/1000</f>
        <v>21.609218995368678</v>
      </c>
      <c r="AF14" s="110">
        <f>(THG!AF18)/1000</f>
        <v>19.850483088890073</v>
      </c>
      <c r="AG14" s="110">
        <f>(THG!AG18)/1000</f>
        <v>18.044438837942575</v>
      </c>
      <c r="AH14" s="110">
        <f>(THG!AH18)/1000</f>
        <v>15.643041617946908</v>
      </c>
      <c r="AI14" s="110">
        <f>(THG!AI18)/1000</f>
        <v>17.587537315494899</v>
      </c>
      <c r="AJ14" s="97"/>
      <c r="AK14" s="97"/>
      <c r="AL14" s="97"/>
      <c r="AM14" s="97"/>
      <c r="AN14" s="97"/>
      <c r="AO14" s="97"/>
      <c r="AP14" s="97"/>
      <c r="AQ14" s="97"/>
      <c r="AR14" s="97"/>
    </row>
    <row r="15" spans="2:44" s="11" customFormat="1" ht="37.5" customHeight="1">
      <c r="B15" s="126" t="str">
        <f>THG!B19</f>
        <v>CRF 2.D-H - übrige Prozesse und Produktverwendungen</v>
      </c>
      <c r="C15" s="15" t="s">
        <v>146</v>
      </c>
      <c r="D15" s="109">
        <f>(THG!D19)/1000</f>
        <v>5.0171692369442988</v>
      </c>
      <c r="E15" s="109">
        <f>(THG!E19)/1000</f>
        <v>4.8992209628962451</v>
      </c>
      <c r="F15" s="109">
        <f>(THG!F19)/1000</f>
        <v>4.7418767149664749</v>
      </c>
      <c r="G15" s="109">
        <f>(THG!G19)/1000</f>
        <v>4.6834807037871382</v>
      </c>
      <c r="H15" s="109">
        <f>(THG!H19)/1000</f>
        <v>4.1812988380039409</v>
      </c>
      <c r="I15" s="109">
        <f>(THG!I19)/1000</f>
        <v>4.1850199100566972</v>
      </c>
      <c r="J15" s="109">
        <f>(THG!J19)/1000</f>
        <v>4.1260145457225779</v>
      </c>
      <c r="K15" s="109">
        <f>(THG!K19)/1000</f>
        <v>4.1027953659796106</v>
      </c>
      <c r="L15" s="109">
        <f>(THG!L19)/1000</f>
        <v>4.1076196848988635</v>
      </c>
      <c r="M15" s="109">
        <f>(THG!M19)/1000</f>
        <v>3.9572470622938201</v>
      </c>
      <c r="N15" s="109">
        <f>(THG!N19)/1000</f>
        <v>3.5884597441728054</v>
      </c>
      <c r="O15" s="109">
        <f>(THG!O19)/1000</f>
        <v>3.3699786423994795</v>
      </c>
      <c r="P15" s="109">
        <f>(THG!P19)/1000</f>
        <v>3.1687552234337528</v>
      </c>
      <c r="Q15" s="109">
        <f>(THG!Q19)/1000</f>
        <v>3.0112439286210564</v>
      </c>
      <c r="R15" s="109">
        <f>(THG!R19)/1000</f>
        <v>2.9688349469329403</v>
      </c>
      <c r="S15" s="109">
        <f>(THG!S19)/1000</f>
        <v>2.7401429438193676</v>
      </c>
      <c r="T15" s="109">
        <f>(THG!T19)/1000</f>
        <v>2.771535030040984</v>
      </c>
      <c r="U15" s="109">
        <f>(THG!U19)/1000</f>
        <v>2.7282657697996302</v>
      </c>
      <c r="V15" s="109">
        <f>(THG!V19)/1000</f>
        <v>2.5923961344335793</v>
      </c>
      <c r="W15" s="109">
        <f>(THG!W19)/1000</f>
        <v>2.4391963210402863</v>
      </c>
      <c r="X15" s="109">
        <f>(THG!X19)/1000</f>
        <v>2.7018588089536149</v>
      </c>
      <c r="Y15" s="109">
        <f>(THG!Y19)/1000</f>
        <v>2.5613181945801902</v>
      </c>
      <c r="Z15" s="109">
        <f>(THG!Z19)/1000</f>
        <v>2.5191806339584164</v>
      </c>
      <c r="AA15" s="109">
        <f>(THG!AA19)/1000</f>
        <v>2.4402408159038633</v>
      </c>
      <c r="AB15" s="109">
        <f>(THG!AB19)/1000</f>
        <v>2.3511192405962857</v>
      </c>
      <c r="AC15" s="109">
        <f>(THG!AC19)/1000</f>
        <v>2.3039147813975678</v>
      </c>
      <c r="AD15" s="109">
        <f>(THG!AD19)/1000</f>
        <v>2.339456854440451</v>
      </c>
      <c r="AE15" s="109">
        <f>(THG!AE19)/1000</f>
        <v>2.354277889177816</v>
      </c>
      <c r="AF15" s="109">
        <f>(THG!AF19)/1000</f>
        <v>2.324094669137136</v>
      </c>
      <c r="AG15" s="109">
        <f>(THG!AG19)/1000</f>
        <v>2.2364561888785257</v>
      </c>
      <c r="AH15" s="109">
        <f>(THG!AH19)/1000</f>
        <v>2.2058990485970504</v>
      </c>
      <c r="AI15" s="109">
        <f>(THG!AI19)/1000</f>
        <v>2.2895419075287147</v>
      </c>
      <c r="AJ15" s="30"/>
      <c r="AK15" s="30"/>
      <c r="AL15" s="30"/>
      <c r="AM15" s="30"/>
      <c r="AN15" s="30"/>
      <c r="AO15" s="30"/>
      <c r="AP15" s="30"/>
      <c r="AQ15" s="30"/>
      <c r="AR15" s="30"/>
    </row>
    <row r="16" spans="2:44" s="11" customFormat="1" ht="18.75" customHeight="1">
      <c r="B16" s="127" t="str">
        <f>THG!B20</f>
        <v>Summe F-Gase</v>
      </c>
      <c r="C16" s="95" t="s">
        <v>146</v>
      </c>
      <c r="D16" s="110">
        <f>(THG!D20)/1000</f>
        <v>13.395430728156599</v>
      </c>
      <c r="E16" s="110">
        <f>(THG!E20)/1000</f>
        <v>12.834909293778731</v>
      </c>
      <c r="F16" s="110">
        <f>(THG!F20)/1000</f>
        <v>13.306773670414966</v>
      </c>
      <c r="G16" s="110">
        <f>(THG!G20)/1000</f>
        <v>16.093807272578399</v>
      </c>
      <c r="H16" s="110">
        <f>(THG!H20)/1000</f>
        <v>16.495877859001588</v>
      </c>
      <c r="I16" s="110">
        <f>(THG!I20)/1000</f>
        <v>17.0915570030559</v>
      </c>
      <c r="J16" s="110">
        <f>(THG!J20)/1000</f>
        <v>16.089010102865444</v>
      </c>
      <c r="K16" s="110">
        <f>(THG!K20)/1000</f>
        <v>16.283886494406673</v>
      </c>
      <c r="L16" s="110">
        <f>(THG!L20)/1000</f>
        <v>16.803164171732753</v>
      </c>
      <c r="M16" s="110">
        <f>(THG!M20)/1000</f>
        <v>15.077282730551145</v>
      </c>
      <c r="N16" s="110">
        <f>(THG!N20)/1000</f>
        <v>13.293325962750226</v>
      </c>
      <c r="O16" s="110">
        <f>(THG!O20)/1000</f>
        <v>14.027022540697995</v>
      </c>
      <c r="P16" s="110">
        <f>(THG!P20)/1000</f>
        <v>14.150541199116466</v>
      </c>
      <c r="Q16" s="110">
        <f>(THG!Q20)/1000</f>
        <v>13.548146988389592</v>
      </c>
      <c r="R16" s="110">
        <f>(THG!R20)/1000</f>
        <v>13.988220523691755</v>
      </c>
      <c r="S16" s="110">
        <f>(THG!S20)/1000</f>
        <v>14.183620776881343</v>
      </c>
      <c r="T16" s="110">
        <f>(THG!T20)/1000</f>
        <v>14.117033495598147</v>
      </c>
      <c r="U16" s="110">
        <f>(THG!U20)/1000</f>
        <v>14.208843248528414</v>
      </c>
      <c r="V16" s="110">
        <f>(THG!V20)/1000</f>
        <v>14.231603281143268</v>
      </c>
      <c r="W16" s="110">
        <f>(THG!W20)/1000</f>
        <v>14.6894518563559</v>
      </c>
      <c r="X16" s="110">
        <f>(THG!X20)/1000</f>
        <v>14.246486764442171</v>
      </c>
      <c r="Y16" s="110">
        <f>(THG!Y20)/1000</f>
        <v>14.426046706748416</v>
      </c>
      <c r="Z16" s="110">
        <f>(THG!Z20)/1000</f>
        <v>14.609487379664921</v>
      </c>
      <c r="AA16" s="110">
        <f>(THG!AA20)/1000</f>
        <v>14.641783213823734</v>
      </c>
      <c r="AB16" s="110">
        <f>(THG!AB20)/1000</f>
        <v>14.657117449486268</v>
      </c>
      <c r="AC16" s="110">
        <f>(THG!AC20)/1000</f>
        <v>15.115513169716753</v>
      </c>
      <c r="AD16" s="110">
        <f>(THG!AD20)/1000</f>
        <v>15.214836525032842</v>
      </c>
      <c r="AE16" s="110">
        <f>(THG!AE20)/1000</f>
        <v>15.287669621010361</v>
      </c>
      <c r="AF16" s="110">
        <f>(THG!AF20)/1000</f>
        <v>14.410863627312256</v>
      </c>
      <c r="AG16" s="110">
        <f>(THG!AG20)/1000</f>
        <v>13.691531953097829</v>
      </c>
      <c r="AH16" s="110">
        <f>(THG!AH20)/1000</f>
        <v>12.159160106425237</v>
      </c>
      <c r="AI16" s="110">
        <f>(THG!AI20)/1000</f>
        <v>11.147191777442806</v>
      </c>
      <c r="AJ16" s="97"/>
      <c r="AK16" s="97"/>
      <c r="AL16" s="97"/>
      <c r="AM16" s="97"/>
      <c r="AN16" s="97"/>
      <c r="AO16" s="97"/>
      <c r="AP16" s="97"/>
      <c r="AQ16" s="97"/>
      <c r="AR16" s="97"/>
    </row>
    <row r="17" spans="2:44" ht="18.75" customHeight="1">
      <c r="B17" s="5" t="s">
        <v>158</v>
      </c>
      <c r="C17" s="21" t="s">
        <v>146</v>
      </c>
      <c r="D17" s="22">
        <f>(THG!D14)/1000</f>
        <v>283.65840664380102</v>
      </c>
      <c r="E17" s="22">
        <f>(THG!E14)/1000</f>
        <v>258.51907570245447</v>
      </c>
      <c r="F17" s="22">
        <f>(THG!F14)/1000</f>
        <v>248.1939189706703</v>
      </c>
      <c r="G17" s="22">
        <f>(THG!G14)/1000</f>
        <v>238.52433215135696</v>
      </c>
      <c r="H17" s="22">
        <f>(THG!H14)/1000</f>
        <v>242.68106653335158</v>
      </c>
      <c r="I17" s="22">
        <f>(THG!I14)/1000</f>
        <v>244.35431505629899</v>
      </c>
      <c r="J17" s="22">
        <f>(THG!J14)/1000</f>
        <v>233.19856143968269</v>
      </c>
      <c r="K17" s="22">
        <f>(THG!K14)/1000</f>
        <v>237.55739833774419</v>
      </c>
      <c r="L17" s="22">
        <f>(THG!L14)/1000</f>
        <v>219.29408131854217</v>
      </c>
      <c r="M17" s="22">
        <f>(THG!M14)/1000</f>
        <v>208.7997369476671</v>
      </c>
      <c r="N17" s="22">
        <f>(THG!N14)/1000</f>
        <v>208.15411509931866</v>
      </c>
      <c r="O17" s="22">
        <f>(THG!O14)/1000</f>
        <v>197.60920685184996</v>
      </c>
      <c r="P17" s="22">
        <f>(THG!P14)/1000</f>
        <v>195.26711731837506</v>
      </c>
      <c r="Q17" s="22">
        <f>(THG!Q14)/1000</f>
        <v>195.93870912870696</v>
      </c>
      <c r="R17" s="22">
        <f>(THG!R14)/1000</f>
        <v>197.57872760079522</v>
      </c>
      <c r="S17" s="22">
        <f>(THG!S14)/1000</f>
        <v>191.15683980774844</v>
      </c>
      <c r="T17" s="22">
        <f>(THG!T14)/1000</f>
        <v>196.2492915686698</v>
      </c>
      <c r="U17" s="22">
        <f>(THG!U14)/1000</f>
        <v>205.25466904004705</v>
      </c>
      <c r="V17" s="22">
        <f>(THG!V14)/1000</f>
        <v>201.70627638211062</v>
      </c>
      <c r="W17" s="22">
        <f>(THG!W14)/1000</f>
        <v>176.07908238877718</v>
      </c>
      <c r="X17" s="22">
        <f>(THG!X14)/1000</f>
        <v>188.41034358093492</v>
      </c>
      <c r="Y17" s="22">
        <f>(THG!Y14)/1000</f>
        <v>185.41715266345275</v>
      </c>
      <c r="Z17" s="22">
        <f>(THG!Z14)/1000</f>
        <v>179.61138236975015</v>
      </c>
      <c r="AA17" s="22">
        <f>(THG!AA14)/1000</f>
        <v>180.05685306938696</v>
      </c>
      <c r="AB17" s="22">
        <f>(THG!AB14)/1000</f>
        <v>179.75548249642384</v>
      </c>
      <c r="AC17" s="22">
        <f>(THG!AC14)/1000</f>
        <v>187.48948562998527</v>
      </c>
      <c r="AD17" s="22">
        <f>(THG!AD14)/1000</f>
        <v>191.71648887385231</v>
      </c>
      <c r="AE17" s="22">
        <f>(THG!AE14)/1000</f>
        <v>197.5189069622281</v>
      </c>
      <c r="AF17" s="22">
        <f>(THG!AF14)/1000</f>
        <v>189.38369571740265</v>
      </c>
      <c r="AG17" s="22">
        <f>(THG!AG14)/1000</f>
        <v>183.30207062142401</v>
      </c>
      <c r="AH17" s="143">
        <f>(THG!AH14)/1000</f>
        <v>171.86103858397928</v>
      </c>
      <c r="AI17" s="22">
        <f>(THG!AI14)/1000</f>
        <v>181.2949160371279</v>
      </c>
      <c r="AJ17" s="28"/>
      <c r="AK17" s="28"/>
      <c r="AL17" s="28"/>
      <c r="AM17" s="28"/>
      <c r="AN17" s="28"/>
      <c r="AO17" s="28"/>
      <c r="AP17" s="28"/>
      <c r="AQ17" s="28"/>
      <c r="AR17" s="28"/>
    </row>
    <row r="18" spans="2:44" ht="18.75" customHeight="1">
      <c r="B18" s="96" t="s">
        <v>204</v>
      </c>
      <c r="C18" s="95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>
        <f>'THG ETS-Analyse'!AA10/1000</f>
        <v>150.78299999999999</v>
      </c>
      <c r="AB18" s="146">
        <f>'THG ETS-Analyse'!AB10/1000</f>
        <v>151.66399999999999</v>
      </c>
      <c r="AC18" s="146">
        <f>'THG ETS-Analyse'!AC10/1000</f>
        <v>151.48500000000001</v>
      </c>
      <c r="AD18" s="146">
        <f>'THG ETS-Analyse'!AD10/1000</f>
        <v>151.70500000000001</v>
      </c>
      <c r="AE18" s="146">
        <f>'THG ETS-Analyse'!AE10/1000</f>
        <v>154.33000000000001</v>
      </c>
      <c r="AF18" s="146">
        <f>'THG ETS-Analyse'!AF10/1000</f>
        <v>152.376</v>
      </c>
      <c r="AG18" s="146">
        <f>'THG ETS-Analyse'!AG10/1000</f>
        <v>146.17400000000001</v>
      </c>
      <c r="AH18" s="146">
        <f>'THG ETS-Analyse'!AH10/1000</f>
        <v>137.126</v>
      </c>
      <c r="AI18" s="97"/>
      <c r="AJ18" s="97"/>
      <c r="AK18" s="97"/>
      <c r="AL18" s="97"/>
      <c r="AM18" s="97"/>
      <c r="AN18" s="97"/>
      <c r="AO18" s="97"/>
      <c r="AP18" s="97"/>
      <c r="AQ18" s="97"/>
      <c r="AR18" s="97"/>
    </row>
    <row r="19" spans="2:44" ht="18.75" customHeight="1">
      <c r="B19" s="5" t="s">
        <v>16</v>
      </c>
      <c r="C19" s="21" t="str">
        <f>'Daten Zielpfadgrafik'!C20</f>
        <v>Zielpfad**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8">
        <f>'Daten Zielpfadgrafik'!AH20</f>
        <v>186</v>
      </c>
      <c r="AI19" s="28">
        <f>'Daten Zielpfadgrafik'!AI20</f>
        <v>182</v>
      </c>
      <c r="AJ19" s="28">
        <f>'Daten Zielpfadgrafik'!AJ20</f>
        <v>177.07834266254133</v>
      </c>
      <c r="AK19" s="28">
        <f>'Daten Zielpfadgrafik'!AK20</f>
        <v>172.07834266254133</v>
      </c>
      <c r="AL19" s="28">
        <f>'Daten Zielpfadgrafik'!AL20</f>
        <v>165.07834266254133</v>
      </c>
      <c r="AM19" s="28">
        <f>'Daten Zielpfadgrafik'!AM20</f>
        <v>157.07834266254133</v>
      </c>
      <c r="AN19" s="28">
        <f>'Daten Zielpfadgrafik'!AN20</f>
        <v>149.07834266254133</v>
      </c>
      <c r="AO19" s="28">
        <f>'Daten Zielpfadgrafik'!AO20</f>
        <v>140.07834266254133</v>
      </c>
      <c r="AP19" s="28">
        <f>'Daten Zielpfadgrafik'!AP20</f>
        <v>132.07834266254133</v>
      </c>
      <c r="AQ19" s="28">
        <f>'Daten Zielpfadgrafik'!AQ20</f>
        <v>125.07834266254135</v>
      </c>
      <c r="AR19" s="28">
        <f>'Daten Zielpfadgrafik'!AR20</f>
        <v>118.07834266254135</v>
      </c>
    </row>
    <row r="20" spans="2:44" ht="14.25" customHeight="1">
      <c r="B20" s="7"/>
      <c r="C20" s="17"/>
    </row>
  </sheetData>
  <mergeCells count="1">
    <mergeCell ref="C6:J6"/>
  </mergeCells>
  <pageMargins left="0.70866141732283472" right="0.70866141732283472" top="0.78740157480314965" bottom="0.78740157480314965" header="1.1811023622047245" footer="1.1811023622047245"/>
  <pageSetup paperSize="9" orientation="portrait" r:id="rId1"/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B658A-CCDD-447D-9779-7E9F166C72FA}">
  <sheetPr>
    <tabColor theme="7"/>
    <pageSetUpPr fitToPage="1"/>
  </sheetPr>
  <dimension ref="A1:X35"/>
  <sheetViews>
    <sheetView showGridLines="0" zoomScale="130" zoomScaleNormal="130" zoomScaleSheetLayoutView="110" workbookViewId="0"/>
  </sheetViews>
  <sheetFormatPr baseColWidth="10" defaultColWidth="11.42578125" defaultRowHeight="12.75"/>
  <cols>
    <col min="1" max="1" width="5.7109375" style="43" customWidth="1"/>
    <col min="2" max="2" width="4.28515625" style="43" customWidth="1"/>
    <col min="3" max="3" width="1.7109375" style="43" customWidth="1"/>
    <col min="4" max="4" width="14" style="43" customWidth="1"/>
    <col min="5" max="5" width="1.7109375" style="43" customWidth="1"/>
    <col min="6" max="6" width="14" style="43" customWidth="1"/>
    <col min="7" max="7" width="1.7109375" style="43" customWidth="1"/>
    <col min="8" max="8" width="14" style="43" customWidth="1"/>
    <col min="9" max="9" width="1.7109375" style="43" customWidth="1"/>
    <col min="10" max="10" width="14" style="43" customWidth="1"/>
    <col min="11" max="11" width="1.7109375" style="43" customWidth="1"/>
    <col min="12" max="12" width="14" style="43" customWidth="1"/>
    <col min="13" max="13" width="3.140625" style="43" customWidth="1"/>
    <col min="14" max="14" width="1.42578125" style="43" customWidth="1"/>
    <col min="15" max="15" width="15.140625" style="43" customWidth="1"/>
    <col min="16" max="16" width="2.5703125" style="44" customWidth="1"/>
    <col min="17" max="19" width="11.7109375" style="44" customWidth="1"/>
    <col min="20" max="20" width="4" style="44" customWidth="1"/>
    <col min="21" max="22" width="11.7109375" style="44" customWidth="1"/>
    <col min="23" max="23" width="19.140625" style="44" customWidth="1"/>
    <col min="24" max="24" width="2.5703125" style="44" customWidth="1"/>
    <col min="25" max="16384" width="11.42578125" style="44"/>
  </cols>
  <sheetData>
    <row r="1" spans="1:24" ht="20.25" customHeight="1">
      <c r="A1" s="42"/>
    </row>
    <row r="2" spans="1:24" ht="20.25" customHeight="1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P2" s="181" t="s">
        <v>145</v>
      </c>
      <c r="Q2" s="182"/>
      <c r="R2" s="182"/>
      <c r="S2" s="182"/>
      <c r="T2" s="182"/>
      <c r="U2" s="182"/>
      <c r="V2" s="182"/>
      <c r="W2" s="182"/>
      <c r="X2" s="183"/>
    </row>
    <row r="3" spans="1:24" ht="18.75" customHeight="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P3" s="47"/>
      <c r="Q3" s="48"/>
      <c r="R3" s="49"/>
      <c r="S3" s="48"/>
      <c r="T3" s="48"/>
      <c r="U3" s="49"/>
      <c r="V3" s="48"/>
      <c r="W3" s="48"/>
      <c r="X3" s="50"/>
    </row>
    <row r="4" spans="1:24" ht="15.95" customHeight="1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P4" s="47"/>
      <c r="Q4" s="48"/>
      <c r="R4" s="48"/>
      <c r="S4" s="48"/>
      <c r="T4" s="48"/>
      <c r="U4" s="48"/>
      <c r="V4" s="48"/>
      <c r="W4" s="48"/>
      <c r="X4" s="50"/>
    </row>
    <row r="5" spans="1:24" ht="7.5" customHeight="1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P5" s="52"/>
      <c r="Q5" s="53"/>
      <c r="R5" s="53"/>
      <c r="S5" s="53"/>
      <c r="T5" s="53"/>
      <c r="U5" s="53"/>
      <c r="V5" s="53"/>
      <c r="W5" s="53"/>
      <c r="X5" s="54"/>
    </row>
    <row r="6" spans="1:24" ht="16.5" customHeight="1">
      <c r="B6" s="55"/>
      <c r="P6" s="52"/>
      <c r="Q6" s="53"/>
      <c r="R6" s="53"/>
      <c r="S6" s="53"/>
      <c r="T6" s="53"/>
      <c r="U6" s="53"/>
      <c r="V6" s="53"/>
      <c r="W6" s="53"/>
      <c r="X6" s="54"/>
    </row>
    <row r="7" spans="1:24" ht="16.5" customHeight="1">
      <c r="B7" s="55"/>
      <c r="P7" s="52"/>
      <c r="Q7" s="53"/>
      <c r="R7" s="53"/>
      <c r="S7" s="53"/>
      <c r="T7" s="53"/>
      <c r="U7" s="53"/>
      <c r="V7" s="53"/>
      <c r="W7" s="53"/>
      <c r="X7" s="54"/>
    </row>
    <row r="8" spans="1:24" ht="16.5" customHeight="1">
      <c r="B8" s="55"/>
      <c r="P8" s="52"/>
      <c r="Q8" s="53"/>
      <c r="R8" s="53"/>
      <c r="S8" s="53"/>
      <c r="T8" s="53"/>
      <c r="U8" s="53"/>
      <c r="V8" s="53"/>
      <c r="W8" s="53"/>
      <c r="X8" s="54"/>
    </row>
    <row r="9" spans="1:24" ht="16.5" customHeight="1">
      <c r="B9" s="55"/>
      <c r="P9" s="52"/>
      <c r="Q9" s="53"/>
      <c r="R9" s="53"/>
      <c r="S9" s="53"/>
      <c r="T9" s="53"/>
      <c r="U9" s="53"/>
      <c r="V9" s="53"/>
      <c r="W9" s="53"/>
      <c r="X9" s="54"/>
    </row>
    <row r="10" spans="1:24" ht="16.5" customHeight="1">
      <c r="B10" s="55"/>
      <c r="P10" s="52"/>
      <c r="Q10" s="53"/>
      <c r="R10" s="53"/>
      <c r="S10" s="53"/>
      <c r="T10" s="53"/>
      <c r="U10" s="53"/>
      <c r="V10" s="53"/>
      <c r="W10" s="53"/>
      <c r="X10" s="54"/>
    </row>
    <row r="11" spans="1:24" ht="16.5" customHeight="1">
      <c r="B11" s="55"/>
      <c r="P11" s="52"/>
      <c r="Q11" s="56" t="s">
        <v>144</v>
      </c>
      <c r="R11" s="53"/>
      <c r="S11" s="53"/>
      <c r="T11" s="53"/>
      <c r="U11" s="53"/>
      <c r="V11" s="53"/>
      <c r="W11" s="53"/>
      <c r="X11" s="54"/>
    </row>
    <row r="12" spans="1:24" ht="16.5" customHeight="1">
      <c r="B12" s="55"/>
      <c r="P12" s="52"/>
      <c r="Q12" s="53"/>
      <c r="R12" s="53"/>
      <c r="S12" s="53"/>
      <c r="T12" s="53"/>
      <c r="U12" s="53"/>
      <c r="V12" s="53"/>
      <c r="W12" s="53"/>
      <c r="X12" s="54"/>
    </row>
    <row r="13" spans="1:24" ht="17.25" customHeight="1">
      <c r="B13" s="55"/>
      <c r="P13" s="52"/>
      <c r="Q13" s="56" t="s">
        <v>143</v>
      </c>
      <c r="R13" s="53"/>
      <c r="S13" s="53"/>
      <c r="T13" s="53"/>
      <c r="U13" s="53"/>
      <c r="V13" s="53"/>
      <c r="W13" s="53"/>
      <c r="X13" s="54"/>
    </row>
    <row r="14" spans="1:24" ht="16.5" customHeight="1">
      <c r="B14" s="55"/>
      <c r="P14" s="52"/>
      <c r="Q14" s="53"/>
      <c r="R14" s="53"/>
      <c r="S14" s="53"/>
      <c r="T14" s="53"/>
      <c r="U14" s="53"/>
      <c r="V14" s="53"/>
      <c r="W14" s="53"/>
      <c r="X14" s="54"/>
    </row>
    <row r="15" spans="1:24" ht="16.5" customHeight="1">
      <c r="A15" s="57"/>
      <c r="B15" s="58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2"/>
      <c r="Q15" s="53"/>
      <c r="R15" s="56" t="s">
        <v>142</v>
      </c>
      <c r="S15" s="53"/>
      <c r="T15" s="53"/>
      <c r="U15" s="56" t="s">
        <v>142</v>
      </c>
      <c r="V15" s="53"/>
      <c r="W15" s="53"/>
      <c r="X15" s="54"/>
    </row>
    <row r="16" spans="1:24" ht="16.5" customHeight="1">
      <c r="A16" s="57"/>
      <c r="B16" s="58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2"/>
      <c r="Q16" s="53"/>
      <c r="R16" s="53"/>
      <c r="S16" s="53"/>
      <c r="T16" s="53"/>
      <c r="U16" s="53"/>
      <c r="V16" s="53"/>
      <c r="W16" s="53"/>
      <c r="X16" s="54"/>
    </row>
    <row r="17" spans="1:24" ht="16.5" customHeight="1">
      <c r="A17" s="57"/>
      <c r="B17" s="58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2"/>
      <c r="Q17" s="53"/>
      <c r="R17" s="53"/>
      <c r="S17" s="53"/>
      <c r="T17" s="53"/>
      <c r="U17" s="53"/>
      <c r="V17" s="53"/>
      <c r="W17" s="53"/>
      <c r="X17" s="54"/>
    </row>
    <row r="18" spans="1:24" ht="22.5" customHeight="1">
      <c r="A18" s="57"/>
      <c r="B18" s="58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2"/>
      <c r="Q18" s="53"/>
      <c r="R18" s="53"/>
      <c r="S18" s="53"/>
      <c r="T18" s="53"/>
      <c r="U18" s="53"/>
      <c r="V18" s="53"/>
      <c r="W18" s="53"/>
      <c r="X18" s="54"/>
    </row>
    <row r="19" spans="1:24" ht="87" customHeight="1">
      <c r="A19" s="59"/>
      <c r="B19" s="60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7"/>
      <c r="O19" s="57"/>
      <c r="P19" s="61"/>
      <c r="Q19" s="62"/>
      <c r="R19" s="62"/>
      <c r="S19" s="62"/>
      <c r="T19" s="62"/>
      <c r="U19" s="62"/>
      <c r="V19" s="62"/>
      <c r="W19" s="62"/>
      <c r="X19" s="63"/>
    </row>
    <row r="20" spans="1:24" ht="9" customHeight="1">
      <c r="A20" s="59"/>
      <c r="B20" s="60"/>
      <c r="C20" s="59"/>
      <c r="D20" s="180"/>
      <c r="E20" s="59"/>
      <c r="F20" s="180"/>
      <c r="G20" s="59"/>
      <c r="H20" s="180"/>
      <c r="I20" s="59"/>
      <c r="J20" s="180"/>
      <c r="K20" s="59"/>
      <c r="L20" s="180"/>
      <c r="M20" s="59"/>
      <c r="N20" s="57"/>
      <c r="O20" s="57"/>
    </row>
    <row r="21" spans="1:24" ht="11.25" customHeight="1">
      <c r="A21" s="59"/>
      <c r="B21" s="60"/>
      <c r="C21" s="59"/>
      <c r="D21" s="180"/>
      <c r="E21" s="59"/>
      <c r="F21" s="180"/>
      <c r="G21" s="59"/>
      <c r="H21" s="180"/>
      <c r="I21" s="59"/>
      <c r="J21" s="180"/>
      <c r="K21" s="59"/>
      <c r="L21" s="180"/>
      <c r="M21" s="59"/>
      <c r="N21" s="57"/>
      <c r="O21" s="57"/>
    </row>
    <row r="22" spans="1:24" ht="3.75" customHeight="1">
      <c r="A22" s="59"/>
      <c r="B22" s="60"/>
      <c r="C22" s="59"/>
      <c r="D22" s="100"/>
      <c r="E22" s="59"/>
      <c r="F22" s="100"/>
      <c r="G22" s="59"/>
      <c r="H22" s="100"/>
      <c r="I22" s="59"/>
      <c r="J22" s="100"/>
      <c r="K22" s="59"/>
      <c r="L22" s="100"/>
      <c r="M22" s="59"/>
      <c r="N22" s="57"/>
      <c r="O22" s="57"/>
    </row>
    <row r="23" spans="1:24" ht="9" customHeight="1">
      <c r="A23" s="59"/>
      <c r="B23" s="60"/>
      <c r="C23" s="59"/>
      <c r="D23" s="180"/>
      <c r="E23" s="59"/>
      <c r="F23" s="180"/>
      <c r="G23" s="59"/>
      <c r="H23" s="180"/>
      <c r="I23" s="59"/>
      <c r="J23" s="180"/>
      <c r="K23" s="59"/>
      <c r="L23" s="180"/>
      <c r="M23" s="59"/>
      <c r="N23" s="57"/>
      <c r="O23" s="57"/>
    </row>
    <row r="24" spans="1:24" ht="9" customHeight="1">
      <c r="A24" s="59"/>
      <c r="B24" s="60"/>
      <c r="C24" s="59"/>
      <c r="D24" s="180"/>
      <c r="E24" s="59"/>
      <c r="F24" s="180"/>
      <c r="G24" s="59"/>
      <c r="H24" s="180"/>
      <c r="I24" s="59"/>
      <c r="J24" s="180"/>
      <c r="K24" s="59"/>
      <c r="L24" s="180"/>
      <c r="M24" s="59"/>
      <c r="N24" s="57"/>
      <c r="O24" s="57"/>
    </row>
    <row r="25" spans="1:24" ht="16.5" customHeight="1">
      <c r="A25" s="57"/>
      <c r="B25" s="58"/>
      <c r="C25" s="65"/>
      <c r="D25" s="65"/>
      <c r="E25" s="65"/>
      <c r="F25" s="65"/>
      <c r="G25" s="65"/>
      <c r="H25" s="65"/>
      <c r="I25" s="65"/>
      <c r="J25" s="65"/>
      <c r="K25" s="65"/>
      <c r="L25" s="57"/>
      <c r="M25" s="57"/>
      <c r="N25" s="57"/>
      <c r="O25" s="57"/>
    </row>
    <row r="26" spans="1:24" ht="21.75" customHeight="1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</row>
    <row r="27" spans="1:24" ht="6.75" customHeight="1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</row>
    <row r="28" spans="1:24" ht="6" customHeight="1">
      <c r="A28" s="66"/>
      <c r="B28" s="66"/>
      <c r="C28" s="66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</row>
    <row r="29" spans="1:24" ht="4.5" customHeight="1">
      <c r="A29" s="66"/>
      <c r="B29" s="66"/>
      <c r="C29" s="66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</row>
    <row r="30" spans="1:24" ht="6" customHeight="1">
      <c r="A30" s="66"/>
      <c r="B30" s="66"/>
      <c r="C30" s="66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</row>
    <row r="31" spans="1:24" ht="6.75" customHeight="1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</row>
    <row r="32" spans="1:24" ht="4.5" customHeight="1">
      <c r="A32" s="57"/>
      <c r="B32" s="57"/>
      <c r="C32" s="57"/>
      <c r="D32" s="57"/>
      <c r="E32" s="57"/>
      <c r="F32" s="57"/>
      <c r="G32" s="68"/>
      <c r="H32" s="68"/>
      <c r="I32" s="68"/>
      <c r="J32" s="68"/>
      <c r="K32" s="68"/>
      <c r="L32" s="57"/>
      <c r="M32" s="57"/>
      <c r="N32" s="57"/>
      <c r="O32" s="57"/>
    </row>
    <row r="33" spans="1:15" ht="18" customHeight="1">
      <c r="A33" s="69"/>
      <c r="B33" s="69"/>
      <c r="C33" s="69"/>
      <c r="D33" s="69"/>
      <c r="E33" s="69"/>
      <c r="F33" s="68"/>
      <c r="G33" s="68"/>
      <c r="H33" s="68"/>
      <c r="I33" s="68"/>
      <c r="J33" s="68"/>
      <c r="K33" s="68"/>
      <c r="L33" s="57"/>
      <c r="M33" s="57"/>
      <c r="N33" s="57"/>
      <c r="O33" s="57"/>
    </row>
    <row r="34" spans="1:15">
      <c r="A34" s="69"/>
      <c r="B34" s="69"/>
      <c r="C34" s="69"/>
      <c r="D34" s="69"/>
      <c r="E34" s="69"/>
      <c r="F34" s="68"/>
      <c r="G34" s="68"/>
      <c r="H34" s="68"/>
      <c r="I34" s="68"/>
      <c r="J34" s="68"/>
      <c r="K34" s="68"/>
      <c r="L34" s="57"/>
      <c r="M34" s="57"/>
      <c r="N34" s="57"/>
      <c r="O34" s="57"/>
    </row>
    <row r="35" spans="1:15">
      <c r="A35" s="69"/>
      <c r="B35" s="69"/>
      <c r="C35" s="69"/>
      <c r="D35" s="69"/>
      <c r="E35" s="69"/>
      <c r="F35" s="68"/>
      <c r="G35" s="68"/>
      <c r="H35" s="68"/>
      <c r="I35" s="68"/>
      <c r="J35" s="68"/>
      <c r="K35" s="68"/>
      <c r="L35" s="57"/>
      <c r="M35" s="57"/>
      <c r="N35" s="57"/>
      <c r="O35" s="57"/>
    </row>
  </sheetData>
  <sheetProtection selectLockedCells="1"/>
  <mergeCells count="11">
    <mergeCell ref="P2:X2"/>
    <mergeCell ref="D20:D21"/>
    <mergeCell ref="F20:F21"/>
    <mergeCell ref="H20:H21"/>
    <mergeCell ref="J20:J21"/>
    <mergeCell ref="L20:L21"/>
    <mergeCell ref="D23:D24"/>
    <mergeCell ref="F23:F24"/>
    <mergeCell ref="H23:H24"/>
    <mergeCell ref="J23:J24"/>
    <mergeCell ref="L23:L24"/>
  </mergeCells>
  <printOptions horizontalCentered="1"/>
  <pageMargins left="0" right="0" top="0.78740157480314965" bottom="0.78740157480314965" header="0.31496062992125984" footer="0.31496062992125984"/>
  <pageSetup paperSize="9" scale="51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3673D-769A-4992-B9F9-CA65A7E7C0BD}">
  <sheetPr>
    <tabColor theme="6"/>
  </sheetPr>
  <dimension ref="B1:AR17"/>
  <sheetViews>
    <sheetView showGridLines="0" zoomScale="85" zoomScaleNormal="85" zoomScalePageLayoutView="150" workbookViewId="0">
      <pane xSplit="3" ySplit="10" topLeftCell="D11" activePane="bottomRight" state="frozen"/>
      <selection activeCell="D17" sqref="D17:AG17"/>
      <selection pane="topRight" activeCell="D17" sqref="D17:AG17"/>
      <selection pane="bottomLeft" activeCell="D17" sqref="D17:AG17"/>
      <selection pane="bottomRight" activeCell="X11" sqref="X11"/>
    </sheetView>
  </sheetViews>
  <sheetFormatPr baseColWidth="10" defaultColWidth="11.42578125" defaultRowHeight="15" outlineLevelCol="1"/>
  <cols>
    <col min="1" max="1" width="5.42578125" style="94" customWidth="1"/>
    <col min="2" max="2" width="39.7109375" style="94" customWidth="1"/>
    <col min="3" max="3" width="63.85546875" style="18" customWidth="1"/>
    <col min="4" max="23" width="9.42578125" style="94" hidden="1" customWidth="1" outlineLevel="1"/>
    <col min="24" max="24" width="9.42578125" style="94" customWidth="1" collapsed="1"/>
    <col min="25" max="44" width="9.42578125" style="94" customWidth="1"/>
    <col min="45" max="16384" width="11.42578125" style="94"/>
  </cols>
  <sheetData>
    <row r="1" spans="2:44" s="86" customFormat="1" ht="23.25" customHeight="1">
      <c r="B1" s="81" t="s">
        <v>141</v>
      </c>
      <c r="C1" s="104" t="s">
        <v>150</v>
      </c>
      <c r="D1" s="105"/>
      <c r="E1" s="105"/>
      <c r="F1" s="105"/>
      <c r="G1" s="105"/>
      <c r="H1" s="105"/>
      <c r="I1" s="105"/>
      <c r="J1" s="105"/>
      <c r="K1" s="106"/>
      <c r="AK1" s="40"/>
      <c r="AL1" s="87"/>
    </row>
    <row r="2" spans="2:44" s="86" customFormat="1" ht="23.25" customHeight="1">
      <c r="B2" s="81" t="s">
        <v>139</v>
      </c>
      <c r="C2" s="104" t="s">
        <v>169</v>
      </c>
      <c r="D2" s="105"/>
      <c r="E2" s="105"/>
      <c r="F2" s="105"/>
      <c r="G2" s="105"/>
      <c r="H2" s="105"/>
      <c r="I2" s="105"/>
      <c r="J2" s="105"/>
      <c r="K2" s="106"/>
      <c r="AK2" s="40"/>
    </row>
    <row r="3" spans="2:44" s="86" customFormat="1" ht="23.25" customHeight="1">
      <c r="B3" s="81" t="s">
        <v>138</v>
      </c>
      <c r="C3" s="107">
        <f ca="1">TODAY()</f>
        <v>44635</v>
      </c>
      <c r="D3" s="108"/>
      <c r="E3" s="108"/>
      <c r="F3" s="108"/>
      <c r="G3" s="108"/>
      <c r="H3" s="108"/>
      <c r="I3" s="108"/>
      <c r="J3" s="108"/>
      <c r="K3" s="108"/>
      <c r="AK3" s="40"/>
    </row>
    <row r="4" spans="2:44" s="86" customFormat="1" ht="23.25" customHeight="1">
      <c r="B4" s="81" t="s">
        <v>137</v>
      </c>
      <c r="C4" s="104" t="s">
        <v>210</v>
      </c>
      <c r="D4" s="105"/>
      <c r="E4" s="105"/>
      <c r="F4" s="105"/>
      <c r="G4" s="105"/>
      <c r="H4" s="105"/>
      <c r="I4" s="105"/>
      <c r="J4" s="105"/>
      <c r="K4" s="106"/>
    </row>
    <row r="5" spans="2:44" s="86" customFormat="1" ht="23.25" customHeight="1">
      <c r="B5" s="81" t="s">
        <v>136</v>
      </c>
      <c r="C5" s="104" t="s">
        <v>148</v>
      </c>
      <c r="D5" s="105"/>
      <c r="E5" s="105"/>
      <c r="F5" s="105"/>
      <c r="G5" s="105"/>
      <c r="H5" s="105"/>
      <c r="I5" s="105"/>
      <c r="J5" s="105"/>
      <c r="K5" s="106"/>
    </row>
    <row r="6" spans="2:44" s="86" customFormat="1" ht="23.25" customHeight="1">
      <c r="B6" s="81" t="s">
        <v>135</v>
      </c>
      <c r="C6" s="104"/>
      <c r="D6" s="105"/>
      <c r="E6" s="105"/>
      <c r="F6" s="105"/>
      <c r="G6" s="105"/>
      <c r="H6" s="105"/>
      <c r="I6" s="105"/>
      <c r="J6" s="105"/>
      <c r="K6" s="106"/>
      <c r="AK6" s="40"/>
    </row>
    <row r="7" spans="2:44">
      <c r="B7" s="82"/>
      <c r="C7" s="83"/>
      <c r="D7" s="82"/>
      <c r="E7" s="82"/>
      <c r="F7" s="82"/>
      <c r="G7" s="82"/>
      <c r="H7" s="82"/>
      <c r="I7" s="82"/>
      <c r="J7" s="82"/>
      <c r="K7" s="82"/>
    </row>
    <row r="8" spans="2:44" ht="14.25" customHeight="1">
      <c r="B8" s="1"/>
      <c r="C8" s="12"/>
    </row>
    <row r="9" spans="2:44" ht="22.5" customHeight="1">
      <c r="B9" s="3"/>
      <c r="C9" s="13"/>
      <c r="D9" s="25"/>
      <c r="E9" s="25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</row>
    <row r="10" spans="2:44">
      <c r="B10" s="4" t="s">
        <v>155</v>
      </c>
      <c r="C10" s="14"/>
      <c r="D10" s="8">
        <v>32874</v>
      </c>
      <c r="E10" s="8">
        <v>33239</v>
      </c>
      <c r="F10" s="8">
        <v>33604</v>
      </c>
      <c r="G10" s="8">
        <v>33970</v>
      </c>
      <c r="H10" s="8">
        <v>34335</v>
      </c>
      <c r="I10" s="8">
        <v>34700</v>
      </c>
      <c r="J10" s="8">
        <v>35065</v>
      </c>
      <c r="K10" s="8">
        <v>35431</v>
      </c>
      <c r="L10" s="8">
        <v>35796</v>
      </c>
      <c r="M10" s="8">
        <v>36161</v>
      </c>
      <c r="N10" s="8">
        <v>36526</v>
      </c>
      <c r="O10" s="8">
        <v>36892</v>
      </c>
      <c r="P10" s="8">
        <v>37257</v>
      </c>
      <c r="Q10" s="8">
        <v>37622</v>
      </c>
      <c r="R10" s="8">
        <v>37987</v>
      </c>
      <c r="S10" s="8">
        <v>38353</v>
      </c>
      <c r="T10" s="8">
        <v>38718</v>
      </c>
      <c r="U10" s="8">
        <v>39083</v>
      </c>
      <c r="V10" s="8">
        <v>39448</v>
      </c>
      <c r="W10" s="8">
        <v>39814</v>
      </c>
      <c r="X10" s="8">
        <v>40179</v>
      </c>
      <c r="Y10" s="8">
        <v>40544</v>
      </c>
      <c r="Z10" s="8">
        <v>40909</v>
      </c>
      <c r="AA10" s="8">
        <v>41275</v>
      </c>
      <c r="AB10" s="8">
        <v>41640</v>
      </c>
      <c r="AC10" s="8">
        <v>42005</v>
      </c>
      <c r="AD10" s="8">
        <v>42370</v>
      </c>
      <c r="AE10" s="8">
        <v>42736</v>
      </c>
      <c r="AF10" s="8">
        <v>43101</v>
      </c>
      <c r="AG10" s="8">
        <v>43466</v>
      </c>
      <c r="AH10" s="8">
        <v>43831</v>
      </c>
      <c r="AI10" s="8">
        <v>44197</v>
      </c>
      <c r="AJ10" s="8">
        <v>44562</v>
      </c>
      <c r="AK10" s="8">
        <v>44927</v>
      </c>
      <c r="AL10" s="8">
        <v>45292</v>
      </c>
      <c r="AM10" s="8">
        <v>45658</v>
      </c>
      <c r="AN10" s="8">
        <v>46023</v>
      </c>
      <c r="AO10" s="8">
        <v>46388</v>
      </c>
      <c r="AP10" s="8">
        <v>46753</v>
      </c>
      <c r="AQ10" s="8">
        <v>47119</v>
      </c>
      <c r="AR10" s="8">
        <v>47484</v>
      </c>
    </row>
    <row r="11" spans="2:44" ht="37.5" customHeight="1">
      <c r="B11" s="126" t="str">
        <f>THG!B23</f>
        <v>CRF 1.A.4.a - Gewerbe, Handel, Dienstleistung (ohne Militär und Landwirtschaft)</v>
      </c>
      <c r="C11" s="15" t="s">
        <v>146</v>
      </c>
      <c r="D11" s="109">
        <f>(THG!D23)/1000</f>
        <v>65.720470132052171</v>
      </c>
      <c r="E11" s="109">
        <f>(THG!E23)/1000</f>
        <v>65.898688400251373</v>
      </c>
      <c r="F11" s="109">
        <f>(THG!F23)/1000</f>
        <v>58.60865522621436</v>
      </c>
      <c r="G11" s="109">
        <f>(THG!G23)/1000</f>
        <v>56.22115459468845</v>
      </c>
      <c r="H11" s="109">
        <f>(THG!H23)/1000</f>
        <v>51.608353058059045</v>
      </c>
      <c r="I11" s="109">
        <f>(THG!I23)/1000</f>
        <v>53.516830796127273</v>
      </c>
      <c r="J11" s="109">
        <f>(THG!J23)/1000</f>
        <v>64.282154878681311</v>
      </c>
      <c r="K11" s="109">
        <f>(THG!K23)/1000</f>
        <v>55.219130656915311</v>
      </c>
      <c r="L11" s="109">
        <f>(THG!L23)/1000</f>
        <v>53.551999506408748</v>
      </c>
      <c r="M11" s="109">
        <f>(THG!M23)/1000</f>
        <v>49.439510983677287</v>
      </c>
      <c r="N11" s="109">
        <f>(THG!N23)/1000</f>
        <v>45.734550796920857</v>
      </c>
      <c r="O11" s="109">
        <f>(THG!O23)/1000</f>
        <v>52.96041827186454</v>
      </c>
      <c r="P11" s="109">
        <f>(THG!P23)/1000</f>
        <v>50.028941630419752</v>
      </c>
      <c r="Q11" s="109">
        <f>(THG!Q23)/1000</f>
        <v>42.062100142675142</v>
      </c>
      <c r="R11" s="109">
        <f>(THG!R23)/1000</f>
        <v>40.665113376770599</v>
      </c>
      <c r="S11" s="109">
        <f>(THG!S23)/1000</f>
        <v>40.208697252375693</v>
      </c>
      <c r="T11" s="109">
        <f>(THG!T23)/1000</f>
        <v>46.19545394003682</v>
      </c>
      <c r="U11" s="109">
        <f>(THG!U23)/1000</f>
        <v>35.409902929638776</v>
      </c>
      <c r="V11" s="109">
        <f>(THG!V23)/1000</f>
        <v>42.174111854255955</v>
      </c>
      <c r="W11" s="109">
        <f>(THG!W23)/1000</f>
        <v>37.811089611147437</v>
      </c>
      <c r="X11" s="109">
        <f>(THG!X23)/1000</f>
        <v>39.913199528004107</v>
      </c>
      <c r="Y11" s="109">
        <f>(THG!Y23)/1000</f>
        <v>35.029814495838259</v>
      </c>
      <c r="Z11" s="109">
        <f>(THG!Z23)/1000</f>
        <v>34.019907955147012</v>
      </c>
      <c r="AA11" s="109">
        <f>(THG!AA23)/1000</f>
        <v>37.499106866394044</v>
      </c>
      <c r="AB11" s="109">
        <f>(THG!AB23)/1000</f>
        <v>33.663057857566628</v>
      </c>
      <c r="AC11" s="109">
        <f>(THG!AC23)/1000</f>
        <v>35.086509595059773</v>
      </c>
      <c r="AD11" s="109">
        <f>(THG!AD23)/1000</f>
        <v>34.148044086310328</v>
      </c>
      <c r="AE11" s="109">
        <f>(THG!AE23)/1000</f>
        <v>33.751291346287445</v>
      </c>
      <c r="AF11" s="109">
        <f>(THG!AF23)/1000</f>
        <v>29.618653340925039</v>
      </c>
      <c r="AG11" s="109">
        <f>(THG!AG23)/1000</f>
        <v>29.888022467993494</v>
      </c>
      <c r="AH11" s="109">
        <f>(THG!AH23)/1000</f>
        <v>27.788033538175512</v>
      </c>
      <c r="AI11" s="109">
        <f>(THG!AI23)/1000</f>
        <v>30.006522769601066</v>
      </c>
      <c r="AJ11" s="30"/>
      <c r="AK11" s="30"/>
      <c r="AL11" s="30"/>
      <c r="AM11" s="30"/>
      <c r="AN11" s="30"/>
      <c r="AO11" s="30"/>
      <c r="AP11" s="30"/>
      <c r="AQ11" s="30"/>
      <c r="AR11" s="30"/>
    </row>
    <row r="12" spans="2:44" ht="18.75" customHeight="1">
      <c r="B12" s="127" t="str">
        <f>THG!B24</f>
        <v>CRF 1.A.4.b - Haushalte</v>
      </c>
      <c r="C12" s="95" t="s">
        <v>146</v>
      </c>
      <c r="D12" s="110">
        <f>(THG!D24)/1000</f>
        <v>131.88927281991621</v>
      </c>
      <c r="E12" s="110">
        <f>(THG!E24)/1000</f>
        <v>133.74447713420847</v>
      </c>
      <c r="F12" s="110">
        <f>(THG!F24)/1000</f>
        <v>125.16065532154543</v>
      </c>
      <c r="G12" s="110">
        <f>(THG!G24)/1000</f>
        <v>135.60806006987363</v>
      </c>
      <c r="H12" s="110">
        <f>(THG!H24)/1000</f>
        <v>129.91365794886855</v>
      </c>
      <c r="I12" s="110">
        <f>(THG!I24)/1000</f>
        <v>130.30496193698951</v>
      </c>
      <c r="J12" s="110">
        <f>(THG!J24)/1000</f>
        <v>143.64915621934298</v>
      </c>
      <c r="K12" s="110">
        <f>(THG!K24)/1000</f>
        <v>139.58119514858927</v>
      </c>
      <c r="L12" s="110">
        <f>(THG!L24)/1000</f>
        <v>133.11144264333376</v>
      </c>
      <c r="M12" s="110">
        <f>(THG!M24)/1000</f>
        <v>120.96503316459842</v>
      </c>
      <c r="N12" s="110">
        <f>(THG!N24)/1000</f>
        <v>118.91647305467156</v>
      </c>
      <c r="O12" s="110">
        <f>(THG!O24)/1000</f>
        <v>132.39851557507194</v>
      </c>
      <c r="P12" s="110">
        <f>(THG!P24)/1000</f>
        <v>122.29777713463311</v>
      </c>
      <c r="Q12" s="110">
        <f>(THG!Q24)/1000</f>
        <v>122.90129688601439</v>
      </c>
      <c r="R12" s="110">
        <f>(THG!R24)/1000</f>
        <v>113.98338963141094</v>
      </c>
      <c r="S12" s="110">
        <f>(THG!S24)/1000</f>
        <v>111.99323286317123</v>
      </c>
      <c r="T12" s="110">
        <f>(THG!T24)/1000</f>
        <v>114.49986303320078</v>
      </c>
      <c r="U12" s="110">
        <f>(THG!U24)/1000</f>
        <v>89.332137320914953</v>
      </c>
      <c r="V12" s="110">
        <f>(THG!V24)/1000</f>
        <v>108.21297424108771</v>
      </c>
      <c r="W12" s="110">
        <f>(THG!W24)/1000</f>
        <v>99.854378717856363</v>
      </c>
      <c r="X12" s="110">
        <f>(THG!X24)/1000</f>
        <v>107.03534532495301</v>
      </c>
      <c r="Y12" s="110">
        <f>(THG!Y24)/1000</f>
        <v>90.989136527293823</v>
      </c>
      <c r="Z12" s="110">
        <f>(THG!Z24)/1000</f>
        <v>95.094724365856806</v>
      </c>
      <c r="AA12" s="110">
        <f>(THG!AA24)/1000</f>
        <v>101.14575119967246</v>
      </c>
      <c r="AB12" s="110">
        <f>(THG!AB24)/1000</f>
        <v>83.614631571788905</v>
      </c>
      <c r="AC12" s="110">
        <f>(THG!AC24)/1000</f>
        <v>87.957050493343047</v>
      </c>
      <c r="AD12" s="110">
        <f>(THG!AD24)/1000</f>
        <v>89.381120127765996</v>
      </c>
      <c r="AE12" s="110">
        <f>(THG!AE24)/1000</f>
        <v>87.759806838481708</v>
      </c>
      <c r="AF12" s="110">
        <f>(THG!AF24)/1000</f>
        <v>85.723273746259508</v>
      </c>
      <c r="AG12" s="110">
        <f>(THG!AG24)/1000</f>
        <v>90.567739747141886</v>
      </c>
      <c r="AH12" s="110">
        <f>(THG!AH24)/1000</f>
        <v>90.846813229867834</v>
      </c>
      <c r="AI12" s="110">
        <f>(THG!AI24)/1000</f>
        <v>84.511474673913582</v>
      </c>
      <c r="AJ12" s="97"/>
      <c r="AK12" s="97"/>
      <c r="AL12" s="97"/>
      <c r="AM12" s="97"/>
      <c r="AN12" s="97"/>
      <c r="AO12" s="97"/>
      <c r="AP12" s="97"/>
      <c r="AQ12" s="97"/>
      <c r="AR12" s="97"/>
    </row>
    <row r="13" spans="2:44" ht="18.75" customHeight="1">
      <c r="B13" s="128" t="str">
        <f>THG!B25</f>
        <v>CRF 1.A.5 - Militär</v>
      </c>
      <c r="C13" s="111" t="s">
        <v>146</v>
      </c>
      <c r="D13" s="109">
        <f>(THG!D25)/1000</f>
        <v>12.093208310636685</v>
      </c>
      <c r="E13" s="109">
        <f>(THG!E25)/1000</f>
        <v>8.6242590519963596</v>
      </c>
      <c r="F13" s="109">
        <f>(THG!F25)/1000</f>
        <v>6.545427073994726</v>
      </c>
      <c r="G13" s="109">
        <f>(THG!G25)/1000</f>
        <v>5.2377597829057576</v>
      </c>
      <c r="H13" s="109">
        <f>(THG!H25)/1000</f>
        <v>4.8221172015847804</v>
      </c>
      <c r="I13" s="109">
        <f>(THG!I25)/1000</f>
        <v>4.0158877669939779</v>
      </c>
      <c r="J13" s="109">
        <f>(THG!J25)/1000</f>
        <v>3.1400140388118865</v>
      </c>
      <c r="K13" s="109">
        <f>(THG!K25)/1000</f>
        <v>3.0327405481680296</v>
      </c>
      <c r="L13" s="109">
        <f>(THG!L25)/1000</f>
        <v>3.0431988112785024</v>
      </c>
      <c r="M13" s="109">
        <f>(THG!M25)/1000</f>
        <v>2.596683301768421</v>
      </c>
      <c r="N13" s="109">
        <f>(THG!N25)/1000</f>
        <v>2.325963535434838</v>
      </c>
      <c r="O13" s="109">
        <f>(THG!O25)/1000</f>
        <v>1.9050965791280687</v>
      </c>
      <c r="P13" s="109">
        <f>(THG!P25)/1000</f>
        <v>1.9416410155470236</v>
      </c>
      <c r="Q13" s="109">
        <f>(THG!Q25)/1000</f>
        <v>1.9627982695390378</v>
      </c>
      <c r="R13" s="109">
        <f>(THG!R25)/1000</f>
        <v>1.678828729817851</v>
      </c>
      <c r="S13" s="109">
        <f>(THG!S25)/1000</f>
        <v>1.7093284786505083</v>
      </c>
      <c r="T13" s="109">
        <f>(THG!T25)/1000</f>
        <v>1.5521332826094945</v>
      </c>
      <c r="U13" s="109">
        <f>(THG!U25)/1000</f>
        <v>1.2890638382783037</v>
      </c>
      <c r="V13" s="109">
        <f>(THG!V25)/1000</f>
        <v>1.3143678647121992</v>
      </c>
      <c r="W13" s="109">
        <f>(THG!W25)/1000</f>
        <v>1.3421621005179372</v>
      </c>
      <c r="X13" s="109">
        <f>(THG!X25)/1000</f>
        <v>1.2957490861874483</v>
      </c>
      <c r="Y13" s="109">
        <f>(THG!Y25)/1000</f>
        <v>1.2015779866010039</v>
      </c>
      <c r="Z13" s="109">
        <f>(THG!Z25)/1000</f>
        <v>0.98876506820302235</v>
      </c>
      <c r="AA13" s="109">
        <f>(THG!AA25)/1000</f>
        <v>1.0275184540708031</v>
      </c>
      <c r="AB13" s="109">
        <f>(THG!AB25)/1000</f>
        <v>0.96688269894959711</v>
      </c>
      <c r="AC13" s="109">
        <f>(THG!AC25)/1000</f>
        <v>0.97106891935551176</v>
      </c>
      <c r="AD13" s="109">
        <f>(THG!AD25)/1000</f>
        <v>1.002550351533257</v>
      </c>
      <c r="AE13" s="109">
        <f>(THG!AE25)/1000</f>
        <v>0.81724849583719839</v>
      </c>
      <c r="AF13" s="109">
        <f>(THG!AF25)/1000</f>
        <v>0.72734341327947216</v>
      </c>
      <c r="AG13" s="109">
        <f>(THG!AG25)/1000</f>
        <v>0.89312067797107975</v>
      </c>
      <c r="AH13" s="109">
        <f>(THG!AH25)/1000</f>
        <v>0.74784643873783485</v>
      </c>
      <c r="AI13" s="109">
        <f>(THG!AI25)/1000</f>
        <v>0.934993005276474</v>
      </c>
      <c r="AJ13" s="30"/>
      <c r="AK13" s="30"/>
      <c r="AL13" s="30"/>
      <c r="AM13" s="30"/>
      <c r="AN13" s="30"/>
      <c r="AO13" s="30"/>
      <c r="AP13" s="30"/>
      <c r="AQ13" s="30"/>
      <c r="AR13" s="30"/>
    </row>
    <row r="14" spans="2:44" ht="18.75" customHeight="1">
      <c r="B14" s="5" t="str">
        <f>THG!B22</f>
        <v>3 - Gebäude</v>
      </c>
      <c r="C14" s="21" t="s">
        <v>146</v>
      </c>
      <c r="D14" s="22">
        <f>(THG!D22)/1000</f>
        <v>209.7029512626051</v>
      </c>
      <c r="E14" s="22">
        <f>(THG!E22)/1000</f>
        <v>208.26742458645617</v>
      </c>
      <c r="F14" s="22">
        <f>(THG!F22)/1000</f>
        <v>190.31473762175452</v>
      </c>
      <c r="G14" s="22">
        <f>(THG!G22)/1000</f>
        <v>197.06697444746783</v>
      </c>
      <c r="H14" s="22">
        <f>(THG!H22)/1000</f>
        <v>186.34412820851236</v>
      </c>
      <c r="I14" s="22">
        <f>(THG!I22)/1000</f>
        <v>187.83768050011076</v>
      </c>
      <c r="J14" s="22">
        <f>(THG!J22)/1000</f>
        <v>211.07132513683618</v>
      </c>
      <c r="K14" s="22">
        <f>(THG!K22)/1000</f>
        <v>197.83306635367259</v>
      </c>
      <c r="L14" s="22">
        <f>(THG!L22)/1000</f>
        <v>189.70664096102101</v>
      </c>
      <c r="M14" s="22">
        <f>(THG!M22)/1000</f>
        <v>173.00122745004413</v>
      </c>
      <c r="N14" s="22">
        <f>(THG!N22)/1000</f>
        <v>166.97698738702724</v>
      </c>
      <c r="O14" s="22">
        <f>(THG!O22)/1000</f>
        <v>187.26403042606452</v>
      </c>
      <c r="P14" s="22">
        <f>(THG!P22)/1000</f>
        <v>174.26835978059989</v>
      </c>
      <c r="Q14" s="22">
        <f>(THG!Q22)/1000</f>
        <v>166.92619529822855</v>
      </c>
      <c r="R14" s="22">
        <f>(THG!R22)/1000</f>
        <v>156.3273317379994</v>
      </c>
      <c r="S14" s="22">
        <f>(THG!S22)/1000</f>
        <v>153.91125859419742</v>
      </c>
      <c r="T14" s="22">
        <f>(THG!T22)/1000</f>
        <v>162.2474502558471</v>
      </c>
      <c r="U14" s="22">
        <f>(THG!U22)/1000</f>
        <v>126.03110408883202</v>
      </c>
      <c r="V14" s="22">
        <f>(THG!V22)/1000</f>
        <v>151.70145396005586</v>
      </c>
      <c r="W14" s="22">
        <f>(THG!W22)/1000</f>
        <v>139.00763042952175</v>
      </c>
      <c r="X14" s="22">
        <f>(THG!X22)/1000</f>
        <v>148.2442939391446</v>
      </c>
      <c r="Y14" s="22">
        <f>(THG!Y22)/1000</f>
        <v>127.22052900973308</v>
      </c>
      <c r="Z14" s="22">
        <f>(THG!Z22)/1000</f>
        <v>130.10339738920683</v>
      </c>
      <c r="AA14" s="22">
        <f>(THG!AA22)/1000</f>
        <v>139.67237652013733</v>
      </c>
      <c r="AB14" s="22">
        <f>(THG!AB22)/1000</f>
        <v>118.24457212830514</v>
      </c>
      <c r="AC14" s="22">
        <f>(THG!AC22)/1000</f>
        <v>124.01462900775834</v>
      </c>
      <c r="AD14" s="22">
        <f>(THG!AD22)/1000</f>
        <v>124.53171456560958</v>
      </c>
      <c r="AE14" s="22">
        <f>(THG!AE22)/1000</f>
        <v>122.32834668060633</v>
      </c>
      <c r="AF14" s="22">
        <f>(THG!AF22)/1000</f>
        <v>116.06927050046403</v>
      </c>
      <c r="AG14" s="22">
        <f>(THG!AG22)/1000</f>
        <v>121.34888289310645</v>
      </c>
      <c r="AH14" s="143">
        <f>(THG!AH22)/1000</f>
        <v>119.38269320678118</v>
      </c>
      <c r="AI14" s="22">
        <f>(THG!AI22)/1000</f>
        <v>115.45299044879113</v>
      </c>
      <c r="AJ14" s="28"/>
      <c r="AK14" s="28"/>
      <c r="AL14" s="28"/>
      <c r="AM14" s="28"/>
      <c r="AN14" s="28"/>
      <c r="AO14" s="28"/>
      <c r="AP14" s="28"/>
      <c r="AQ14" s="28"/>
      <c r="AR14" s="28"/>
    </row>
    <row r="15" spans="2:44" ht="18.75" customHeight="1">
      <c r="B15" s="96" t="s">
        <v>200</v>
      </c>
      <c r="C15" s="95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110">
        <f>'THG ETS-Analyse'!AA14/1000</f>
        <v>0.58499999999999996</v>
      </c>
      <c r="AB15" s="110">
        <f>'THG ETS-Analyse'!AB14/1000</f>
        <v>0.51600000000000001</v>
      </c>
      <c r="AC15" s="110">
        <f>'THG ETS-Analyse'!AC14/1000</f>
        <v>0.53100000000000003</v>
      </c>
      <c r="AD15" s="110">
        <f>'THG ETS-Analyse'!AD14/1000</f>
        <v>0.54400000000000004</v>
      </c>
      <c r="AE15" s="110">
        <f>'THG ETS-Analyse'!AE14/1000</f>
        <v>0.55900000000000005</v>
      </c>
      <c r="AF15" s="110">
        <f>'THG ETS-Analyse'!AF14/1000</f>
        <v>0.52900000000000003</v>
      </c>
      <c r="AG15" s="110">
        <f>'THG ETS-Analyse'!AG14/1000</f>
        <v>0.54600000000000004</v>
      </c>
      <c r="AH15" s="110">
        <f>'THG ETS-Analyse'!AH14/1000</f>
        <v>0.51800000000000002</v>
      </c>
      <c r="AI15" s="97"/>
      <c r="AJ15" s="97"/>
      <c r="AK15" s="97"/>
      <c r="AL15" s="97"/>
      <c r="AM15" s="97"/>
      <c r="AN15" s="97"/>
      <c r="AO15" s="97"/>
      <c r="AP15" s="97"/>
      <c r="AQ15" s="97"/>
      <c r="AR15" s="97"/>
    </row>
    <row r="16" spans="2:44" ht="18.75" customHeight="1">
      <c r="B16" s="37" t="s">
        <v>17</v>
      </c>
      <c r="C16" s="38" t="str">
        <f>'Daten Zielpfadgrafik'!C21</f>
        <v>Zielpfad**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22">
        <f>'Daten Zielpfadgrafik'!AH21</f>
        <v>118</v>
      </c>
      <c r="AI16" s="22">
        <f>'Daten Zielpfadgrafik'!AI21</f>
        <v>113</v>
      </c>
      <c r="AJ16" s="22">
        <f>'Daten Zielpfadgrafik'!AJ21</f>
        <v>107.72744550568987</v>
      </c>
      <c r="AK16" s="22">
        <f>'Daten Zielpfadgrafik'!AK21</f>
        <v>101.72744550568987</v>
      </c>
      <c r="AL16" s="22">
        <f>'Daten Zielpfadgrafik'!AL21</f>
        <v>96.727445505689872</v>
      </c>
      <c r="AM16" s="22">
        <f>'Daten Zielpfadgrafik'!AM21</f>
        <v>91.727445505689872</v>
      </c>
      <c r="AN16" s="22">
        <f>'Daten Zielpfadgrafik'!AN21</f>
        <v>86.727445505689872</v>
      </c>
      <c r="AO16" s="22">
        <f>'Daten Zielpfadgrafik'!AO21</f>
        <v>81.727445505689872</v>
      </c>
      <c r="AP16" s="22">
        <f>'Daten Zielpfadgrafik'!AP21</f>
        <v>76.727445505689872</v>
      </c>
      <c r="AQ16" s="22">
        <f>'Daten Zielpfadgrafik'!AQ21</f>
        <v>71.727445505689872</v>
      </c>
      <c r="AR16" s="22">
        <f>'Daten Zielpfadgrafik'!AR21</f>
        <v>66.727445505689872</v>
      </c>
    </row>
    <row r="17" spans="2:3" ht="14.25" customHeight="1">
      <c r="B17" s="7"/>
      <c r="C17" s="17"/>
    </row>
  </sheetData>
  <pageMargins left="0.70866141732283472" right="0.70866141732283472" top="0.78740157480314965" bottom="0.78740157480314965" header="1.1811023622047245" footer="1.1811023622047245"/>
  <pageSetup paperSize="9" orientation="portrait" r:id="rId1"/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I52"/>
  <sheetViews>
    <sheetView showGridLines="0" zoomScale="70" zoomScaleNormal="70" zoomScalePageLayoutView="150" workbookViewId="0">
      <pane xSplit="3" ySplit="8" topLeftCell="D9" activePane="bottomRight" state="frozen"/>
      <selection activeCell="B3" sqref="B3"/>
      <selection pane="topRight" activeCell="B3" sqref="B3"/>
      <selection pane="bottomLeft" activeCell="B3" sqref="B3"/>
      <selection pane="bottomRight" activeCell="D9" sqref="D9"/>
    </sheetView>
  </sheetViews>
  <sheetFormatPr baseColWidth="10" defaultColWidth="11.42578125" defaultRowHeight="15"/>
  <cols>
    <col min="1" max="1" width="5.42578125" style="2" customWidth="1"/>
    <col min="2" max="2" width="62.7109375" style="2" customWidth="1"/>
    <col min="3" max="3" width="16.7109375" style="18" customWidth="1"/>
    <col min="4" max="33" width="10.85546875" style="2" customWidth="1"/>
    <col min="34" max="35" width="10.85546875" style="94" customWidth="1"/>
    <col min="36" max="37" width="10.85546875" style="2" customWidth="1"/>
    <col min="38" max="16384" width="11.42578125" style="2"/>
  </cols>
  <sheetData>
    <row r="2" spans="2:35" ht="14.25" customHeight="1">
      <c r="B2" s="1"/>
      <c r="C2" s="12"/>
    </row>
    <row r="3" spans="2:35" ht="22.5" customHeight="1">
      <c r="B3" s="3" t="s">
        <v>89</v>
      </c>
      <c r="C3" s="13"/>
      <c r="D3" s="25"/>
      <c r="E3" s="2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2:35">
      <c r="B4" s="4" t="s">
        <v>173</v>
      </c>
      <c r="C4" s="14"/>
      <c r="D4" s="8">
        <v>32874</v>
      </c>
      <c r="E4" s="8">
        <v>33239</v>
      </c>
      <c r="F4" s="8">
        <v>33604</v>
      </c>
      <c r="G4" s="8">
        <v>33970</v>
      </c>
      <c r="H4" s="8">
        <v>34335</v>
      </c>
      <c r="I4" s="8">
        <v>34700</v>
      </c>
      <c r="J4" s="8">
        <v>35065</v>
      </c>
      <c r="K4" s="8">
        <v>35431</v>
      </c>
      <c r="L4" s="8">
        <v>35796</v>
      </c>
      <c r="M4" s="8">
        <v>36161</v>
      </c>
      <c r="N4" s="8">
        <v>36526</v>
      </c>
      <c r="O4" s="8">
        <v>36892</v>
      </c>
      <c r="P4" s="8">
        <v>37257</v>
      </c>
      <c r="Q4" s="8">
        <v>37622</v>
      </c>
      <c r="R4" s="8">
        <v>37987</v>
      </c>
      <c r="S4" s="8">
        <v>38353</v>
      </c>
      <c r="T4" s="8">
        <v>38718</v>
      </c>
      <c r="U4" s="8">
        <v>39083</v>
      </c>
      <c r="V4" s="8">
        <v>39448</v>
      </c>
      <c r="W4" s="8">
        <v>39814</v>
      </c>
      <c r="X4" s="8">
        <v>40179</v>
      </c>
      <c r="Y4" s="8">
        <v>40544</v>
      </c>
      <c r="Z4" s="8">
        <v>40909</v>
      </c>
      <c r="AA4" s="8">
        <v>41275</v>
      </c>
      <c r="AB4" s="8">
        <v>41640</v>
      </c>
      <c r="AC4" s="8">
        <v>42005</v>
      </c>
      <c r="AD4" s="8">
        <v>42370</v>
      </c>
      <c r="AE4" s="8">
        <v>42736</v>
      </c>
      <c r="AF4" s="8">
        <v>43101</v>
      </c>
      <c r="AG4" s="8">
        <v>43466</v>
      </c>
      <c r="AH4" s="8">
        <v>43831</v>
      </c>
      <c r="AI4" s="8">
        <v>44197</v>
      </c>
    </row>
    <row r="5" spans="2:35" s="11" customFormat="1" ht="18.75" customHeight="1">
      <c r="B5" s="5" t="s">
        <v>42</v>
      </c>
      <c r="C5" s="21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145"/>
      <c r="AI5" s="28"/>
    </row>
    <row r="6" spans="2:35" s="11" customFormat="1" ht="18.75" customHeight="1">
      <c r="B6" s="26" t="s">
        <v>43</v>
      </c>
      <c r="C6" s="23" t="s">
        <v>6</v>
      </c>
      <c r="D6" s="32">
        <f>THG!D6/THG!D$6</f>
        <v>1</v>
      </c>
      <c r="E6" s="32">
        <f>THG!E6/THG!E$6</f>
        <v>1</v>
      </c>
      <c r="F6" s="32">
        <f>THG!F6/THG!F$6</f>
        <v>1</v>
      </c>
      <c r="G6" s="32">
        <f>THG!G6/THG!G$6</f>
        <v>1</v>
      </c>
      <c r="H6" s="32">
        <f>THG!H6/THG!H$6</f>
        <v>1</v>
      </c>
      <c r="I6" s="32">
        <f>THG!I6/THG!I$6</f>
        <v>1</v>
      </c>
      <c r="J6" s="32">
        <f>THG!J6/THG!J$6</f>
        <v>1</v>
      </c>
      <c r="K6" s="32">
        <f>THG!K6/THG!K$6</f>
        <v>1</v>
      </c>
      <c r="L6" s="32">
        <f>THG!L6/THG!L$6</f>
        <v>1</v>
      </c>
      <c r="M6" s="32">
        <f>THG!M6/THG!M$6</f>
        <v>1</v>
      </c>
      <c r="N6" s="32">
        <f>THG!N6/THG!N$6</f>
        <v>1</v>
      </c>
      <c r="O6" s="32">
        <f>THG!O6/THG!O$6</f>
        <v>1</v>
      </c>
      <c r="P6" s="32">
        <f>THG!P6/THG!P$6</f>
        <v>1</v>
      </c>
      <c r="Q6" s="32">
        <f>THG!Q6/THG!Q$6</f>
        <v>1</v>
      </c>
      <c r="R6" s="32">
        <f>THG!R6/THG!R$6</f>
        <v>1</v>
      </c>
      <c r="S6" s="32">
        <f>THG!S6/THG!S$6</f>
        <v>1</v>
      </c>
      <c r="T6" s="32">
        <f>THG!T6/THG!T$6</f>
        <v>1</v>
      </c>
      <c r="U6" s="32">
        <f>THG!U6/THG!U$6</f>
        <v>1</v>
      </c>
      <c r="V6" s="32">
        <f>THG!V6/THG!V$6</f>
        <v>1</v>
      </c>
      <c r="W6" s="32">
        <f>THG!W6/THG!W$6</f>
        <v>1</v>
      </c>
      <c r="X6" s="32">
        <f>THG!X6/THG!X$6</f>
        <v>1</v>
      </c>
      <c r="Y6" s="32">
        <f>THG!Y6/THG!Y$6</f>
        <v>1</v>
      </c>
      <c r="Z6" s="32">
        <f>THG!Z6/THG!Z$6</f>
        <v>1</v>
      </c>
      <c r="AA6" s="32">
        <f>THG!AA6/THG!AA$6</f>
        <v>1</v>
      </c>
      <c r="AB6" s="32">
        <f>THG!AB6/THG!AB$6</f>
        <v>1</v>
      </c>
      <c r="AC6" s="32">
        <f>THG!AC6/THG!AC$6</f>
        <v>1</v>
      </c>
      <c r="AD6" s="32">
        <f>THG!AD6/THG!AD$6</f>
        <v>1</v>
      </c>
      <c r="AE6" s="32">
        <f>THG!AE6/THG!AE$6</f>
        <v>1</v>
      </c>
      <c r="AF6" s="32">
        <f>THG!AF6/THG!AF$6</f>
        <v>1</v>
      </c>
      <c r="AG6" s="32">
        <f>THG!AG6/THG!AG$6</f>
        <v>1</v>
      </c>
      <c r="AH6" s="32">
        <f>THG!AH6/THG!AH$6</f>
        <v>1</v>
      </c>
      <c r="AI6" s="32">
        <f>THG!AI6/THG!AI$6</f>
        <v>1</v>
      </c>
    </row>
    <row r="7" spans="2:35" s="11" customFormat="1" ht="18.75" customHeight="1">
      <c r="B7" s="24" t="s">
        <v>44</v>
      </c>
      <c r="C7" s="21" t="s">
        <v>6</v>
      </c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</row>
    <row r="8" spans="2:35" ht="18.75" customHeight="1">
      <c r="B8" s="19"/>
      <c r="C8" s="16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98"/>
      <c r="AI8" s="98"/>
    </row>
    <row r="9" spans="2:35" s="11" customFormat="1" ht="18.75" customHeight="1">
      <c r="B9" s="5" t="s">
        <v>15</v>
      </c>
      <c r="C9" s="21" t="s">
        <v>6</v>
      </c>
      <c r="D9" s="33">
        <f>THG!D9/THG!D$6</f>
        <v>0.37530083764764172</v>
      </c>
      <c r="E9" s="33">
        <f>THG!E9/THG!E$6</f>
        <v>0.37704848821917447</v>
      </c>
      <c r="F9" s="33">
        <f>THG!F9/THG!F$6</f>
        <v>0.37166342210344439</v>
      </c>
      <c r="G9" s="33">
        <f>THG!G9/THG!G$6</f>
        <v>0.36603236507525932</v>
      </c>
      <c r="H9" s="33">
        <f>THG!H9/THG!H$6</f>
        <v>0.36661635556276989</v>
      </c>
      <c r="I9" s="33">
        <f>THG!I9/THG!I$6</f>
        <v>0.35852265623425883</v>
      </c>
      <c r="J9" s="33">
        <f>THG!J9/THG!J$6</f>
        <v>0.35830203069581151</v>
      </c>
      <c r="K9" s="33">
        <f>THG!K9/THG!K$6</f>
        <v>0.35009283545514125</v>
      </c>
      <c r="L9" s="33">
        <f>THG!L9/THG!L$6</f>
        <v>0.35830079465537001</v>
      </c>
      <c r="M9" s="33">
        <f>THG!M9/THG!M$6</f>
        <v>0.35978026602813235</v>
      </c>
      <c r="N9" s="33">
        <f>THG!N9/THG!N$6</f>
        <v>0.37155800054841581</v>
      </c>
      <c r="O9" s="33">
        <f>THG!O9/THG!O$6</f>
        <v>0.37629724529580288</v>
      </c>
      <c r="P9" s="33">
        <f>THG!P9/THG!P$6</f>
        <v>0.38426229402156842</v>
      </c>
      <c r="Q9" s="33">
        <f>THG!Q9/THG!Q$6</f>
        <v>0.39745012637493743</v>
      </c>
      <c r="R9" s="33">
        <f>THG!R9/THG!R$6</f>
        <v>0.39886592172987906</v>
      </c>
      <c r="S9" s="33">
        <f>THG!S9/THG!S$6</f>
        <v>0.40220319715931629</v>
      </c>
      <c r="T9" s="33">
        <f>THG!T9/THG!T$6</f>
        <v>0.39959982764779761</v>
      </c>
      <c r="U9" s="33">
        <f>THG!U9/THG!U$6</f>
        <v>0.41607627223570182</v>
      </c>
      <c r="V9" s="33">
        <f>THG!V9/THG!V$6</f>
        <v>0.39465502494388655</v>
      </c>
      <c r="W9" s="33">
        <f>THG!W9/THG!W$6</f>
        <v>0.39454437238549378</v>
      </c>
      <c r="X9" s="33">
        <f>THG!X9/THG!X$6</f>
        <v>0.39302875166970186</v>
      </c>
      <c r="Y9" s="33">
        <f>THG!Y9/THG!Y$6</f>
        <v>0.40107947300424546</v>
      </c>
      <c r="Z9" s="33">
        <f>THG!Z9/THG!Z$6</f>
        <v>0.41038706969183802</v>
      </c>
      <c r="AA9" s="33">
        <f>THG!AA9/THG!AA$6</f>
        <v>0.40584464176643764</v>
      </c>
      <c r="AB9" s="33">
        <f>THG!AB9/THG!AB$6</f>
        <v>0.40125367098412995</v>
      </c>
      <c r="AC9" s="33">
        <f>THG!AC9/THG!AC$6</f>
        <v>0.38621560136527738</v>
      </c>
      <c r="AD9" s="33">
        <f>THG!AD9/THG!AD$6</f>
        <v>0.38058150123044748</v>
      </c>
      <c r="AE9" s="33">
        <f>THG!AE9/THG!AE$6</f>
        <v>0.36392817841687974</v>
      </c>
      <c r="AF9" s="33">
        <f>THG!AF9/THG!AF$6</f>
        <v>0.36389514190082761</v>
      </c>
      <c r="AG9" s="33">
        <f>THG!AG9/THG!AG$6</f>
        <v>0.32366287666300764</v>
      </c>
      <c r="AH9" s="33">
        <f>THG!AH9/THG!AH$6</f>
        <v>0.30187617901194269</v>
      </c>
      <c r="AI9" s="33">
        <f>THG!AI9/THG!AI$6</f>
        <v>0.32469768189847942</v>
      </c>
    </row>
    <row r="10" spans="2:35" ht="18.75" customHeight="1">
      <c r="B10" s="19" t="s">
        <v>0</v>
      </c>
      <c r="C10" s="16" t="s">
        <v>6</v>
      </c>
      <c r="D10" s="34">
        <f>THG!D10/THG!D$6</f>
        <v>0.34410697674975993</v>
      </c>
      <c r="E10" s="34">
        <f>THG!E10/THG!E$6</f>
        <v>0.3454646451045687</v>
      </c>
      <c r="F10" s="34">
        <f>THG!F10/THG!F$6</f>
        <v>0.34071717248477196</v>
      </c>
      <c r="G10" s="34">
        <f>THG!G10/THG!G$6</f>
        <v>0.33387384468589976</v>
      </c>
      <c r="H10" s="34">
        <f>THG!H10/THG!H$6</f>
        <v>0.33668043112484991</v>
      </c>
      <c r="I10" s="34">
        <f>THG!I10/THG!I$6</f>
        <v>0.32953958900536467</v>
      </c>
      <c r="J10" s="34">
        <f>THG!J10/THG!J$6</f>
        <v>0.33048642871081441</v>
      </c>
      <c r="K10" s="34">
        <f>THG!K10/THG!K$6</f>
        <v>0.32197375834741687</v>
      </c>
      <c r="L10" s="34">
        <f>THG!L10/THG!L$6</f>
        <v>0.33200084589247358</v>
      </c>
      <c r="M10" s="34">
        <f>THG!M10/THG!M$6</f>
        <v>0.33168772115179967</v>
      </c>
      <c r="N10" s="34">
        <f>THG!N10/THG!N$6</f>
        <v>0.34527942356208496</v>
      </c>
      <c r="O10" s="34">
        <f>THG!O10/THG!O$6</f>
        <v>0.35260245724402262</v>
      </c>
      <c r="P10" s="34">
        <f>THG!P10/THG!P$6</f>
        <v>0.36113416168906093</v>
      </c>
      <c r="Q10" s="34">
        <f>THG!Q10/THG!Q$6</f>
        <v>0.37607503659351366</v>
      </c>
      <c r="R10" s="34">
        <f>THG!R10/THG!R$6</f>
        <v>0.3798187605023276</v>
      </c>
      <c r="S10" s="34">
        <f>THG!S10/THG!S$6</f>
        <v>0.38447934004704826</v>
      </c>
      <c r="T10" s="34">
        <f>THG!T10/THG!T$6</f>
        <v>0.38351150805251033</v>
      </c>
      <c r="U10" s="34">
        <f>THG!U10/THG!U$6</f>
        <v>0.40119869330315711</v>
      </c>
      <c r="V10" s="34">
        <f>THG!V10/THG!V$6</f>
        <v>0.38015335282020235</v>
      </c>
      <c r="W10" s="34">
        <f>THG!W10/THG!W$6</f>
        <v>0.38086739174136208</v>
      </c>
      <c r="X10" s="34">
        <f>THG!X10/THG!X$6</f>
        <v>0.380168567047316</v>
      </c>
      <c r="Y10" s="34">
        <f>THG!Y10/THG!Y$6</f>
        <v>0.38788891063366371</v>
      </c>
      <c r="Z10" s="34">
        <f>THG!Z10/THG!Z$6</f>
        <v>0.39639946978874602</v>
      </c>
      <c r="AA10" s="34">
        <f>THG!AA10/THG!AA$6</f>
        <v>0.392342465705454</v>
      </c>
      <c r="AB10" s="34">
        <f>THG!AB10/THG!AB$6</f>
        <v>0.38850804291851387</v>
      </c>
      <c r="AC10" s="34">
        <f>THG!AC10/THG!AC$6</f>
        <v>0.37335412134932888</v>
      </c>
      <c r="AD10" s="34">
        <f>THG!AD10/THG!AD$6</f>
        <v>0.36861540642769319</v>
      </c>
      <c r="AE10" s="34">
        <f>THG!AE10/THG!AE$6</f>
        <v>0.35163911279546584</v>
      </c>
      <c r="AF10" s="34">
        <f>THG!AF10/THG!AF$6</f>
        <v>0.3523237155702178</v>
      </c>
      <c r="AG10" s="34">
        <f>THG!AG10/THG!AG$6</f>
        <v>0.31327840616996983</v>
      </c>
      <c r="AH10" s="98">
        <f>THG!AH10/THG!AH$6</f>
        <v>0.29156652203325445</v>
      </c>
      <c r="AI10" s="98">
        <f>THG!AI10/THG!AI$6</f>
        <v>0.31485431118087631</v>
      </c>
    </row>
    <row r="11" spans="2:35" s="94" customFormat="1" ht="18.75" customHeight="1">
      <c r="B11" s="20" t="s">
        <v>2</v>
      </c>
      <c r="C11" s="15" t="s">
        <v>6</v>
      </c>
      <c r="D11" s="35">
        <f>THG!D11/THG!D$6</f>
        <v>8.881985531563844E-4</v>
      </c>
      <c r="E11" s="35">
        <f>THG!E11/THG!E$6</f>
        <v>9.6979197081873368E-4</v>
      </c>
      <c r="F11" s="35">
        <f>THG!F11/THG!F$6</f>
        <v>1.0007032733619782E-3</v>
      </c>
      <c r="G11" s="35">
        <f>THG!G11/THG!G$6</f>
        <v>1.0667570477350379E-3</v>
      </c>
      <c r="H11" s="35">
        <f>THG!H11/THG!H$6</f>
        <v>1.1031245701391625E-3</v>
      </c>
      <c r="I11" s="35">
        <f>THG!I11/THG!I$6</f>
        <v>1.2085364410644511E-3</v>
      </c>
      <c r="J11" s="35">
        <f>THG!J11/THG!J$6</f>
        <v>1.3302908024152812E-3</v>
      </c>
      <c r="K11" s="35">
        <f>THG!K11/THG!K$6</f>
        <v>1.3108357488957174E-3</v>
      </c>
      <c r="L11" s="35">
        <f>THG!L11/THG!L$6</f>
        <v>1.3518914876240299E-3</v>
      </c>
      <c r="M11" s="35">
        <f>THG!M11/THG!M$6</f>
        <v>1.3907232247168094E-3</v>
      </c>
      <c r="N11" s="35">
        <f>THG!N11/THG!N$6</f>
        <v>1.3807563265137348E-3</v>
      </c>
      <c r="O11" s="35">
        <f>THG!O11/THG!O$6</f>
        <v>1.4343408307678047E-3</v>
      </c>
      <c r="P11" s="35">
        <f>THG!P11/THG!P$6</f>
        <v>1.5724586214591531E-3</v>
      </c>
      <c r="Q11" s="35">
        <f>THG!Q11/THG!Q$6</f>
        <v>1.4824845606740459E-3</v>
      </c>
      <c r="R11" s="35">
        <f>THG!R11/THG!R$6</f>
        <v>1.5181524005438577E-3</v>
      </c>
      <c r="S11" s="35">
        <f>THG!S11/THG!S$6</f>
        <v>1.5215652469174835E-3</v>
      </c>
      <c r="T11" s="35">
        <f>THG!T11/THG!T$6</f>
        <v>1.7044339395917432E-3</v>
      </c>
      <c r="U11" s="35">
        <f>THG!U11/THG!U$6</f>
        <v>1.42823092378047E-3</v>
      </c>
      <c r="V11" s="35">
        <f>THG!V11/THG!V$6</f>
        <v>1.4990317449643353E-3</v>
      </c>
      <c r="W11" s="35">
        <f>THG!W11/THG!W$6</f>
        <v>1.5175528535356546E-3</v>
      </c>
      <c r="X11" s="35">
        <f>THG!X11/THG!X$6</f>
        <v>1.2733428200423647E-3</v>
      </c>
      <c r="Y11" s="35">
        <f>THG!Y11/THG!Y$6</f>
        <v>1.3649477090908499E-3</v>
      </c>
      <c r="Z11" s="35">
        <f>THG!Z11/THG!Z$6</f>
        <v>1.3665388433759728E-3</v>
      </c>
      <c r="AA11" s="35">
        <f>THG!AA11/THG!AA$6</f>
        <v>1.5950355304972211E-3</v>
      </c>
      <c r="AB11" s="35">
        <f>THG!AB11/THG!AB$6</f>
        <v>1.3542273856134025E-3</v>
      </c>
      <c r="AC11" s="35">
        <f>THG!AC11/THG!AC$6</f>
        <v>1.3895471246663483E-3</v>
      </c>
      <c r="AD11" s="35">
        <f>THG!AD11/THG!AD$6</f>
        <v>1.1765057538176743E-3</v>
      </c>
      <c r="AE11" s="35">
        <f>THG!AE11/THG!AE$6</f>
        <v>1.4323931523881953E-3</v>
      </c>
      <c r="AF11" s="35">
        <f>THG!AF11/THG!AF$6</f>
        <v>1.5842897399953929E-3</v>
      </c>
      <c r="AG11" s="35">
        <f>THG!AG11/THG!AG$6</f>
        <v>1.5134592306403662E-3</v>
      </c>
      <c r="AH11" s="35">
        <f>THG!AH11/THG!AH$6</f>
        <v>1.0675650450863124E-3</v>
      </c>
      <c r="AI11" s="35">
        <f>THG!AI11/THG!AI$6</f>
        <v>1.0615380161541257E-3</v>
      </c>
    </row>
    <row r="12" spans="2:35" s="94" customFormat="1" ht="18.75" customHeight="1">
      <c r="B12" s="96" t="s">
        <v>1</v>
      </c>
      <c r="C12" s="95" t="s">
        <v>6</v>
      </c>
      <c r="D12" s="98">
        <f>THG!D12/THG!D$6</f>
        <v>3.030566234472544E-2</v>
      </c>
      <c r="E12" s="98">
        <f>THG!E12/THG!E$6</f>
        <v>3.061405114378701E-2</v>
      </c>
      <c r="F12" s="98">
        <f>THG!F12/THG!F$6</f>
        <v>2.9945546345310398E-2</v>
      </c>
      <c r="G12" s="98">
        <f>THG!G12/THG!G$6</f>
        <v>3.1091763341624532E-2</v>
      </c>
      <c r="H12" s="98">
        <f>THG!H12/THG!H$6</f>
        <v>2.883279986778077E-2</v>
      </c>
      <c r="I12" s="98">
        <f>THG!I12/THG!I$6</f>
        <v>2.7774530787829738E-2</v>
      </c>
      <c r="J12" s="98">
        <f>THG!J12/THG!J$6</f>
        <v>2.6485311182581794E-2</v>
      </c>
      <c r="K12" s="98">
        <f>THG!K12/THG!K$6</f>
        <v>2.6808241358828682E-2</v>
      </c>
      <c r="L12" s="98">
        <f>THG!L12/THG!L$6</f>
        <v>2.4948057275272453E-2</v>
      </c>
      <c r="M12" s="98">
        <f>THG!M12/THG!M$6</f>
        <v>2.670182165161588E-2</v>
      </c>
      <c r="N12" s="98">
        <f>THG!N12/THG!N$6</f>
        <v>2.4897820659817105E-2</v>
      </c>
      <c r="O12" s="98">
        <f>THG!O12/THG!O$6</f>
        <v>2.2260447221012468E-2</v>
      </c>
      <c r="P12" s="98">
        <f>THG!P12/THG!P$6</f>
        <v>2.1555673711048339E-2</v>
      </c>
      <c r="Q12" s="98">
        <f>THG!Q12/THG!Q$6</f>
        <v>1.9892605220749669E-2</v>
      </c>
      <c r="R12" s="98">
        <f>THG!R12/THG!R$6</f>
        <v>1.7529008827007548E-2</v>
      </c>
      <c r="S12" s="98">
        <f>THG!S12/THG!S$6</f>
        <v>1.6202291865350577E-2</v>
      </c>
      <c r="T12" s="98">
        <f>THG!T12/THG!T$6</f>
        <v>1.4383885655695563E-2</v>
      </c>
      <c r="U12" s="98">
        <f>THG!U12/THG!U$6</f>
        <v>1.3449348008764255E-2</v>
      </c>
      <c r="V12" s="98">
        <f>THG!V12/THG!V$6</f>
        <v>1.3002640378719907E-2</v>
      </c>
      <c r="W12" s="98">
        <f>THG!W12/THG!W$6</f>
        <v>1.2159427790596006E-2</v>
      </c>
      <c r="X12" s="98">
        <f>THG!X12/THG!X$6</f>
        <v>1.1586841802343468E-2</v>
      </c>
      <c r="Y12" s="98">
        <f>THG!Y12/THG!Y$6</f>
        <v>1.1825614661490957E-2</v>
      </c>
      <c r="Z12" s="98">
        <f>THG!Z12/THG!Z$6</f>
        <v>1.2621061059715962E-2</v>
      </c>
      <c r="AA12" s="98">
        <f>THG!AA12/THG!AA$6</f>
        <v>1.1907140530486372E-2</v>
      </c>
      <c r="AB12" s="98">
        <f>THG!AB12/THG!AB$6</f>
        <v>1.1391400680002642E-2</v>
      </c>
      <c r="AC12" s="98">
        <f>THG!AC12/THG!AC$6</f>
        <v>1.1471932891282134E-2</v>
      </c>
      <c r="AD12" s="98">
        <f>THG!AD12/THG!AD$6</f>
        <v>1.0789589048936583E-2</v>
      </c>
      <c r="AE12" s="98">
        <f>THG!AE12/THG!AE$6</f>
        <v>1.0856672469025717E-2</v>
      </c>
      <c r="AF12" s="98">
        <f>THG!AF12/THG!AF$6</f>
        <v>9.9871365906144399E-3</v>
      </c>
      <c r="AG12" s="98">
        <f>THG!AG12/THG!AG$6</f>
        <v>8.8710112623974317E-3</v>
      </c>
      <c r="AH12" s="98">
        <f>THG!AH12/THG!AH$6</f>
        <v>9.242091933601938E-3</v>
      </c>
      <c r="AI12" s="98">
        <f>THG!AI12/THG!AI$6</f>
        <v>8.7818327014489769E-3</v>
      </c>
    </row>
    <row r="13" spans="2:35" s="11" customFormat="1" ht="18.75" customHeight="1">
      <c r="B13" s="10"/>
      <c r="C13" s="21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</row>
    <row r="14" spans="2:35" s="11" customFormat="1" ht="18.75" customHeight="1">
      <c r="B14" s="6" t="s">
        <v>16</v>
      </c>
      <c r="C14" s="23" t="s">
        <v>6</v>
      </c>
      <c r="D14" s="32">
        <f>THG!D14/THG!D$6</f>
        <v>0.22840326398428054</v>
      </c>
      <c r="E14" s="32">
        <f>THG!E14/THG!E$6</f>
        <v>0.21615919342940074</v>
      </c>
      <c r="F14" s="32">
        <f>THG!F14/THG!F$6</f>
        <v>0.21648827168723236</v>
      </c>
      <c r="G14" s="32">
        <f>THG!G14/THG!G$6</f>
        <v>0.20970068625397942</v>
      </c>
      <c r="H14" s="32">
        <f>THG!H14/THG!H$6</f>
        <v>0.21674106897790424</v>
      </c>
      <c r="I14" s="32">
        <f>THG!I14/THG!I$6</f>
        <v>0.21909185094042904</v>
      </c>
      <c r="J14" s="32">
        <f>THG!J14/THG!J$6</f>
        <v>0.20575807166107027</v>
      </c>
      <c r="K14" s="32">
        <f>THG!K14/THG!K$6</f>
        <v>0.21627321567119293</v>
      </c>
      <c r="L14" s="32">
        <f>THG!L14/THG!L$6</f>
        <v>0.2043407667891276</v>
      </c>
      <c r="M14" s="32">
        <f>THG!M14/THG!M$6</f>
        <v>0.20092350109981633</v>
      </c>
      <c r="N14" s="32">
        <f>THG!N14/THG!N$6</f>
        <v>0.20074148263304706</v>
      </c>
      <c r="O14" s="32">
        <f>THG!O14/THG!O$6</f>
        <v>0.18766315765921365</v>
      </c>
      <c r="P14" s="32">
        <f>THG!P14/THG!P$6</f>
        <v>0.18927238597002077</v>
      </c>
      <c r="Q14" s="32">
        <f>THG!Q14/THG!Q$6</f>
        <v>0.1904859031084295</v>
      </c>
      <c r="R14" s="32">
        <f>THG!R14/THG!R$6</f>
        <v>0.195280504486505</v>
      </c>
      <c r="S14" s="32">
        <f>THG!S14/THG!S$6</f>
        <v>0.19373163303777055</v>
      </c>
      <c r="T14" s="32">
        <f>THG!T14/THG!T$6</f>
        <v>0.19748580312447142</v>
      </c>
      <c r="U14" s="32">
        <f>THG!U14/THG!U$6</f>
        <v>0.21203127403936675</v>
      </c>
      <c r="V14" s="32">
        <f>THG!V14/THG!V$6</f>
        <v>0.20817316963398572</v>
      </c>
      <c r="W14" s="32">
        <f>THG!W14/THG!W$6</f>
        <v>0.19504916216112295</v>
      </c>
      <c r="X14" s="32">
        <f>THG!X14/THG!X$6</f>
        <v>0.20134292942900436</v>
      </c>
      <c r="Y14" s="32">
        <f>THG!Y14/THG!Y$6</f>
        <v>0.20347700360928819</v>
      </c>
      <c r="Z14" s="32">
        <f>THG!Z14/THG!Z$6</f>
        <v>0.1958896097567327</v>
      </c>
      <c r="AA14" s="32">
        <f>THG!AA14/THG!AA$6</f>
        <v>0.19278296533212647</v>
      </c>
      <c r="AB14" s="32">
        <f>THG!AB14/THG!AB$6</f>
        <v>0.20096434711384401</v>
      </c>
      <c r="AC14" s="32">
        <f>THG!AC14/THG!AC$6</f>
        <v>0.20879639072648187</v>
      </c>
      <c r="AD14" s="32">
        <f>THG!AD14/THG!AD$6</f>
        <v>0.21267755722069689</v>
      </c>
      <c r="AE14" s="32">
        <f>THG!AE14/THG!AE$6</f>
        <v>0.22300139488491286</v>
      </c>
      <c r="AF14" s="32">
        <f>THG!AF14/THG!AF$6</f>
        <v>0.22266237125476224</v>
      </c>
      <c r="AG14" s="32">
        <f>THG!AG14/THG!AG$6</f>
        <v>0.22920380209663621</v>
      </c>
      <c r="AH14" s="32">
        <f>THG!AH14/THG!AH$6</f>
        <v>0.23583389430160465</v>
      </c>
      <c r="AI14" s="32">
        <f>THG!AI14/THG!AI$6</f>
        <v>0.238047612912653</v>
      </c>
    </row>
    <row r="15" spans="2:35" ht="18.75" customHeight="1">
      <c r="B15" s="20" t="s">
        <v>66</v>
      </c>
      <c r="C15" s="15" t="s">
        <v>6</v>
      </c>
      <c r="D15" s="35">
        <f>THG!D15/THG!D$6</f>
        <v>0.15038578090802249</v>
      </c>
      <c r="E15" s="35">
        <f>THG!E15/THG!E$6</f>
        <v>0.13825773434847752</v>
      </c>
      <c r="F15" s="35">
        <f>THG!F15/THG!F$6</f>
        <v>0.13502611526720951</v>
      </c>
      <c r="G15" s="35">
        <f>THG!G15/THG!G$6</f>
        <v>0.12655016606386921</v>
      </c>
      <c r="H15" s="35">
        <f>THG!H15/THG!H$6</f>
        <v>0.12711337433884651</v>
      </c>
      <c r="I15" s="35">
        <f>THG!I15/THG!I$6</f>
        <v>0.13068521442178971</v>
      </c>
      <c r="J15" s="35">
        <f>THG!J15/THG!J$6</f>
        <v>0.12047120204954684</v>
      </c>
      <c r="K15" s="35">
        <f>THG!K15/THG!K$6</f>
        <v>0.12802532198229488</v>
      </c>
      <c r="L15" s="35">
        <f>THG!L15/THG!L$6</f>
        <v>0.12691868004432463</v>
      </c>
      <c r="M15" s="35">
        <f>THG!M15/THG!M$6</f>
        <v>0.12874401623381476</v>
      </c>
      <c r="N15" s="35">
        <f>THG!N15/THG!N$6</f>
        <v>0.12562010325707013</v>
      </c>
      <c r="O15" s="35">
        <f>THG!O15/THG!O$6</f>
        <v>0.11688194964692618</v>
      </c>
      <c r="P15" s="35">
        <f>THG!P15/THG!P$6</f>
        <v>0.11840160434818414</v>
      </c>
      <c r="Q15" s="35">
        <f>THG!Q15/THG!Q$6</f>
        <v>0.11564825628477723</v>
      </c>
      <c r="R15" s="35">
        <f>THG!R15/THG!R$6</f>
        <v>0.11731580031340283</v>
      </c>
      <c r="S15" s="35">
        <f>THG!S15/THG!S$6</f>
        <v>0.1171113451837526</v>
      </c>
      <c r="T15" s="35">
        <f>THG!T15/THG!T$6</f>
        <v>0.12124159153323064</v>
      </c>
      <c r="U15" s="35">
        <f>THG!U15/THG!U$6</f>
        <v>0.13255306773653322</v>
      </c>
      <c r="V15" s="35">
        <f>THG!V15/THG!V$6</f>
        <v>0.13263323166238278</v>
      </c>
      <c r="W15" s="35">
        <f>THG!W15/THG!W$6</f>
        <v>0.12220680570319792</v>
      </c>
      <c r="X15" s="35">
        <f>THG!X15/THG!X$6</f>
        <v>0.1344900869085951</v>
      </c>
      <c r="Y15" s="35">
        <f>THG!Y15/THG!Y$6</f>
        <v>0.13490602558506004</v>
      </c>
      <c r="Z15" s="35">
        <f>THG!Z15/THG!Z$6</f>
        <v>0.12874056499568487</v>
      </c>
      <c r="AA15" s="35">
        <f>THG!AA15/THG!AA$6</f>
        <v>0.12713003847752791</v>
      </c>
      <c r="AB15" s="35">
        <f>THG!AB15/THG!AB$6</f>
        <v>0.13255035911670682</v>
      </c>
      <c r="AC15" s="35">
        <f>THG!AC15/THG!AC$6</f>
        <v>0.14172282782240403</v>
      </c>
      <c r="AD15" s="35">
        <f>THG!AD15/THG!AD$6</f>
        <v>0.14381472628527142</v>
      </c>
      <c r="AE15" s="35">
        <f>THG!AE15/THG!AE$6</f>
        <v>0.14856170087549342</v>
      </c>
      <c r="AF15" s="35">
        <f>THG!AF15/THG!AF$6</f>
        <v>0.14863090695003284</v>
      </c>
      <c r="AG15" s="35">
        <f>THG!AG15/THG!AG$6</f>
        <v>0.15444125371829068</v>
      </c>
      <c r="AH15" s="35">
        <f>THG!AH15/THG!AH$6</f>
        <v>0.15971223930551193</v>
      </c>
      <c r="AI15" s="35">
        <f>THG!AI15/THG!AI$6</f>
        <v>0.16262260222626349</v>
      </c>
    </row>
    <row r="16" spans="2:35" ht="18.75" customHeight="1">
      <c r="B16" s="19" t="s">
        <v>18</v>
      </c>
      <c r="C16" s="16" t="s">
        <v>6</v>
      </c>
      <c r="D16" s="34">
        <f>THG!D16/THG!D$6</f>
        <v>1.894034359074237E-2</v>
      </c>
      <c r="E16" s="34">
        <f>THG!E16/THG!E$6</f>
        <v>1.7851492628065013E-2</v>
      </c>
      <c r="F16" s="34">
        <f>THG!F16/THG!F$6</f>
        <v>1.9307401562580304E-2</v>
      </c>
      <c r="G16" s="34">
        <f>THG!G16/THG!G$6</f>
        <v>1.9808210212195077E-2</v>
      </c>
      <c r="H16" s="34">
        <f>THG!H16/THG!H$6</f>
        <v>2.1553533755848005E-2</v>
      </c>
      <c r="I16" s="34">
        <f>THG!I16/THG!I$6</f>
        <v>2.1955799983265127E-2</v>
      </c>
      <c r="J16" s="34">
        <f>THG!J16/THG!J$6</f>
        <v>2.0364164765102215E-2</v>
      </c>
      <c r="K16" s="34">
        <f>THG!K16/THG!K$6</f>
        <v>2.1486227559053789E-2</v>
      </c>
      <c r="L16" s="34">
        <f>THG!L16/THG!L$6</f>
        <v>2.1991330117893445E-2</v>
      </c>
      <c r="M16" s="34">
        <f>THG!M16/THG!M$6</f>
        <v>2.2816395898548922E-2</v>
      </c>
      <c r="N16" s="34">
        <f>THG!N16/THG!N$6</f>
        <v>2.2437268159642958E-2</v>
      </c>
      <c r="O16" s="34">
        <f>THG!O16/THG!O$6</f>
        <v>1.9991712890826057E-2</v>
      </c>
      <c r="P16" s="34">
        <f>THG!P16/THG!P$6</f>
        <v>1.9528967273584334E-2</v>
      </c>
      <c r="Q16" s="34">
        <f>THG!Q16/THG!Q$6</f>
        <v>2.0297722787770762E-2</v>
      </c>
      <c r="R16" s="34">
        <f>THG!R16/THG!R$6</f>
        <v>2.1157359890055471E-2</v>
      </c>
      <c r="S16" s="34">
        <f>THG!S16/THG!S$6</f>
        <v>2.0396610481336137E-2</v>
      </c>
      <c r="T16" s="34">
        <f>THG!T16/THG!T$6</f>
        <v>2.0729582943956788E-2</v>
      </c>
      <c r="U16" s="34">
        <f>THG!U16/THG!U$6</f>
        <v>2.2599100143903209E-2</v>
      </c>
      <c r="V16" s="34">
        <f>THG!V16/THG!V$6</f>
        <v>2.1518905372876564E-2</v>
      </c>
      <c r="W16" s="34">
        <f>THG!W16/THG!W$6</f>
        <v>2.0458175458109691E-2</v>
      </c>
      <c r="X16" s="34">
        <f>THG!X16/THG!X$6</f>
        <v>2.0253315410022728E-2</v>
      </c>
      <c r="Y16" s="34">
        <f>THG!Y16/THG!Y$6</f>
        <v>2.2113901960124912E-2</v>
      </c>
      <c r="Z16" s="34">
        <f>THG!Z16/THG!Z$6</f>
        <v>2.1448026001414509E-2</v>
      </c>
      <c r="AA16" s="34">
        <f>THG!AA16/THG!AA$6</f>
        <v>2.0371292700326542E-2</v>
      </c>
      <c r="AB16" s="34">
        <f>THG!AB16/THG!AB$6</f>
        <v>2.1870276508561097E-2</v>
      </c>
      <c r="AC16" s="34">
        <f>THG!AC16/THG!AC$6</f>
        <v>2.1342908540991027E-2</v>
      </c>
      <c r="AD16" s="34">
        <f>THG!AD16/THG!AD$6</f>
        <v>2.1290189824388808E-2</v>
      </c>
      <c r="AE16" s="34">
        <f>THG!AE16/THG!AE$6</f>
        <v>2.2402750448712424E-2</v>
      </c>
      <c r="AF16" s="34">
        <f>THG!AF16/THG!AF$6</f>
        <v>2.3166952012361144E-2</v>
      </c>
      <c r="AG16" s="34">
        <f>THG!AG16/THG!AG$6</f>
        <v>2.4273927587377172E-2</v>
      </c>
      <c r="AH16" s="98">
        <f>THG!AH16/THG!AH$6</f>
        <v>2.6132064269302164E-2</v>
      </c>
      <c r="AI16" s="98">
        <f>THG!AI16/THG!AI$6</f>
        <v>2.6037652589331915E-2</v>
      </c>
    </row>
    <row r="17" spans="2:35" ht="18.75" customHeight="1">
      <c r="B17" s="20" t="s">
        <v>19</v>
      </c>
      <c r="C17" s="15" t="s">
        <v>6</v>
      </c>
      <c r="D17" s="35">
        <f>THG!D17/THG!D$6</f>
        <v>2.4024721908695684E-2</v>
      </c>
      <c r="E17" s="35">
        <f>THG!E17/THG!E$6</f>
        <v>2.4733747528350378E-2</v>
      </c>
      <c r="F17" s="35">
        <f>THG!F17/THG!F$6</f>
        <v>2.8024302673058353E-2</v>
      </c>
      <c r="G17" s="35">
        <f>THG!G17/THG!G$6</f>
        <v>2.6142583077920046E-2</v>
      </c>
      <c r="H17" s="35">
        <f>THG!H17/THG!H$6</f>
        <v>2.9089763656292116E-2</v>
      </c>
      <c r="I17" s="35">
        <f>THG!I17/THG!I$6</f>
        <v>2.8706149896913905E-2</v>
      </c>
      <c r="J17" s="35">
        <f>THG!J17/THG!J$6</f>
        <v>2.9360236656779708E-2</v>
      </c>
      <c r="K17" s="35">
        <f>THG!K17/THG!K$6</f>
        <v>2.8061822602159361E-2</v>
      </c>
      <c r="L17" s="35">
        <f>THG!L17/THG!L$6</f>
        <v>1.6998136223991503E-2</v>
      </c>
      <c r="M17" s="35">
        <f>THG!M17/THG!M$6</f>
        <v>1.3454579254461673E-2</v>
      </c>
      <c r="N17" s="35">
        <f>THG!N17/THG!N$6</f>
        <v>1.3751958964197111E-2</v>
      </c>
      <c r="O17" s="35">
        <f>THG!O17/THG!O$6</f>
        <v>1.4782608586969944E-2</v>
      </c>
      <c r="P17" s="35">
        <f>THG!P17/THG!P$6</f>
        <v>1.6196736899854684E-2</v>
      </c>
      <c r="Q17" s="35">
        <f>THG!Q17/THG!Q$6</f>
        <v>1.6527884411150415E-2</v>
      </c>
      <c r="R17" s="35">
        <f>THG!R17/THG!R$6</f>
        <v>1.7769186345436908E-2</v>
      </c>
      <c r="S17" s="35">
        <f>THG!S17/THG!S$6</f>
        <v>1.7621442310105127E-2</v>
      </c>
      <c r="T17" s="35">
        <f>THG!T17/THG!T$6</f>
        <v>1.6863440328001945E-2</v>
      </c>
      <c r="U17" s="35">
        <f>THG!U17/THG!U$6</f>
        <v>2.0258870681656264E-2</v>
      </c>
      <c r="V17" s="35">
        <f>THG!V17/THG!V$6</f>
        <v>1.8471835789108521E-2</v>
      </c>
      <c r="W17" s="35">
        <f>THG!W17/THG!W$6</f>
        <v>1.9188287527204684E-2</v>
      </c>
      <c r="X17" s="35">
        <f>THG!X17/THG!X$6</f>
        <v>1.0938909422142927E-2</v>
      </c>
      <c r="Y17" s="35">
        <f>THG!Y17/THG!Y$6</f>
        <v>1.0568490482371313E-2</v>
      </c>
      <c r="Z17" s="35">
        <f>THG!Z17/THG!Z$6</f>
        <v>1.0377266866788627E-2</v>
      </c>
      <c r="AA17" s="35">
        <f>THG!AA17/THG!AA$6</f>
        <v>1.0124987370001786E-2</v>
      </c>
      <c r="AB17" s="35">
        <f>THG!AB17/THG!AB$6</f>
        <v>8.3960682072928856E-3</v>
      </c>
      <c r="AC17" s="35">
        <f>THG!AC17/THG!AC$6</f>
        <v>7.6252590684278681E-3</v>
      </c>
      <c r="AD17" s="35">
        <f>THG!AD17/THG!AD$6</f>
        <v>7.6407381851250978E-3</v>
      </c>
      <c r="AE17" s="35">
        <f>THG!AE17/THG!AE$6</f>
        <v>7.7218700509441339E-3</v>
      </c>
      <c r="AF17" s="35">
        <f>THG!AF17/THG!AF$6</f>
        <v>7.8502438179716139E-3</v>
      </c>
      <c r="AG17" s="35">
        <f>THG!AG17/THG!AG$6</f>
        <v>8.0089619205045044E-3</v>
      </c>
      <c r="AH17" s="35">
        <f>THG!AH17/THG!AH$6</f>
        <v>8.8113962727508349E-3</v>
      </c>
      <c r="AI17" s="35">
        <f>THG!AI17/THG!AI$6</f>
        <v>8.6512259679920531E-3</v>
      </c>
    </row>
    <row r="18" spans="2:35" ht="18.75" customHeight="1">
      <c r="B18" s="19" t="s">
        <v>20</v>
      </c>
      <c r="C18" s="16" t="s">
        <v>6</v>
      </c>
      <c r="D18" s="34">
        <f>THG!D18/THG!D$6</f>
        <v>2.0226493747434366E-2</v>
      </c>
      <c r="E18" s="34">
        <f>THG!E18/THG!E$6</f>
        <v>2.0487930984677469E-2</v>
      </c>
      <c r="F18" s="34">
        <f>THG!F18/THG!F$6</f>
        <v>1.8387435012879462E-2</v>
      </c>
      <c r="G18" s="34">
        <f>THG!G18/THG!G$6</f>
        <v>1.8933198249259167E-2</v>
      </c>
      <c r="H18" s="34">
        <f>THG!H18/THG!H$6</f>
        <v>2.0517388470228753E-2</v>
      </c>
      <c r="I18" s="34">
        <f>THG!I18/THG!I$6</f>
        <v>1.86677793348335E-2</v>
      </c>
      <c r="J18" s="34">
        <f>THG!J18/THG!J$6</f>
        <v>1.7726146796422631E-2</v>
      </c>
      <c r="K18" s="34">
        <f>THG!K18/THG!K$6</f>
        <v>2.0139725957518777E-2</v>
      </c>
      <c r="L18" s="34">
        <f>THG!L18/THG!L$6</f>
        <v>1.8947709630433209E-2</v>
      </c>
      <c r="M18" s="34">
        <f>THG!M18/THG!M$6</f>
        <v>1.759199062309515E-2</v>
      </c>
      <c r="N18" s="34">
        <f>THG!N18/THG!N$6</f>
        <v>2.2651548379933148E-2</v>
      </c>
      <c r="O18" s="34">
        <f>THG!O18/THG!O$6</f>
        <v>1.9485509682507084E-2</v>
      </c>
      <c r="P18" s="34">
        <f>THG!P18/THG!P$6</f>
        <v>1.8357486161978517E-2</v>
      </c>
      <c r="Q18" s="34">
        <f>THG!Q18/THG!Q$6</f>
        <v>2.1913482337205518E-2</v>
      </c>
      <c r="R18" s="34">
        <f>THG!R18/THG!R$6</f>
        <v>2.227834585095724E-2</v>
      </c>
      <c r="S18" s="34">
        <f>THG!S18/THG!S$6</f>
        <v>2.1450516159637237E-2</v>
      </c>
      <c r="T18" s="34">
        <f>THG!T18/THG!T$6</f>
        <v>2.1656209676307079E-2</v>
      </c>
      <c r="U18" s="34">
        <f>THG!U18/THG!U$6</f>
        <v>1.9123937729235665E-2</v>
      </c>
      <c r="V18" s="34">
        <f>THG!V18/THG!V$6</f>
        <v>1.8185804122589036E-2</v>
      </c>
      <c r="W18" s="34">
        <f>THG!W18/THG!W$6</f>
        <v>1.4221870944613229E-2</v>
      </c>
      <c r="X18" s="34">
        <f>THG!X18/THG!X$6</f>
        <v>1.7548928691419826E-2</v>
      </c>
      <c r="Y18" s="34">
        <f>THG!Y18/THG!Y$6</f>
        <v>1.724663115794765E-2</v>
      </c>
      <c r="Z18" s="34">
        <f>THG!Z18/THG!Z$6</f>
        <v>1.6642708138423855E-2</v>
      </c>
      <c r="AA18" s="34">
        <f>THG!AA18/THG!AA$6</f>
        <v>1.6867294337037972E-2</v>
      </c>
      <c r="AB18" s="34">
        <f>THG!AB18/THG!AB$6</f>
        <v>1.9132650611737453E-2</v>
      </c>
      <c r="AC18" s="34">
        <f>THG!AC18/THG!AC$6</f>
        <v>1.8706367810575993E-2</v>
      </c>
      <c r="AD18" s="34">
        <f>THG!AD18/THG!AD$6</f>
        <v>2.045833413372292E-2</v>
      </c>
      <c r="AE18" s="34">
        <f>THG!AE18/THG!AE$6</f>
        <v>2.4397087106513279E-2</v>
      </c>
      <c r="AF18" s="34">
        <f>THG!AF18/THG!AF$6</f>
        <v>2.3338628060782251E-2</v>
      </c>
      <c r="AG18" s="34">
        <f>THG!AG18/THG!AG$6</f>
        <v>2.2563051111945572E-2</v>
      </c>
      <c r="AH18" s="98">
        <f>THG!AH18/THG!AH$6</f>
        <v>2.1465943961928285E-2</v>
      </c>
      <c r="AI18" s="98">
        <f>THG!AI18/THG!AI$6</f>
        <v>2.3093153225037868E-2</v>
      </c>
    </row>
    <row r="19" spans="2:35" ht="18.75" customHeight="1">
      <c r="B19" s="20" t="s">
        <v>175</v>
      </c>
      <c r="C19" s="15" t="s">
        <v>6</v>
      </c>
      <c r="D19" s="35">
        <f>THG!D19/THG!D$6</f>
        <v>4.0398514651412785E-3</v>
      </c>
      <c r="E19" s="35">
        <f>THG!E19/THG!E$6</f>
        <v>4.0964545803612038E-3</v>
      </c>
      <c r="F19" s="35">
        <f>THG!F19/THG!F$6</f>
        <v>4.1361234748798752E-3</v>
      </c>
      <c r="G19" s="35">
        <f>THG!G19/THG!G$6</f>
        <v>4.1175217168964457E-3</v>
      </c>
      <c r="H19" s="35">
        <f>THG!H19/THG!H$6</f>
        <v>3.7343629349036833E-3</v>
      </c>
      <c r="I19" s="35">
        <f>THG!I19/THG!I$6</f>
        <v>3.7523534548821696E-3</v>
      </c>
      <c r="J19" s="35">
        <f>THG!J19/THG!J$6</f>
        <v>3.6405061477748006E-3</v>
      </c>
      <c r="K19" s="35">
        <f>THG!K19/THG!K$6</f>
        <v>3.7352014849890577E-3</v>
      </c>
      <c r="L19" s="35">
        <f>THG!L19/THG!L$6</f>
        <v>3.8275276334116819E-3</v>
      </c>
      <c r="M19" s="35">
        <f>THG!M19/THG!M$6</f>
        <v>3.8079738322291069E-3</v>
      </c>
      <c r="N19" s="35">
        <f>THG!N19/THG!N$6</f>
        <v>3.4606701341001341E-3</v>
      </c>
      <c r="O19" s="35">
        <f>THG!O19/THG!O$6</f>
        <v>3.2003611742186184E-3</v>
      </c>
      <c r="P19" s="35">
        <f>THG!P19/THG!P$6</f>
        <v>3.0714739375006595E-3</v>
      </c>
      <c r="Q19" s="35">
        <f>THG!Q19/THG!Q$6</f>
        <v>2.9274435958765799E-3</v>
      </c>
      <c r="R19" s="35">
        <f>THG!R19/THG!R$6</f>
        <v>2.9343016488375109E-3</v>
      </c>
      <c r="S19" s="35">
        <f>THG!S19/THG!S$6</f>
        <v>2.7770513877345038E-3</v>
      </c>
      <c r="T19" s="35">
        <f>THG!T19/THG!T$6</f>
        <v>2.7889976922730948E-3</v>
      </c>
      <c r="U19" s="35">
        <f>THG!U19/THG!U$6</f>
        <v>2.8183410871678786E-3</v>
      </c>
      <c r="V19" s="35">
        <f>THG!V19/THG!V$6</f>
        <v>2.6755107968459511E-3</v>
      </c>
      <c r="W19" s="35">
        <f>THG!W19/THG!W$6</f>
        <v>2.7019859049181713E-3</v>
      </c>
      <c r="X19" s="35">
        <f>THG!X19/THG!X$6</f>
        <v>2.8873158296884947E-3</v>
      </c>
      <c r="Y19" s="35">
        <f>THG!Y19/THG!Y$6</f>
        <v>2.8107936295898887E-3</v>
      </c>
      <c r="Z19" s="35">
        <f>THG!Z19/THG!Z$6</f>
        <v>2.7474946452833711E-3</v>
      </c>
      <c r="AA19" s="35">
        <f>THG!AA19/THG!AA$6</f>
        <v>2.6127128881517562E-3</v>
      </c>
      <c r="AB19" s="35">
        <f>THG!AB19/THG!AB$6</f>
        <v>2.6285214593253325E-3</v>
      </c>
      <c r="AC19" s="35">
        <f>THG!AC19/THG!AC$6</f>
        <v>2.5657390294758445E-3</v>
      </c>
      <c r="AD19" s="35">
        <f>THG!AD19/THG!AD$6</f>
        <v>2.595238270574598E-3</v>
      </c>
      <c r="AE19" s="35">
        <f>THG!AE19/THG!AE$6</f>
        <v>2.6580101181592677E-3</v>
      </c>
      <c r="AF19" s="35">
        <f>THG!AF19/THG!AF$6</f>
        <v>2.7324867016156463E-3</v>
      </c>
      <c r="AG19" s="35">
        <f>THG!AG19/THG!AG$6</f>
        <v>2.7965001157690067E-3</v>
      </c>
      <c r="AH19" s="35">
        <f>THG!AH19/THG!AH$6</f>
        <v>3.0270139605413859E-3</v>
      </c>
      <c r="AI19" s="35">
        <f>THG!AI19/THG!AI$6</f>
        <v>3.0062618283188723E-3</v>
      </c>
    </row>
    <row r="20" spans="2:35" s="94" customFormat="1" ht="18.75" customHeight="1">
      <c r="B20" s="96" t="s">
        <v>174</v>
      </c>
      <c r="C20" s="95" t="s">
        <v>6</v>
      </c>
      <c r="D20" s="98">
        <f>THG!D20/THG!D$6</f>
        <v>1.0786072364244375E-2</v>
      </c>
      <c r="E20" s="98">
        <f>THG!E20/THG!E$6</f>
        <v>1.0731833359469143E-2</v>
      </c>
      <c r="F20" s="98">
        <f>THG!F20/THG!F$6</f>
        <v>1.1606893696624905E-2</v>
      </c>
      <c r="G20" s="98">
        <f>THG!G20/THG!G$6</f>
        <v>1.4149006933839458E-2</v>
      </c>
      <c r="H20" s="98">
        <f>THG!H20/THG!H$6</f>
        <v>1.4732645821785153E-2</v>
      </c>
      <c r="I20" s="98">
        <f>THG!I20/THG!I$6</f>
        <v>1.532455384874465E-2</v>
      </c>
      <c r="J20" s="98">
        <f>THG!J20/THG!J$6</f>
        <v>1.419581524544406E-2</v>
      </c>
      <c r="K20" s="98">
        <f>THG!K20/THG!K$6</f>
        <v>1.4824916085177071E-2</v>
      </c>
      <c r="L20" s="98">
        <f>THG!L20/THG!L$6</f>
        <v>1.5657383139073101E-2</v>
      </c>
      <c r="M20" s="98">
        <f>THG!M20/THG!M$6</f>
        <v>1.4508545257666724E-2</v>
      </c>
      <c r="N20" s="98">
        <f>THG!N20/THG!N$6</f>
        <v>1.2819933738103613E-2</v>
      </c>
      <c r="O20" s="98">
        <f>THG!O20/THG!O$6</f>
        <v>1.3321015677765766E-2</v>
      </c>
      <c r="P20" s="98">
        <f>THG!P20/THG!P$6</f>
        <v>1.3716117348918418E-2</v>
      </c>
      <c r="Q20" s="98">
        <f>THG!Q20/THG!Q$6</f>
        <v>1.3171113691648988E-2</v>
      </c>
      <c r="R20" s="98">
        <f>THG!R20/THG!R$6</f>
        <v>1.382551043781504E-2</v>
      </c>
      <c r="S20" s="98">
        <f>THG!S20/THG!S$6</f>
        <v>1.437466751520493E-2</v>
      </c>
      <c r="T20" s="98">
        <f>THG!T20/THG!T$6</f>
        <v>1.420598095070189E-2</v>
      </c>
      <c r="U20" s="98">
        <f>THG!U20/THG!U$6</f>
        <v>1.4677956660870527E-2</v>
      </c>
      <c r="V20" s="98">
        <f>THG!V20/THG!V$6</f>
        <v>1.4687881890182882E-2</v>
      </c>
      <c r="W20" s="98">
        <f>THG!W20/THG!W$6</f>
        <v>1.6272036623079248E-2</v>
      </c>
      <c r="X20" s="98">
        <f>THG!X20/THG!X$6</f>
        <v>1.5224373167135281E-2</v>
      </c>
      <c r="Y20" s="98">
        <f>THG!Y20/THG!Y$6</f>
        <v>1.5831160794194381E-2</v>
      </c>
      <c r="Z20" s="98">
        <f>THG!Z20/THG!Z$6</f>
        <v>1.5933549109137416E-2</v>
      </c>
      <c r="AA20" s="98">
        <f>THG!AA20/THG!AA$6</f>
        <v>1.5676639559080472E-2</v>
      </c>
      <c r="AB20" s="98">
        <f>THG!AB20/THG!AB$6</f>
        <v>1.6386471210220466E-2</v>
      </c>
      <c r="AC20" s="98">
        <f>THG!AC20/THG!AC$6</f>
        <v>1.6833288454607138E-2</v>
      </c>
      <c r="AD20" s="98">
        <f>THG!AD20/THG!AD$6</f>
        <v>1.6878330521614048E-2</v>
      </c>
      <c r="AE20" s="98">
        <f>THG!AE20/THG!AE$6</f>
        <v>1.7259976285090316E-2</v>
      </c>
      <c r="AF20" s="98">
        <f>THG!AF20/THG!AF$6</f>
        <v>1.6943153711998744E-2</v>
      </c>
      <c r="AG20" s="98">
        <f>THG!AG20/THG!AG$6</f>
        <v>1.7120107642749263E-2</v>
      </c>
      <c r="AH20" s="98">
        <f>THG!AH20/THG!AH$6</f>
        <v>1.668523653157003E-2</v>
      </c>
      <c r="AI20" s="98">
        <f>THG!AI20/THG!AI$6</f>
        <v>1.4636717075708745E-2</v>
      </c>
    </row>
    <row r="21" spans="2:35" s="11" customFormat="1" ht="18.75" customHeight="1">
      <c r="B21" s="10"/>
      <c r="C21" s="21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</row>
    <row r="22" spans="2:35" s="11" customFormat="1" ht="18.75" customHeight="1">
      <c r="B22" s="6" t="s">
        <v>17</v>
      </c>
      <c r="C22" s="23" t="s">
        <v>6</v>
      </c>
      <c r="D22" s="32">
        <f>THG!D22/THG!D$6</f>
        <v>0.16885393633216417</v>
      </c>
      <c r="E22" s="32">
        <f>THG!E22/THG!E$6</f>
        <v>0.17414157308856373</v>
      </c>
      <c r="F22" s="32">
        <f>THG!F22/THG!F$6</f>
        <v>0.16600289320227685</v>
      </c>
      <c r="G22" s="32">
        <f>THG!G22/THG!G$6</f>
        <v>0.17325309919914739</v>
      </c>
      <c r="H22" s="32">
        <f>THG!H22/THG!H$6</f>
        <v>0.16642594382251916</v>
      </c>
      <c r="I22" s="32">
        <f>THG!I22/THG!I$6</f>
        <v>0.1684181639585306</v>
      </c>
      <c r="J22" s="32">
        <f>THG!J22/THG!J$6</f>
        <v>0.18623454868239128</v>
      </c>
      <c r="K22" s="32">
        <f>THG!K22/THG!K$6</f>
        <v>0.18010802326421685</v>
      </c>
      <c r="L22" s="32">
        <f>THG!L22/THG!L$6</f>
        <v>0.17677084691882675</v>
      </c>
      <c r="M22" s="32">
        <f>THG!M22/THG!M$6</f>
        <v>0.16647536449023714</v>
      </c>
      <c r="N22" s="32">
        <f>THG!N22/THG!N$6</f>
        <v>0.16103072474775768</v>
      </c>
      <c r="O22" s="32">
        <f>THG!O22/THG!O$6</f>
        <v>0.17783867374202428</v>
      </c>
      <c r="P22" s="32">
        <f>THG!P22/THG!P$6</f>
        <v>0.16891829360586491</v>
      </c>
      <c r="Q22" s="32">
        <f>THG!Q22/THG!Q$6</f>
        <v>0.1622807826244812</v>
      </c>
      <c r="R22" s="32">
        <f>THG!R22/THG!R$6</f>
        <v>0.15450894222027006</v>
      </c>
      <c r="S22" s="32">
        <f>THG!S22/THG!S$6</f>
        <v>0.1559843712646678</v>
      </c>
      <c r="T22" s="32">
        <f>THG!T22/THG!T$6</f>
        <v>0.16326972577866347</v>
      </c>
      <c r="U22" s="32">
        <f>THG!U22/THG!U$6</f>
        <v>0.13019209596313394</v>
      </c>
      <c r="V22" s="32">
        <f>THG!V22/THG!V$6</f>
        <v>0.15656514549464878</v>
      </c>
      <c r="W22" s="32">
        <f>THG!W22/THG!W$6</f>
        <v>0.15398377525284837</v>
      </c>
      <c r="X22" s="32">
        <f>THG!X22/THG!X$6</f>
        <v>0.15841986085026202</v>
      </c>
      <c r="Y22" s="32">
        <f>THG!Y22/THG!Y$6</f>
        <v>0.13961195967384438</v>
      </c>
      <c r="Z22" s="32">
        <f>THG!Z22/THG!Z$6</f>
        <v>0.14189470292106129</v>
      </c>
      <c r="AA22" s="32">
        <f>THG!AA22/THG!AA$6</f>
        <v>0.14954418263747468</v>
      </c>
      <c r="AB22" s="32">
        <f>THG!AB22/THG!AB$6</f>
        <v>0.13219593031324334</v>
      </c>
      <c r="AC22" s="32">
        <f>THG!AC22/THG!AC$6</f>
        <v>0.13810804828386813</v>
      </c>
      <c r="AD22" s="32">
        <f>THG!AD22/THG!AD$6</f>
        <v>0.13814722461220266</v>
      </c>
      <c r="AE22" s="32">
        <f>THG!AE22/THG!AE$6</f>
        <v>0.13811028201445597</v>
      </c>
      <c r="AF22" s="32">
        <f>THG!AF22/THG!AF$6</f>
        <v>0.13646506845028736</v>
      </c>
      <c r="AG22" s="32">
        <f>THG!AG22/THG!AG$6</f>
        <v>0.15173655837594588</v>
      </c>
      <c r="AH22" s="32">
        <f>THG!AH22/THG!AH$6</f>
        <v>0.16382122255947698</v>
      </c>
      <c r="AI22" s="32">
        <f>THG!AI22/THG!AI$6</f>
        <v>0.15159448141575943</v>
      </c>
    </row>
    <row r="23" spans="2:35" ht="18.75" customHeight="1">
      <c r="B23" s="20" t="s">
        <v>159</v>
      </c>
      <c r="C23" s="15" t="s">
        <v>6</v>
      </c>
      <c r="D23" s="35">
        <f>THG!D23/THG!D$6</f>
        <v>5.2918473548332533E-2</v>
      </c>
      <c r="E23" s="35">
        <f>THG!E23/THG!E$6</f>
        <v>5.5100797857751661E-2</v>
      </c>
      <c r="F23" s="35">
        <f>THG!F23/THG!F$6</f>
        <v>5.1121665383491562E-2</v>
      </c>
      <c r="G23" s="35">
        <f>THG!G23/THG!G$6</f>
        <v>4.9427304100011359E-2</v>
      </c>
      <c r="H23" s="35">
        <f>THG!H23/THG!H$6</f>
        <v>4.6091974828434218E-2</v>
      </c>
      <c r="I23" s="35">
        <f>THG!I23/THG!I$6</f>
        <v>4.7984016623106605E-2</v>
      </c>
      <c r="J23" s="35">
        <f>THG!J23/THG!J$6</f>
        <v>5.6718069564407697E-2</v>
      </c>
      <c r="K23" s="35">
        <f>THG!K23/THG!K$6</f>
        <v>5.0271719749851132E-2</v>
      </c>
      <c r="L23" s="35">
        <f>THG!L23/THG!L$6</f>
        <v>4.9900373856124162E-2</v>
      </c>
      <c r="M23" s="35">
        <f>THG!M23/THG!M$6</f>
        <v>4.757457928212324E-2</v>
      </c>
      <c r="N23" s="35">
        <f>THG!N23/THG!N$6</f>
        <v>4.4105885344374575E-2</v>
      </c>
      <c r="O23" s="35">
        <f>THG!O23/THG!O$6</f>
        <v>5.0294819164483535E-2</v>
      </c>
      <c r="P23" s="35">
        <f>THG!P23/THG!P$6</f>
        <v>4.8493045219208469E-2</v>
      </c>
      <c r="Q23" s="35">
        <f>THG!Q23/THG!Q$6</f>
        <v>4.0891548014903217E-2</v>
      </c>
      <c r="R23" s="35">
        <f>THG!R23/THG!R$6</f>
        <v>4.0192099380564707E-2</v>
      </c>
      <c r="S23" s="35">
        <f>THG!S23/THG!S$6</f>
        <v>4.0750289599149926E-2</v>
      </c>
      <c r="T23" s="35">
        <f>THG!T23/THG!T$6</f>
        <v>4.6486518494541822E-2</v>
      </c>
      <c r="U23" s="35">
        <f>THG!U23/THG!U$6</f>
        <v>3.6578981939342559E-2</v>
      </c>
      <c r="V23" s="35">
        <f>THG!V23/THG!V$6</f>
        <v>4.3526253613283064E-2</v>
      </c>
      <c r="W23" s="35">
        <f>THG!W23/THG!W$6</f>
        <v>4.188471026200391E-2</v>
      </c>
      <c r="X23" s="35">
        <f>THG!X23/THG!X$6</f>
        <v>4.2652862699125625E-2</v>
      </c>
      <c r="Y23" s="35">
        <f>THG!Y23/THG!Y$6</f>
        <v>3.8441760043310805E-2</v>
      </c>
      <c r="Z23" s="35">
        <f>THG!Z23/THG!Z$6</f>
        <v>3.7103141267377043E-2</v>
      </c>
      <c r="AA23" s="35">
        <f>THG!AA23/THG!AA$6</f>
        <v>4.0149479987989671E-2</v>
      </c>
      <c r="AB23" s="35">
        <f>THG!AB23/THG!AB$6</f>
        <v>3.7634871272068278E-2</v>
      </c>
      <c r="AC23" s="35">
        <f>THG!AC23/THG!AC$6</f>
        <v>3.9073852819119993E-2</v>
      </c>
      <c r="AD23" s="35">
        <f>THG!AD23/THG!AD$6</f>
        <v>3.7881575251045928E-2</v>
      </c>
      <c r="AE23" s="35">
        <f>THG!AE23/THG!AE$6</f>
        <v>3.8105643480644165E-2</v>
      </c>
      <c r="AF23" s="35">
        <f>THG!AF23/THG!AF$6</f>
        <v>3.4823270088171258E-2</v>
      </c>
      <c r="AG23" s="35">
        <f>THG!AG23/THG!AG$6</f>
        <v>3.7372455006043616E-2</v>
      </c>
      <c r="AH23" s="35">
        <f>THG!AH23/THG!AH$6</f>
        <v>3.8131738399155853E-2</v>
      </c>
      <c r="AI23" s="35">
        <f>THG!AI23/THG!AI$6</f>
        <v>3.9399787226520301E-2</v>
      </c>
    </row>
    <row r="24" spans="2:35" ht="18.75" customHeight="1">
      <c r="B24" s="96" t="s">
        <v>30</v>
      </c>
      <c r="C24" s="16" t="s">
        <v>6</v>
      </c>
      <c r="D24" s="34">
        <f>THG!D24/THG!D$6</f>
        <v>0.10619794686504645</v>
      </c>
      <c r="E24" s="34">
        <f>THG!E24/THG!E$6</f>
        <v>0.11182965212300947</v>
      </c>
      <c r="F24" s="34">
        <f>THG!F24/THG!F$6</f>
        <v>0.10917194936192112</v>
      </c>
      <c r="G24" s="34">
        <f>THG!G24/THG!G$6</f>
        <v>0.11922097423661768</v>
      </c>
      <c r="H24" s="34">
        <f>THG!H24/THG!H$6</f>
        <v>0.1160272842908323</v>
      </c>
      <c r="I24" s="34">
        <f>THG!I24/THG!I$6</f>
        <v>0.11683344037087941</v>
      </c>
      <c r="J24" s="34">
        <f>THG!J24/THG!J$6</f>
        <v>0.12674595073382056</v>
      </c>
      <c r="K24" s="34">
        <f>THG!K24/THG!K$6</f>
        <v>0.12707528426075276</v>
      </c>
      <c r="L24" s="34">
        <f>THG!L24/THG!L$6</f>
        <v>0.12403478513692985</v>
      </c>
      <c r="M24" s="34">
        <f>THG!M24/THG!M$6</f>
        <v>0.11640205265286406</v>
      </c>
      <c r="N24" s="34">
        <f>THG!N24/THG!N$6</f>
        <v>0.11468170638422175</v>
      </c>
      <c r="O24" s="34">
        <f>THG!O24/THG!O$6</f>
        <v>0.12573464515162075</v>
      </c>
      <c r="P24" s="34">
        <f>THG!P24/THG!P$6</f>
        <v>0.11854321605701106</v>
      </c>
      <c r="Q24" s="34">
        <f>THG!Q24/THG!Q$6</f>
        <v>0.11948105933040327</v>
      </c>
      <c r="R24" s="34">
        <f>THG!R24/THG!R$6</f>
        <v>0.11265754213822665</v>
      </c>
      <c r="S24" s="34">
        <f>THG!S24/THG!S$6</f>
        <v>0.11350172933169619</v>
      </c>
      <c r="T24" s="34">
        <f>THG!T24/THG!T$6</f>
        <v>0.11522129444651479</v>
      </c>
      <c r="U24" s="34">
        <f>THG!U24/THG!U$6</f>
        <v>9.2281490976059879E-2</v>
      </c>
      <c r="V24" s="34">
        <f>THG!V24/THG!V$6</f>
        <v>0.11168238414462153</v>
      </c>
      <c r="W24" s="34">
        <f>THG!W24/THG!W$6</f>
        <v>0.11061230353321476</v>
      </c>
      <c r="X24" s="34">
        <f>THG!X24/THG!X$6</f>
        <v>0.11438230816087655</v>
      </c>
      <c r="Y24" s="34">
        <f>THG!Y24/THG!Y$6</f>
        <v>9.9851586520557561E-2</v>
      </c>
      <c r="Z24" s="34">
        <f>THG!Z24/THG!Z$6</f>
        <v>0.10371318454419433</v>
      </c>
      <c r="AA24" s="34">
        <f>THG!AA24/THG!AA$6</f>
        <v>0.1082945609379506</v>
      </c>
      <c r="AB24" s="34">
        <f>THG!AB24/THG!AB$6</f>
        <v>9.3480096460053536E-2</v>
      </c>
      <c r="AC24" s="34">
        <f>THG!AC24/THG!AC$6</f>
        <v>9.7952771166063796E-2</v>
      </c>
      <c r="AD24" s="34">
        <f>THG!AD24/THG!AD$6</f>
        <v>9.9153486495003149E-2</v>
      </c>
      <c r="AE24" s="34">
        <f>THG!AE24/THG!AE$6</f>
        <v>9.9081954435655359E-2</v>
      </c>
      <c r="AF24" s="34">
        <f>THG!AF24/THG!AF$6</f>
        <v>0.10078664550165546</v>
      </c>
      <c r="AG24" s="34">
        <f>THG!AG24/THG!AG$6</f>
        <v>0.11324733117836014</v>
      </c>
      <c r="AH24" s="98">
        <f>THG!AH24/THG!AH$6</f>
        <v>0.12466326239743478</v>
      </c>
      <c r="AI24" s="98">
        <f>THG!AI24/THG!AI$6</f>
        <v>0.11096701027034474</v>
      </c>
    </row>
    <row r="25" spans="2:35" ht="18.75" customHeight="1">
      <c r="B25" s="20" t="s">
        <v>160</v>
      </c>
      <c r="C25" s="15" t="s">
        <v>6</v>
      </c>
      <c r="D25" s="35">
        <f>THG!D25/THG!D$6</f>
        <v>9.7375159187851577E-3</v>
      </c>
      <c r="E25" s="35">
        <f>THG!E25/THG!E$6</f>
        <v>7.2111231078026087E-3</v>
      </c>
      <c r="F25" s="35">
        <f>THG!F25/THG!F$6</f>
        <v>5.7092784568641593E-3</v>
      </c>
      <c r="G25" s="35">
        <f>THG!G25/THG!G$6</f>
        <v>4.6048208625183778E-3</v>
      </c>
      <c r="H25" s="35">
        <f>THG!H25/THG!H$6</f>
        <v>4.3066847032526565E-3</v>
      </c>
      <c r="I25" s="35">
        <f>THG!I25/THG!I$6</f>
        <v>3.6007069645445831E-3</v>
      </c>
      <c r="J25" s="35">
        <f>THG!J25/THG!J$6</f>
        <v>2.7705283841630113E-3</v>
      </c>
      <c r="K25" s="35">
        <f>THG!K25/THG!K$6</f>
        <v>2.7610192536129648E-3</v>
      </c>
      <c r="L25" s="35">
        <f>THG!L25/THG!L$6</f>
        <v>2.8356879257727193E-3</v>
      </c>
      <c r="M25" s="35">
        <f>THG!M25/THG!M$6</f>
        <v>2.4987325552498565E-3</v>
      </c>
      <c r="N25" s="35">
        <f>THG!N25/THG!N$6</f>
        <v>2.2431330191613474E-3</v>
      </c>
      <c r="O25" s="35">
        <f>THG!O25/THG!O$6</f>
        <v>1.8092094259199866E-3</v>
      </c>
      <c r="P25" s="35">
        <f>THG!P25/THG!P$6</f>
        <v>1.8820323296453811E-3</v>
      </c>
      <c r="Q25" s="35">
        <f>THG!Q25/THG!Q$6</f>
        <v>1.9081752791747283E-3</v>
      </c>
      <c r="R25" s="35">
        <f>THG!R25/THG!R$6</f>
        <v>1.6593007014786994E-3</v>
      </c>
      <c r="S25" s="35">
        <f>THG!S25/THG!S$6</f>
        <v>1.7323523338216842E-3</v>
      </c>
      <c r="T25" s="35">
        <f>THG!T25/THG!T$6</f>
        <v>1.5619128376068655E-3</v>
      </c>
      <c r="U25" s="35">
        <f>THG!U25/THG!U$6</f>
        <v>1.3316230477314864E-3</v>
      </c>
      <c r="V25" s="35">
        <f>THG!V25/THG!V$6</f>
        <v>1.3565077367441768E-3</v>
      </c>
      <c r="W25" s="35">
        <f>THG!W25/THG!W$6</f>
        <v>1.4867614576296894E-3</v>
      </c>
      <c r="X25" s="35">
        <f>THG!X25/THG!X$6</f>
        <v>1.3846899902598315E-3</v>
      </c>
      <c r="Y25" s="35">
        <f>THG!Y25/THG!Y$6</f>
        <v>1.3186131099760189E-3</v>
      </c>
      <c r="Z25" s="35">
        <f>THG!Z25/THG!Z$6</f>
        <v>1.078377109489916E-3</v>
      </c>
      <c r="AA25" s="35">
        <f>THG!AA25/THG!AA$6</f>
        <v>1.1001417115343913E-3</v>
      </c>
      <c r="AB25" s="35">
        <f>THG!AB25/THG!AB$6</f>
        <v>1.0809625811215124E-3</v>
      </c>
      <c r="AC25" s="35">
        <f>THG!AC25/THG!AC$6</f>
        <v>1.081424298684348E-3</v>
      </c>
      <c r="AD25" s="35">
        <f>THG!AD25/THG!AD$6</f>
        <v>1.1121628661535776E-3</v>
      </c>
      <c r="AE25" s="35">
        <f>THG!AE25/THG!AE$6</f>
        <v>9.2268409815645476E-4</v>
      </c>
      <c r="AF25" s="35">
        <f>THG!AF25/THG!AF$6</f>
        <v>8.5515286046061604E-4</v>
      </c>
      <c r="AG25" s="35">
        <f>THG!AG25/THG!AG$6</f>
        <v>1.1167721915421244E-3</v>
      </c>
      <c r="AH25" s="35">
        <f>THG!AH25/THG!AH$6</f>
        <v>1.0262217628863488E-3</v>
      </c>
      <c r="AI25" s="35">
        <f>THG!AI25/THG!AI$6</f>
        <v>1.227683918894399E-3</v>
      </c>
    </row>
    <row r="26" spans="2:35" ht="18.75" customHeight="1">
      <c r="B26" s="9"/>
      <c r="C26" s="16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98"/>
      <c r="AI26" s="98"/>
    </row>
    <row r="27" spans="2:35" s="11" customFormat="1" ht="18.75" customHeight="1">
      <c r="B27" s="5" t="s">
        <v>25</v>
      </c>
      <c r="C27" s="21" t="s">
        <v>6</v>
      </c>
      <c r="D27" s="33">
        <f>THG!D27/THG!D$6</f>
        <v>0.1315707328260261</v>
      </c>
      <c r="E27" s="33">
        <f>THG!E27/THG!E$6</f>
        <v>0.13908469833757711</v>
      </c>
      <c r="F27" s="33">
        <f>THG!F27/THG!F$6</f>
        <v>0.1501441957462275</v>
      </c>
      <c r="G27" s="33">
        <f>THG!G27/THG!G$6</f>
        <v>0.15518863142933481</v>
      </c>
      <c r="H27" s="33">
        <f>THG!H27/THG!H$6</f>
        <v>0.15409197624832643</v>
      </c>
      <c r="I27" s="33">
        <f>THG!I27/THG!I$6</f>
        <v>0.15796096642764748</v>
      </c>
      <c r="J27" s="33">
        <f>THG!J27/THG!J$6</f>
        <v>0.15519058926367982</v>
      </c>
      <c r="K27" s="33">
        <f>THG!K27/THG!K$6</f>
        <v>0.16057412908480967</v>
      </c>
      <c r="L27" s="33">
        <f>THG!L27/THG!L$6</f>
        <v>0.16745666167668702</v>
      </c>
      <c r="M27" s="33">
        <f>THG!M27/THG!M$6</f>
        <v>0.17792403148294253</v>
      </c>
      <c r="N27" s="33">
        <f>THG!N27/THG!N$6</f>
        <v>0.17450663929236912</v>
      </c>
      <c r="O27" s="33">
        <f>THG!O27/THG!O$6</f>
        <v>0.16811881166858247</v>
      </c>
      <c r="P27" s="33">
        <f>THG!P27/THG!P$6</f>
        <v>0.16924895994352626</v>
      </c>
      <c r="Q27" s="33">
        <f>THG!Q27/THG!Q$6</f>
        <v>0.1635622069321451</v>
      </c>
      <c r="R27" s="33">
        <f>THG!R27/THG!R$6</f>
        <v>0.16583570051835961</v>
      </c>
      <c r="S27" s="33">
        <f>THG!S27/THG!S$6</f>
        <v>0.16198155560600552</v>
      </c>
      <c r="T27" s="33">
        <f>THG!T27/THG!T$6</f>
        <v>0.1568483433985968</v>
      </c>
      <c r="U27" s="33">
        <f>THG!U27/THG!U$6</f>
        <v>0.15803520535141768</v>
      </c>
      <c r="V27" s="33">
        <f>THG!V27/THG!V$6</f>
        <v>0.15746325738756781</v>
      </c>
      <c r="W27" s="33">
        <f>THG!W27/THG!W$6</f>
        <v>0.16837047833872246</v>
      </c>
      <c r="X27" s="33">
        <f>THG!X27/THG!X$6</f>
        <v>0.16346721707766612</v>
      </c>
      <c r="Y27" s="33">
        <f>THG!Y27/THG!Y$6</f>
        <v>0.16993335453147848</v>
      </c>
      <c r="Z27" s="33">
        <f>THG!Z27/THG!Z$6</f>
        <v>0.16746763282780247</v>
      </c>
      <c r="AA27" s="33">
        <f>THG!AA27/THG!AA$6</f>
        <v>0.168929151799347</v>
      </c>
      <c r="AB27" s="33">
        <f>THG!AB27/THG!AB$6</f>
        <v>0.17760223182762497</v>
      </c>
      <c r="AC27" s="33">
        <f>THG!AC27/THG!AC$6</f>
        <v>0.18009773812943644</v>
      </c>
      <c r="AD27" s="33">
        <f>THG!AD27/THG!AD$6</f>
        <v>0.1829535878872863</v>
      </c>
      <c r="AE27" s="33">
        <f>THG!AE27/THG!AE$6</f>
        <v>0.18954905542307046</v>
      </c>
      <c r="AF27" s="33">
        <f>THG!AF27/THG!AF$6</f>
        <v>0.19081003442652147</v>
      </c>
      <c r="AG27" s="33">
        <f>THG!AG27/THG!AG$6</f>
        <v>0.20516051675210006</v>
      </c>
      <c r="AH27" s="33">
        <f>THG!AH27/THG!AH$6</f>
        <v>0.20085899199881022</v>
      </c>
      <c r="AI27" s="33">
        <f>THG!AI27/THG!AI$6</f>
        <v>0.19440575793313067</v>
      </c>
    </row>
    <row r="28" spans="2:35" ht="18.75" customHeight="1">
      <c r="B28" s="96" t="s">
        <v>7</v>
      </c>
      <c r="C28" s="16" t="s">
        <v>6</v>
      </c>
      <c r="D28" s="34">
        <f>THG!D28/THG!D$6</f>
        <v>1.9629865926923291E-3</v>
      </c>
      <c r="E28" s="34">
        <f>THG!E28/THG!E$6</f>
        <v>1.8953364855740366E-3</v>
      </c>
      <c r="F28" s="34">
        <f>THG!F28/THG!F$6</f>
        <v>1.8990764248641959E-3</v>
      </c>
      <c r="G28" s="34">
        <f>THG!G28/THG!G$6</f>
        <v>1.8475278705517176E-3</v>
      </c>
      <c r="H28" s="34">
        <f>THG!H28/THG!H$6</f>
        <v>1.8762023055349463E-3</v>
      </c>
      <c r="I28" s="34">
        <f>THG!I28/THG!I$6</f>
        <v>1.9337622063514558E-3</v>
      </c>
      <c r="J28" s="34">
        <f>THG!J28/THG!J$6</f>
        <v>1.9252441326772843E-3</v>
      </c>
      <c r="K28" s="34">
        <f>THG!K28/THG!K$6</f>
        <v>2.1466261169568171E-3</v>
      </c>
      <c r="L28" s="34">
        <f>THG!L28/THG!L$6</f>
        <v>2.2591020863044907E-3</v>
      </c>
      <c r="M28" s="34">
        <f>THG!M28/THG!M$6</f>
        <v>2.4280149247134695E-3</v>
      </c>
      <c r="N28" s="34">
        <f>THG!N28/THG!N$6</f>
        <v>2.5684330124787669E-3</v>
      </c>
      <c r="O28" s="34">
        <f>THG!O28/THG!O$6</f>
        <v>2.4240622232671234E-3</v>
      </c>
      <c r="P28" s="34">
        <f>THG!P28/THG!P$6</f>
        <v>2.4316926987739194E-3</v>
      </c>
      <c r="Q28" s="34">
        <f>THG!Q28/THG!Q$6</f>
        <v>2.4098655600514112E-3</v>
      </c>
      <c r="R28" s="34">
        <f>THG!R28/THG!R$6</f>
        <v>2.2586237916743987E-3</v>
      </c>
      <c r="S28" s="34">
        <f>THG!S28/THG!S$6</f>
        <v>2.5350916444684094E-3</v>
      </c>
      <c r="T28" s="34">
        <f>THG!T28/THG!T$6</f>
        <v>2.5798044864013374E-3</v>
      </c>
      <c r="U28" s="34">
        <f>THG!U28/THG!U$6</f>
        <v>2.6987002040956016E-3</v>
      </c>
      <c r="V28" s="34">
        <f>THG!V28/THG!V$6</f>
        <v>2.6755450227593678E-3</v>
      </c>
      <c r="W28" s="34">
        <f>THG!W28/THG!W$6</f>
        <v>2.7490665675482923E-3</v>
      </c>
      <c r="X28" s="34">
        <f>THG!X28/THG!X$6</f>
        <v>2.493697150348187E-3</v>
      </c>
      <c r="Y28" s="34">
        <f>THG!Y28/THG!Y$6</f>
        <v>2.3488702393845364E-3</v>
      </c>
      <c r="Z28" s="34">
        <f>THG!Z28/THG!Z$6</f>
        <v>2.3933621599736611E-3</v>
      </c>
      <c r="AA28" s="34">
        <f>THG!AA28/THG!AA$6</f>
        <v>2.2030795962546994E-3</v>
      </c>
      <c r="AB28" s="34">
        <f>THG!AB28/THG!AB$6</f>
        <v>2.2116267350713254E-3</v>
      </c>
      <c r="AC28" s="34">
        <f>THG!AC28/THG!AC$6</f>
        <v>2.2256366579185617E-3</v>
      </c>
      <c r="AD28" s="34">
        <f>THG!AD28/THG!AD$6</f>
        <v>2.3220436013440086E-3</v>
      </c>
      <c r="AE28" s="34">
        <f>THG!AE28/THG!AE$6</f>
        <v>2.454318245388287E-3</v>
      </c>
      <c r="AF28" s="34">
        <f>THG!AF28/THG!AF$6</f>
        <v>2.5921935785115195E-3</v>
      </c>
      <c r="AG28" s="34">
        <f>THG!AG28/THG!AG$6</f>
        <v>2.8181475833808324E-3</v>
      </c>
      <c r="AH28" s="98">
        <f>THG!AH28/THG!AH$6</f>
        <v>1.4404263405604139E-3</v>
      </c>
      <c r="AI28" s="98">
        <f>THG!AI28/THG!AI$6</f>
        <v>1.0042443124398722E-3</v>
      </c>
    </row>
    <row r="29" spans="2:35" ht="18.75" customHeight="1">
      <c r="B29" s="20" t="s">
        <v>8</v>
      </c>
      <c r="C29" s="15" t="s">
        <v>6</v>
      </c>
      <c r="D29" s="35">
        <f>THG!D29/THG!D$6</f>
        <v>0.12463846116621111</v>
      </c>
      <c r="E29" s="35">
        <f>THG!E29/THG!E$6</f>
        <v>0.1324046451638477</v>
      </c>
      <c r="F29" s="35">
        <f>THG!F29/THG!F$6</f>
        <v>0.14324632368535803</v>
      </c>
      <c r="G29" s="35">
        <f>THG!G29/THG!G$6</f>
        <v>0.14832750727647784</v>
      </c>
      <c r="H29" s="35">
        <f>THG!H29/THG!H$6</f>
        <v>0.14734324673689067</v>
      </c>
      <c r="I29" s="35">
        <f>THG!I29/THG!I$6</f>
        <v>0.15161802128997412</v>
      </c>
      <c r="J29" s="35">
        <f>THG!J29/THG!J$6</f>
        <v>0.14919363355770607</v>
      </c>
      <c r="K29" s="35">
        <f>THG!K29/THG!K$6</f>
        <v>0.15469171781982741</v>
      </c>
      <c r="L29" s="35">
        <f>THG!L29/THG!L$6</f>
        <v>0.16146725968848183</v>
      </c>
      <c r="M29" s="35">
        <f>THG!M29/THG!M$6</f>
        <v>0.1719819245271684</v>
      </c>
      <c r="N29" s="35">
        <f>THG!N29/THG!N$6</f>
        <v>0.16848425036112605</v>
      </c>
      <c r="O29" s="35">
        <f>THG!O29/THG!O$6</f>
        <v>0.16246038396120929</v>
      </c>
      <c r="P29" s="35">
        <f>THG!P29/THG!P$6</f>
        <v>0.16371445460490577</v>
      </c>
      <c r="Q29" s="35">
        <f>THG!Q29/THG!Q$6</f>
        <v>0.15802228809621974</v>
      </c>
      <c r="R29" s="35">
        <f>THG!R29/THG!R$6</f>
        <v>0.16048783495041843</v>
      </c>
      <c r="S29" s="35">
        <f>THG!S29/THG!S$6</f>
        <v>0.15642963616131517</v>
      </c>
      <c r="T29" s="35">
        <f>THG!T29/THG!T$6</f>
        <v>0.15147889834535191</v>
      </c>
      <c r="U29" s="35">
        <f>THG!U29/THG!U$6</f>
        <v>0.15246065584420318</v>
      </c>
      <c r="V29" s="35">
        <f>THG!V29/THG!V$6</f>
        <v>0.1519759460689678</v>
      </c>
      <c r="W29" s="35">
        <f>THG!W29/THG!W$6</f>
        <v>0.1627907709778714</v>
      </c>
      <c r="X29" s="35">
        <f>THG!X29/THG!X$6</f>
        <v>0.15827446719622787</v>
      </c>
      <c r="Y29" s="35">
        <f>THG!Y29/THG!Y$6</f>
        <v>0.16473274049781311</v>
      </c>
      <c r="Z29" s="35">
        <f>THG!Z29/THG!Z$6</f>
        <v>0.16234990704574556</v>
      </c>
      <c r="AA29" s="35">
        <f>THG!AA29/THG!AA$6</f>
        <v>0.16398646125900845</v>
      </c>
      <c r="AB29" s="35">
        <f>THG!AB29/THG!AB$6</f>
        <v>0.17256595597062374</v>
      </c>
      <c r="AC29" s="35">
        <f>THG!AC29/THG!AC$6</f>
        <v>0.17486747066680022</v>
      </c>
      <c r="AD29" s="35">
        <f>THG!AD29/THG!AD$6</f>
        <v>0.17775751277115251</v>
      </c>
      <c r="AE29" s="35">
        <f>THG!AE29/THG!AE$6</f>
        <v>0.18448356649639358</v>
      </c>
      <c r="AF29" s="35">
        <f>THG!AF29/THG!AF$6</f>
        <v>0.18556569999476413</v>
      </c>
      <c r="AG29" s="35">
        <f>THG!AG29/THG!AG$6</f>
        <v>0.19932140684070729</v>
      </c>
      <c r="AH29" s="35">
        <f>THG!AH29/THG!AH$6</f>
        <v>0.1964130840007331</v>
      </c>
      <c r="AI29" s="35">
        <f>THG!AI29/THG!AI$6</f>
        <v>0.19051308585354856</v>
      </c>
    </row>
    <row r="30" spans="2:35" ht="18.75" customHeight="1">
      <c r="B30" s="96" t="s">
        <v>9</v>
      </c>
      <c r="C30" s="16" t="s">
        <v>6</v>
      </c>
      <c r="D30" s="34">
        <f>THG!D30/THG!D$6</f>
        <v>2.5343172582796766E-3</v>
      </c>
      <c r="E30" s="34">
        <f>THG!E30/THG!E$6</f>
        <v>2.3554860039318487E-3</v>
      </c>
      <c r="F30" s="34">
        <f>THG!F30/THG!F$6</f>
        <v>2.4117079667209541E-3</v>
      </c>
      <c r="G30" s="34">
        <f>THG!G30/THG!G$6</f>
        <v>2.4200835032749122E-3</v>
      </c>
      <c r="H30" s="34">
        <f>THG!H30/THG!H$6</f>
        <v>2.2864825846396156E-3</v>
      </c>
      <c r="I30" s="34">
        <f>THG!I30/THG!I$6</f>
        <v>2.2201320969666527E-3</v>
      </c>
      <c r="J30" s="34">
        <f>THG!J30/THG!J$6</f>
        <v>2.0765861349326307E-3</v>
      </c>
      <c r="K30" s="34">
        <f>THG!K30/THG!K$6</f>
        <v>1.9778738755714289E-3</v>
      </c>
      <c r="L30" s="34">
        <f>THG!L30/THG!L$6</f>
        <v>1.9108946391103131E-3</v>
      </c>
      <c r="M30" s="34">
        <f>THG!M30/THG!M$6</f>
        <v>1.8646727225480246E-3</v>
      </c>
      <c r="N30" s="34">
        <f>THG!N30/THG!N$6</f>
        <v>1.8842914528479032E-3</v>
      </c>
      <c r="O30" s="34">
        <f>THG!O30/THG!O$6</f>
        <v>1.7008850627494123E-3</v>
      </c>
      <c r="P30" s="34">
        <f>THG!P30/THG!P$6</f>
        <v>1.6081912475083013E-3</v>
      </c>
      <c r="Q30" s="34">
        <f>THG!Q30/THG!Q$6</f>
        <v>1.5827194100665647E-3</v>
      </c>
      <c r="R30" s="34">
        <f>THG!R30/THG!R$6</f>
        <v>1.5199371472375052E-3</v>
      </c>
      <c r="S30" s="34">
        <f>THG!S30/THG!S$6</f>
        <v>1.393802845289979E-3</v>
      </c>
      <c r="T30" s="34">
        <f>THG!T30/THG!T$6</f>
        <v>1.3071188130985925E-3</v>
      </c>
      <c r="U30" s="34">
        <f>THG!U30/THG!U$6</f>
        <v>1.3132970184092211E-3</v>
      </c>
      <c r="V30" s="34">
        <f>THG!V30/THG!V$6</f>
        <v>1.2907004383841082E-3</v>
      </c>
      <c r="W30" s="34">
        <f>THG!W30/THG!W$6</f>
        <v>1.2193130690383986E-3</v>
      </c>
      <c r="X30" s="34">
        <f>THG!X30/THG!X$6</f>
        <v>1.1979504214490561E-3</v>
      </c>
      <c r="Y30" s="34">
        <f>THG!Y30/THG!Y$6</f>
        <v>1.2426061209452257E-3</v>
      </c>
      <c r="Z30" s="34">
        <f>THG!Z30/THG!Z$6</f>
        <v>1.1368860054274585E-3</v>
      </c>
      <c r="AA30" s="34">
        <f>THG!AA30/THG!AA$6</f>
        <v>1.1352659395721799E-3</v>
      </c>
      <c r="AB30" s="34">
        <f>THG!AB30/THG!AB$6</f>
        <v>1.0605555215364348E-3</v>
      </c>
      <c r="AC30" s="34">
        <f>THG!AC30/THG!AC$6</f>
        <v>1.1411498851915821E-3</v>
      </c>
      <c r="AD30" s="34">
        <f>THG!AD30/THG!AD$6</f>
        <v>1.1753076263509852E-3</v>
      </c>
      <c r="AE30" s="34">
        <f>THG!AE30/THG!AE$6</f>
        <v>9.9238164163458951E-4</v>
      </c>
      <c r="AF30" s="34">
        <f>THG!AF30/THG!AF$6</f>
        <v>8.6540999102117607E-4</v>
      </c>
      <c r="AG30" s="34">
        <f>THG!AG30/THG!AG$6</f>
        <v>1.0432407132406458E-3</v>
      </c>
      <c r="AH30" s="98">
        <f>THG!AH30/THG!AH$6</f>
        <v>1.0776428614039824E-3</v>
      </c>
      <c r="AI30" s="98">
        <f>THG!AI30/THG!AI$6</f>
        <v>1.0437659858669802E-3</v>
      </c>
    </row>
    <row r="31" spans="2:35" ht="18.75" customHeight="1">
      <c r="B31" s="20" t="s">
        <v>10</v>
      </c>
      <c r="C31" s="15" t="s">
        <v>6</v>
      </c>
      <c r="D31" s="35">
        <f>THG!D31/THG!D$6</f>
        <v>2.4349678088430092E-3</v>
      </c>
      <c r="E31" s="35">
        <f>THG!E31/THG!E$6</f>
        <v>2.4292306842235464E-3</v>
      </c>
      <c r="F31" s="35">
        <f>THG!F31/THG!F$6</f>
        <v>2.5870876692843082E-3</v>
      </c>
      <c r="G31" s="35">
        <f>THG!G31/THG!G$6</f>
        <v>2.5935127790303221E-3</v>
      </c>
      <c r="H31" s="35">
        <f>THG!H31/THG!H$6</f>
        <v>2.586044621261207E-3</v>
      </c>
      <c r="I31" s="35">
        <f>THG!I31/THG!I$6</f>
        <v>2.1890508343552404E-3</v>
      </c>
      <c r="J31" s="35">
        <f>THG!J31/THG!J$6</f>
        <v>1.9951254383638374E-3</v>
      </c>
      <c r="K31" s="35">
        <f>THG!K31/THG!K$6</f>
        <v>1.7579112724540036E-3</v>
      </c>
      <c r="L31" s="35">
        <f>THG!L31/THG!L$6</f>
        <v>1.8194052627903874E-3</v>
      </c>
      <c r="M31" s="35">
        <f>THG!M31/THG!M$6</f>
        <v>1.6494193085126187E-3</v>
      </c>
      <c r="N31" s="35">
        <f>THG!N31/THG!N$6</f>
        <v>1.5696644659164011E-3</v>
      </c>
      <c r="O31" s="35">
        <f>THG!O31/THG!O$6</f>
        <v>1.5334804213566636E-3</v>
      </c>
      <c r="P31" s="35">
        <f>THG!P31/THG!P$6</f>
        <v>1.4946213923382747E-3</v>
      </c>
      <c r="Q31" s="35">
        <f>THG!Q31/THG!Q$6</f>
        <v>1.5473338658073936E-3</v>
      </c>
      <c r="R31" s="35">
        <f>THG!R31/THG!R$6</f>
        <v>1.5693046290292656E-3</v>
      </c>
      <c r="S31" s="35">
        <f>THG!S31/THG!S$6</f>
        <v>1.6230249549319708E-3</v>
      </c>
      <c r="T31" s="35">
        <f>THG!T31/THG!T$6</f>
        <v>1.4825217537449264E-3</v>
      </c>
      <c r="U31" s="35">
        <f>THG!U31/THG!U$6</f>
        <v>1.562552284709712E-3</v>
      </c>
      <c r="V31" s="35">
        <f>THG!V31/THG!V$6</f>
        <v>1.5210658574565173E-3</v>
      </c>
      <c r="W31" s="35">
        <f>THG!W31/THG!W$6</f>
        <v>1.6113277242643723E-3</v>
      </c>
      <c r="X31" s="35">
        <f>THG!X31/THG!X$6</f>
        <v>1.5011023096409754E-3</v>
      </c>
      <c r="Y31" s="35">
        <f>THG!Y31/THG!Y$6</f>
        <v>1.6091376733356299E-3</v>
      </c>
      <c r="Z31" s="35">
        <f>THG!Z31/THG!Z$6</f>
        <v>1.5874776166557858E-3</v>
      </c>
      <c r="AA31" s="35">
        <f>THG!AA31/THG!AA$6</f>
        <v>1.6043450045116424E-3</v>
      </c>
      <c r="AB31" s="35">
        <f>THG!AB31/THG!AB$6</f>
        <v>1.7640936003934737E-3</v>
      </c>
      <c r="AC31" s="35">
        <f>THG!AC31/THG!AC$6</f>
        <v>1.8634809195260669E-3</v>
      </c>
      <c r="AD31" s="35">
        <f>THG!AD31/THG!AD$6</f>
        <v>1.6987238884387948E-3</v>
      </c>
      <c r="AE31" s="35">
        <f>THG!AE31/THG!AE$6</f>
        <v>1.6187890396539954E-3</v>
      </c>
      <c r="AF31" s="35">
        <f>THG!AF31/THG!AF$6</f>
        <v>1.7867308622246238E-3</v>
      </c>
      <c r="AG31" s="35">
        <f>THG!AG31/THG!AG$6</f>
        <v>1.9777216147713384E-3</v>
      </c>
      <c r="AH31" s="35">
        <f>THG!AH31/THG!AH$6</f>
        <v>1.927838796112719E-3</v>
      </c>
      <c r="AI31" s="35">
        <f>THG!AI31/THG!AI$6</f>
        <v>1.8446617812752416E-3</v>
      </c>
    </row>
    <row r="32" spans="2:35" ht="18.75" customHeight="1">
      <c r="B32" s="9"/>
      <c r="C32" s="16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98"/>
      <c r="AI32" s="98"/>
    </row>
    <row r="33" spans="2:35" s="11" customFormat="1" ht="18.75" customHeight="1">
      <c r="B33" s="5" t="s">
        <v>26</v>
      </c>
      <c r="C33" s="21" t="s">
        <v>6</v>
      </c>
      <c r="D33" s="33">
        <f>THG!D33/THG!D$6</f>
        <v>6.5270963316639855E-2</v>
      </c>
      <c r="E33" s="33">
        <f>THG!E33/THG!E$6</f>
        <v>6.0620338405868127E-2</v>
      </c>
      <c r="F33" s="33">
        <f>THG!F33/THG!F$6</f>
        <v>6.0815928539785014E-2</v>
      </c>
      <c r="G33" s="33">
        <f>THG!G33/THG!G$6</f>
        <v>6.0810766717404527E-2</v>
      </c>
      <c r="H33" s="33">
        <f>THG!H33/THG!H$6</f>
        <v>6.125750059120405E-2</v>
      </c>
      <c r="I33" s="33">
        <f>THG!I33/THG!I$6</f>
        <v>6.1868286158151632E-2</v>
      </c>
      <c r="J33" s="33">
        <f>THG!J33/THG!J$6</f>
        <v>6.2192128041039567E-2</v>
      </c>
      <c r="K33" s="33">
        <f>THG!K33/THG!K$6</f>
        <v>6.2269844246343652E-2</v>
      </c>
      <c r="L33" s="33">
        <f>THG!L33/THG!L$6</f>
        <v>6.3709642332014607E-2</v>
      </c>
      <c r="M33" s="33">
        <f>THG!M33/THG!M$6</f>
        <v>6.6081945394812366E-2</v>
      </c>
      <c r="N33" s="33">
        <f>THG!N33/THG!N$6</f>
        <v>6.4786449693255935E-2</v>
      </c>
      <c r="O33" s="33">
        <f>THG!O33/THG!O$6</f>
        <v>6.4700135772560743E-2</v>
      </c>
      <c r="P33" s="33">
        <f>THG!P33/THG!P$6</f>
        <v>6.3731265364697559E-2</v>
      </c>
      <c r="Q33" s="33">
        <f>THG!Q33/THG!Q$6</f>
        <v>6.3045682558695679E-2</v>
      </c>
      <c r="R33" s="33">
        <f>THG!R33/THG!R$6</f>
        <v>6.3233520808898949E-2</v>
      </c>
      <c r="S33" s="33">
        <f>THG!S33/THG!S$6</f>
        <v>6.4625583779726603E-2</v>
      </c>
      <c r="T33" s="33">
        <f>THG!T33/THG!T$6</f>
        <v>6.332540281403036E-2</v>
      </c>
      <c r="U33" s="33">
        <f>THG!U33/THG!U$6</f>
        <v>6.5028582366375015E-2</v>
      </c>
      <c r="V33" s="33">
        <f>THG!V33/THG!V$6</f>
        <v>6.5793688717817919E-2</v>
      </c>
      <c r="W33" s="33">
        <f>THG!W33/THG!W$6</f>
        <v>7.0783932713561148E-2</v>
      </c>
      <c r="X33" s="33">
        <f>THG!X33/THG!X$6</f>
        <v>6.8287210241083737E-2</v>
      </c>
      <c r="Y33" s="33">
        <f>THG!Y33/THG!Y$6</f>
        <v>7.088887958351725E-2</v>
      </c>
      <c r="Z33" s="33">
        <f>THG!Z33/THG!Z$6</f>
        <v>7.0284379599046931E-2</v>
      </c>
      <c r="AA33" s="33">
        <f>THG!AA33/THG!AA$6</f>
        <v>6.9889901297164908E-2</v>
      </c>
      <c r="AB33" s="33">
        <f>THG!AB33/THG!AB$6</f>
        <v>7.5061885177687984E-2</v>
      </c>
      <c r="AC33" s="33">
        <f>THG!AC33/THG!AC$6</f>
        <v>7.4595292810011621E-2</v>
      </c>
      <c r="AD33" s="33">
        <f>THG!AD33/THG!AD$6</f>
        <v>7.4107445973695327E-2</v>
      </c>
      <c r="AE33" s="33">
        <f>THG!AE33/THG!AE$6</f>
        <v>7.4140987668322486E-2</v>
      </c>
      <c r="AF33" s="33">
        <f>THG!AF33/THG!AF$6</f>
        <v>7.4936594568719622E-2</v>
      </c>
      <c r="AG33" s="33">
        <f>THG!AG33/THG!AG$6</f>
        <v>7.8736980235514134E-2</v>
      </c>
      <c r="AH33" s="33">
        <f>THG!AH33/THG!AH$6</f>
        <v>8.5574585728116312E-2</v>
      </c>
      <c r="AI33" s="33">
        <f>THG!AI33/THG!AI$6</f>
        <v>8.02369367649583E-2</v>
      </c>
    </row>
    <row r="34" spans="2:35" s="94" customFormat="1" ht="18.75" customHeight="1">
      <c r="B34" s="96" t="s">
        <v>33</v>
      </c>
      <c r="C34" s="95" t="s">
        <v>6</v>
      </c>
      <c r="D34" s="98">
        <f>THG!D34/THG!D$6</f>
        <v>8.4387248206695738E-3</v>
      </c>
      <c r="E34" s="98">
        <f>THG!E34/THG!E$6</f>
        <v>7.1465901440585554E-3</v>
      </c>
      <c r="F34" s="98">
        <f>THG!F34/THG!F$6</f>
        <v>6.272275993594088E-3</v>
      </c>
      <c r="G34" s="98">
        <f>THG!G34/THG!G$6</f>
        <v>6.6916629395789799E-3</v>
      </c>
      <c r="H34" s="98">
        <f>THG!H34/THG!H$6</f>
        <v>6.5521320668166108E-3</v>
      </c>
      <c r="I34" s="98">
        <f>THG!I34/THG!I$6</f>
        <v>6.9491577406435318E-3</v>
      </c>
      <c r="J34" s="98">
        <f>THG!J34/THG!J$6</f>
        <v>7.6659893390321207E-3</v>
      </c>
      <c r="K34" s="98">
        <f>THG!K34/THG!K$6</f>
        <v>6.8172774473831115E-3</v>
      </c>
      <c r="L34" s="98">
        <f>THG!L34/THG!L$6</f>
        <v>6.5214408632830135E-3</v>
      </c>
      <c r="M34" s="98">
        <f>THG!M34/THG!M$6</f>
        <v>6.8157912209552488E-3</v>
      </c>
      <c r="N34" s="98">
        <f>THG!N34/THG!N$6</f>
        <v>5.9620120990204672E-3</v>
      </c>
      <c r="O34" s="98">
        <f>THG!O34/THG!O$6</f>
        <v>6.131193691792926E-3</v>
      </c>
      <c r="P34" s="98">
        <f>THG!P34/THG!P$6</f>
        <v>6.016860287257432E-3</v>
      </c>
      <c r="Q34" s="98">
        <f>THG!Q34/THG!Q$6</f>
        <v>5.7251885707813336E-3</v>
      </c>
      <c r="R34" s="98">
        <f>THG!R34/THG!R$6</f>
        <v>5.6783106283417716E-3</v>
      </c>
      <c r="S34" s="98">
        <f>THG!S34/THG!S$6</f>
        <v>5.7627289431424998E-3</v>
      </c>
      <c r="T34" s="98">
        <f>THG!T34/THG!T$6</f>
        <v>5.9724317094482331E-3</v>
      </c>
      <c r="U34" s="98">
        <f>THG!U34/THG!U$6</f>
        <v>5.5797316109586631E-3</v>
      </c>
      <c r="V34" s="98">
        <f>THG!V34/THG!V$6</f>
        <v>6.0615499260809119E-3</v>
      </c>
      <c r="W34" s="98">
        <f>THG!W34/THG!W$6</f>
        <v>6.2663332704146167E-3</v>
      </c>
      <c r="X34" s="98">
        <f>THG!X34/THG!X$6</f>
        <v>6.5614073654888033E-3</v>
      </c>
      <c r="Y34" s="98">
        <f>THG!Y34/THG!Y$6</f>
        <v>7.4104772360571855E-3</v>
      </c>
      <c r="Z34" s="98">
        <f>THG!Z34/THG!Z$6</f>
        <v>6.4702339834022092E-3</v>
      </c>
      <c r="AA34" s="98">
        <f>THG!AA34/THG!AA$6</f>
        <v>6.4301424044254981E-3</v>
      </c>
      <c r="AB34" s="98">
        <f>THG!AB34/THG!AB$6</f>
        <v>7.3706370059767219E-3</v>
      </c>
      <c r="AC34" s="98">
        <f>THG!AC34/THG!AC$6</f>
        <v>7.3445670427559019E-3</v>
      </c>
      <c r="AD34" s="98">
        <f>THG!AD34/THG!AD$6</f>
        <v>7.555558262396715E-3</v>
      </c>
      <c r="AE34" s="98">
        <f>THG!AE34/THG!AE$6</f>
        <v>7.1781254863628845E-3</v>
      </c>
      <c r="AF34" s="98">
        <f>THG!AF34/THG!AF$6</f>
        <v>7.1747515420038516E-3</v>
      </c>
      <c r="AG34" s="98">
        <f>THG!AG34/THG!AG$6</f>
        <v>7.5733974844424019E-3</v>
      </c>
      <c r="AH34" s="98">
        <f>THG!AH34/THG!AH$6</f>
        <v>8.5989049053573352E-3</v>
      </c>
      <c r="AI34" s="98">
        <f>THG!AI34/THG!AI$6</f>
        <v>8.2914624475788779E-3</v>
      </c>
    </row>
    <row r="35" spans="2:35" s="94" customFormat="1" ht="18.75" customHeight="1">
      <c r="B35" s="20" t="s">
        <v>93</v>
      </c>
      <c r="C35" s="15" t="s">
        <v>6</v>
      </c>
      <c r="D35" s="35">
        <f>THG!D35/THG!D$6</f>
        <v>2.6701971807129868E-2</v>
      </c>
      <c r="E35" s="35">
        <f>THG!E35/THG!E$6</f>
        <v>2.4704995295486119E-2</v>
      </c>
      <c r="F35" s="35">
        <f>THG!F35/THG!F$6</f>
        <v>2.511211767248759E-2</v>
      </c>
      <c r="G35" s="35">
        <f>THG!G35/THG!G$6</f>
        <v>2.5330234621752736E-2</v>
      </c>
      <c r="H35" s="35">
        <f>THG!H35/THG!H$6</f>
        <v>2.5916271583914595E-2</v>
      </c>
      <c r="I35" s="35">
        <f>THG!I35/THG!I$6</f>
        <v>2.6056194771477935E-2</v>
      </c>
      <c r="J35" s="35">
        <f>THG!J35/THG!J$6</f>
        <v>2.5659143824841864E-2</v>
      </c>
      <c r="K35" s="35">
        <f>THG!K35/THG!K$6</f>
        <v>2.5714914522953488E-2</v>
      </c>
      <c r="L35" s="35">
        <f>THG!L35/THG!L$6</f>
        <v>2.6166643931890138E-2</v>
      </c>
      <c r="M35" s="35">
        <f>THG!M35/THG!M$6</f>
        <v>2.6827378608230014E-2</v>
      </c>
      <c r="N35" s="35">
        <f>THG!N35/THG!N$6</f>
        <v>2.6434225108411355E-2</v>
      </c>
      <c r="O35" s="35">
        <f>THG!O35/THG!O$6</f>
        <v>2.6431715827692218E-2</v>
      </c>
      <c r="P35" s="35">
        <f>THG!P35/THG!P$6</f>
        <v>2.5908313918670434E-2</v>
      </c>
      <c r="Q35" s="35">
        <f>THG!Q35/THG!Q$6</f>
        <v>2.5659039393563388E-2</v>
      </c>
      <c r="R35" s="35">
        <f>THG!R35/THG!R$6</f>
        <v>2.5361421273571803E-2</v>
      </c>
      <c r="S35" s="35">
        <f>THG!S35/THG!S$6</f>
        <v>2.5833845362943433E-2</v>
      </c>
      <c r="T35" s="35">
        <f>THG!T35/THG!T$6</f>
        <v>2.5126818824946107E-2</v>
      </c>
      <c r="U35" s="35">
        <f>THG!U35/THG!U$6</f>
        <v>2.5888518993808375E-2</v>
      </c>
      <c r="V35" s="35">
        <f>THG!V35/THG!V$6</f>
        <v>2.6099179260625643E-2</v>
      </c>
      <c r="W35" s="35">
        <f>THG!W35/THG!W$6</f>
        <v>2.8046412704217673E-2</v>
      </c>
      <c r="X35" s="35">
        <f>THG!X35/THG!X$6</f>
        <v>2.6909585043703253E-2</v>
      </c>
      <c r="Y35" s="35">
        <f>THG!Y35/THG!Y$6</f>
        <v>2.7255360594599442E-2</v>
      </c>
      <c r="Z35" s="35">
        <f>THG!Z35/THG!Z$6</f>
        <v>2.7089786469639596E-2</v>
      </c>
      <c r="AA35" s="35">
        <f>THG!AA35/THG!AA$6</f>
        <v>2.6925456398300875E-2</v>
      </c>
      <c r="AB35" s="35">
        <f>THG!AB35/THG!AB$6</f>
        <v>2.8358358208932455E-2</v>
      </c>
      <c r="AC35" s="35">
        <f>THG!AC35/THG!AC$6</f>
        <v>2.8234191369423782E-2</v>
      </c>
      <c r="AD35" s="35">
        <f>THG!AD35/THG!AD$6</f>
        <v>2.7846346873364691E-2</v>
      </c>
      <c r="AE35" s="35">
        <f>THG!AE35/THG!AE$6</f>
        <v>2.8118730814113188E-2</v>
      </c>
      <c r="AF35" s="35">
        <f>THG!AF35/THG!AF$6</f>
        <v>2.8829068248555002E-2</v>
      </c>
      <c r="AG35" s="35">
        <f>THG!AG35/THG!AG$6</f>
        <v>3.0307500783632684E-2</v>
      </c>
      <c r="AH35" s="35">
        <f>THG!AH35/THG!AH$6</f>
        <v>3.2751733338025564E-2</v>
      </c>
      <c r="AI35" s="35">
        <f>THG!AI35/THG!AI$6</f>
        <v>3.0748794908876952E-2</v>
      </c>
    </row>
    <row r="36" spans="2:35" s="94" customFormat="1" ht="18.75" customHeight="1">
      <c r="B36" s="96" t="s">
        <v>94</v>
      </c>
      <c r="C36" s="95" t="s">
        <v>6</v>
      </c>
      <c r="D36" s="98">
        <f>THG!D36/THG!D$6</f>
        <v>9.2263650852489453E-3</v>
      </c>
      <c r="E36" s="98">
        <f>THG!E36/THG!E$6</f>
        <v>8.5137212001935372E-3</v>
      </c>
      <c r="F36" s="98">
        <f>THG!F36/THG!F$6</f>
        <v>8.8300377545955239E-3</v>
      </c>
      <c r="G36" s="98">
        <f>THG!G36/THG!G$6</f>
        <v>8.8637408521601083E-3</v>
      </c>
      <c r="H36" s="98">
        <f>THG!H36/THG!H$6</f>
        <v>9.323642821224663E-3</v>
      </c>
      <c r="I36" s="98">
        <f>THG!I36/THG!I$6</f>
        <v>9.2706912536632199E-3</v>
      </c>
      <c r="J36" s="98">
        <f>THG!J36/THG!J$6</f>
        <v>9.2017117928883726E-3</v>
      </c>
      <c r="K36" s="98">
        <f>THG!K36/THG!K$6</f>
        <v>9.3570755143934925E-3</v>
      </c>
      <c r="L36" s="98">
        <f>THG!L36/THG!L$6</f>
        <v>9.8044433950704377E-3</v>
      </c>
      <c r="M36" s="98">
        <f>THG!M36/THG!M$6</f>
        <v>1.0052367211936038E-2</v>
      </c>
      <c r="N36" s="98">
        <f>THG!N36/THG!N$6</f>
        <v>1.001736732135566E-2</v>
      </c>
      <c r="O36" s="98">
        <f>THG!O36/THG!O$6</f>
        <v>9.9992074374062739E-3</v>
      </c>
      <c r="P36" s="98">
        <f>THG!P36/THG!P$6</f>
        <v>9.9588905379415071E-3</v>
      </c>
      <c r="Q36" s="98">
        <f>THG!Q36/THG!Q$6</f>
        <v>1.005899119583932E-2</v>
      </c>
      <c r="R36" s="98">
        <f>THG!R36/THG!R$6</f>
        <v>9.9145949066461788E-3</v>
      </c>
      <c r="S36" s="98">
        <f>THG!S36/THG!S$6</f>
        <v>1.0098033332501687E-2</v>
      </c>
      <c r="T36" s="98">
        <f>THG!T36/THG!T$6</f>
        <v>9.7994008928535426E-3</v>
      </c>
      <c r="U36" s="98">
        <f>THG!U36/THG!U$6</f>
        <v>1.0087503387386858E-2</v>
      </c>
      <c r="V36" s="98">
        <f>THG!V36/THG!V$6</f>
        <v>1.0014806717643997E-2</v>
      </c>
      <c r="W36" s="98">
        <f>THG!W36/THG!W$6</f>
        <v>1.07220614156262E-2</v>
      </c>
      <c r="X36" s="98">
        <f>THG!X36/THG!X$6</f>
        <v>9.8983321411469441E-3</v>
      </c>
      <c r="Y36" s="98">
        <f>THG!Y36/THG!Y$6</f>
        <v>1.0097918809118004E-2</v>
      </c>
      <c r="Z36" s="98">
        <f>THG!Z36/THG!Z$6</f>
        <v>1.0172112826999143E-2</v>
      </c>
      <c r="AA36" s="98">
        <f>THG!AA36/THG!AA$6</f>
        <v>1.0003790313513582E-2</v>
      </c>
      <c r="AB36" s="98">
        <f>THG!AB36/THG!AB$6</f>
        <v>1.060365845423481E-2</v>
      </c>
      <c r="AC36" s="98">
        <f>THG!AC36/THG!AC$6</f>
        <v>1.0551474433259968E-2</v>
      </c>
      <c r="AD36" s="98">
        <f>THG!AD36/THG!AD$6</f>
        <v>1.053317499256526E-2</v>
      </c>
      <c r="AE36" s="98">
        <f>THG!AE36/THG!AE$6</f>
        <v>1.0755306350751694E-2</v>
      </c>
      <c r="AF36" s="98">
        <f>THG!AF36/THG!AF$6</f>
        <v>1.1065186757539947E-2</v>
      </c>
      <c r="AG36" s="98">
        <f>THG!AG36/THG!AG$6</f>
        <v>1.1733065326171405E-2</v>
      </c>
      <c r="AH36" s="98">
        <f>THG!AH36/THG!AH$6</f>
        <v>1.2870406602544883E-2</v>
      </c>
      <c r="AI36" s="98">
        <f>THG!AI36/THG!AI$6</f>
        <v>1.1823730837973386E-2</v>
      </c>
    </row>
    <row r="37" spans="2:35" s="94" customFormat="1" ht="18.75" customHeight="1">
      <c r="B37" s="20" t="s">
        <v>95</v>
      </c>
      <c r="C37" s="15" t="s">
        <v>6</v>
      </c>
      <c r="D37" s="35">
        <f>THG!D37/THG!D$6</f>
        <v>1.8333340378412857E-2</v>
      </c>
      <c r="E37" s="35">
        <f>THG!E37/THG!E$6</f>
        <v>1.7831519320751856E-2</v>
      </c>
      <c r="F37" s="35">
        <f>THG!F37/THG!F$6</f>
        <v>1.8249341274478033E-2</v>
      </c>
      <c r="G37" s="35">
        <f>THG!G37/THG!G$6</f>
        <v>1.7867410722734921E-2</v>
      </c>
      <c r="H37" s="35">
        <f>THG!H37/THG!H$6</f>
        <v>1.7519653740021405E-2</v>
      </c>
      <c r="I37" s="35">
        <f>THG!I37/THG!I$6</f>
        <v>1.7679657847143499E-2</v>
      </c>
      <c r="J37" s="35">
        <f>THG!J37/THG!J$6</f>
        <v>1.7666825410853043E-2</v>
      </c>
      <c r="K37" s="35">
        <f>THG!K37/THG!K$6</f>
        <v>1.822529357156627E-2</v>
      </c>
      <c r="L37" s="35">
        <f>THG!L37/THG!L$6</f>
        <v>1.8880521275161186E-2</v>
      </c>
      <c r="M37" s="35">
        <f>THG!M37/THG!M$6</f>
        <v>1.981542402944424E-2</v>
      </c>
      <c r="N37" s="35">
        <f>THG!N37/THG!N$6</f>
        <v>1.977094398502291E-2</v>
      </c>
      <c r="O37" s="35">
        <f>THG!O37/THG!O$6</f>
        <v>1.9547889690507005E-2</v>
      </c>
      <c r="P37" s="35">
        <f>THG!P37/THG!P$6</f>
        <v>1.9288750568083848E-2</v>
      </c>
      <c r="Q37" s="35">
        <f>THG!Q37/THG!Q$6</f>
        <v>1.9042430042667233E-2</v>
      </c>
      <c r="R37" s="35">
        <f>THG!R37/THG!R$6</f>
        <v>1.9749052137760022E-2</v>
      </c>
      <c r="S37" s="35">
        <f>THG!S37/THG!S$6</f>
        <v>2.0170402792497145E-2</v>
      </c>
      <c r="T37" s="35">
        <f>THG!T37/THG!T$6</f>
        <v>1.9581412425595825E-2</v>
      </c>
      <c r="U37" s="35">
        <f>THG!U37/THG!U$6</f>
        <v>2.0339906294401602E-2</v>
      </c>
      <c r="V37" s="35">
        <f>THG!V37/THG!V$6</f>
        <v>2.0308898483412951E-2</v>
      </c>
      <c r="W37" s="35">
        <f>THG!W37/THG!W$6</f>
        <v>2.2046177113158968E-2</v>
      </c>
      <c r="X37" s="35">
        <f>THG!X37/THG!X$6</f>
        <v>2.1087796603563528E-2</v>
      </c>
      <c r="Y37" s="35">
        <f>THG!Y37/THG!Y$6</f>
        <v>2.1958703281419335E-2</v>
      </c>
      <c r="Z37" s="35">
        <f>THG!Z37/THG!Z$6</f>
        <v>2.2266513581061895E-2</v>
      </c>
      <c r="AA37" s="35">
        <f>THG!AA37/THG!AA$6</f>
        <v>2.1956595180894215E-2</v>
      </c>
      <c r="AB37" s="35">
        <f>THG!AB37/THG!AB$6</f>
        <v>2.3714325944552837E-2</v>
      </c>
      <c r="AC37" s="35">
        <f>THG!AC37/THG!AC$6</f>
        <v>2.338363661162219E-2</v>
      </c>
      <c r="AD37" s="35">
        <f>THG!AD37/THG!AD$6</f>
        <v>2.3130099596641293E-2</v>
      </c>
      <c r="AE37" s="35">
        <f>THG!AE37/THG!AE$6</f>
        <v>2.3042054490442294E-2</v>
      </c>
      <c r="AF37" s="35">
        <f>THG!AF37/THG!AF$6</f>
        <v>2.2660956011376816E-2</v>
      </c>
      <c r="AG37" s="35">
        <f>THG!AG37/THG!AG$6</f>
        <v>2.3750615313708388E-2</v>
      </c>
      <c r="AH37" s="35">
        <f>THG!AH37/THG!AH$6</f>
        <v>2.5624057377961477E-2</v>
      </c>
      <c r="AI37" s="35">
        <f>THG!AI37/THG!AI$6</f>
        <v>2.3918971968075683E-2</v>
      </c>
    </row>
    <row r="38" spans="2:35" s="94" customFormat="1" ht="18.75" customHeight="1">
      <c r="B38" s="96" t="s">
        <v>96</v>
      </c>
      <c r="C38" s="95" t="s">
        <v>6</v>
      </c>
      <c r="D38" s="98">
        <f>THG!D38/THG!D$6</f>
        <v>1.7718818284653706E-3</v>
      </c>
      <c r="E38" s="98">
        <f>THG!E38/THG!E$6</f>
        <v>1.6611990105224838E-3</v>
      </c>
      <c r="F38" s="98">
        <f>THG!F38/THG!F$6</f>
        <v>1.5257010843651793E-3</v>
      </c>
      <c r="G38" s="98">
        <f>THG!G38/THG!G$6</f>
        <v>1.2883911716689593E-3</v>
      </c>
      <c r="H38" s="98">
        <f>THG!H38/THG!H$6</f>
        <v>1.1842106133075532E-3</v>
      </c>
      <c r="I38" s="98">
        <f>THG!I38/THG!I$6</f>
        <v>1.14772140772714E-3</v>
      </c>
      <c r="J38" s="98">
        <f>THG!J38/THG!J$6</f>
        <v>1.2187025392453863E-3</v>
      </c>
      <c r="K38" s="98">
        <f>THG!K38/THG!K$6</f>
        <v>1.3478523772870966E-3</v>
      </c>
      <c r="L38" s="98">
        <f>THG!L38/THG!L$6</f>
        <v>1.480200831256411E-3</v>
      </c>
      <c r="M38" s="98">
        <f>THG!M38/THG!M$6</f>
        <v>1.6508921149380512E-3</v>
      </c>
      <c r="N38" s="98">
        <f>THG!N38/THG!N$6</f>
        <v>1.6353587943926115E-3</v>
      </c>
      <c r="O38" s="98">
        <f>THG!O38/THG!O$6</f>
        <v>1.6107263432080614E-3</v>
      </c>
      <c r="P38" s="98">
        <f>THG!P38/THG!P$6</f>
        <v>1.5443838103665591E-3</v>
      </c>
      <c r="Q38" s="98">
        <f>THG!Q38/THG!Q$6</f>
        <v>1.525792540365877E-3</v>
      </c>
      <c r="R38" s="98">
        <f>THG!R38/THG!R$6</f>
        <v>1.4676218675157308E-3</v>
      </c>
      <c r="S38" s="98">
        <f>THG!S38/THG!S$6</f>
        <v>1.4481552289795686E-3</v>
      </c>
      <c r="T38" s="98">
        <f>THG!T38/THG!T$6</f>
        <v>1.4481020409939831E-3</v>
      </c>
      <c r="U38" s="98">
        <f>THG!U38/THG!U$6</f>
        <v>1.5262330723877777E-3</v>
      </c>
      <c r="V38" s="98">
        <f>THG!V38/THG!V$6</f>
        <v>1.5946756173020901E-3</v>
      </c>
      <c r="W38" s="98">
        <f>THG!W38/THG!W$6</f>
        <v>1.6859386791637637E-3</v>
      </c>
      <c r="X38" s="98">
        <f>THG!X38/THG!X$6</f>
        <v>1.6553250800544555E-3</v>
      </c>
      <c r="Y38" s="98">
        <f>THG!Y38/THG!Y$6</f>
        <v>1.7484497110341361E-3</v>
      </c>
      <c r="Z38" s="98">
        <f>THG!Z38/THG!Z$6</f>
        <v>1.8454386917717842E-3</v>
      </c>
      <c r="AA38" s="98">
        <f>THG!AA38/THG!AA$6</f>
        <v>1.9534848398409586E-3</v>
      </c>
      <c r="AB38" s="98">
        <f>THG!AB38/THG!AB$6</f>
        <v>2.1434678719712071E-3</v>
      </c>
      <c r="AC38" s="98">
        <f>THG!AC38/THG!AC$6</f>
        <v>2.1223689217178036E-3</v>
      </c>
      <c r="AD38" s="98">
        <f>THG!AD38/THG!AD$6</f>
        <v>2.0875120480651063E-3</v>
      </c>
      <c r="AE38" s="98">
        <f>THG!AE38/THG!AE$6</f>
        <v>2.1876108347972127E-3</v>
      </c>
      <c r="AF38" s="98">
        <f>THG!AF38/THG!AF$6</f>
        <v>2.4072162243971027E-3</v>
      </c>
      <c r="AG38" s="98">
        <f>THG!AG38/THG!AG$6</f>
        <v>2.549395397399185E-3</v>
      </c>
      <c r="AH38" s="98">
        <f>THG!AH38/THG!AH$6</f>
        <v>2.6940835298301267E-3</v>
      </c>
      <c r="AI38" s="98">
        <f>THG!AI38/THG!AI$6</f>
        <v>2.6344455922942892E-3</v>
      </c>
    </row>
    <row r="39" spans="2:35" s="94" customFormat="1" ht="18.75" customHeight="1">
      <c r="B39" s="20" t="s">
        <v>97</v>
      </c>
      <c r="C39" s="15" t="s">
        <v>6</v>
      </c>
      <c r="D39" s="35">
        <f>THG!D39/THG!D$6</f>
        <v>3.8734267896251148E-4</v>
      </c>
      <c r="E39" s="35">
        <f>THG!E39/THG!E$6</f>
        <v>3.654682723552038E-4</v>
      </c>
      <c r="F39" s="35">
        <f>THG!F39/THG!F$6</f>
        <v>4.3382882796226259E-4</v>
      </c>
      <c r="G39" s="35">
        <f>THG!G39/THG!G$6</f>
        <v>4.0281290100159251E-4</v>
      </c>
      <c r="H39" s="35">
        <f>THG!H39/THG!H$6</f>
        <v>4.0062866307539595E-4</v>
      </c>
      <c r="I39" s="35">
        <f>THG!I39/THG!I$6</f>
        <v>4.1113143774385827E-4</v>
      </c>
      <c r="J39" s="35">
        <f>THG!J39/THG!J$6</f>
        <v>4.2774510732388881E-4</v>
      </c>
      <c r="K39" s="35">
        <f>THG!K39/THG!K$6</f>
        <v>4.5424351710807609E-4</v>
      </c>
      <c r="L39" s="35">
        <f>THG!L39/THG!L$6</f>
        <v>4.890230645966285E-4</v>
      </c>
      <c r="M39" s="35">
        <f>THG!M39/THG!M$6</f>
        <v>5.3094881015337651E-4</v>
      </c>
      <c r="N39" s="35">
        <f>THG!N39/THG!N$6</f>
        <v>5.7201213489318213E-4</v>
      </c>
      <c r="O39" s="35">
        <f>THG!O39/THG!O$6</f>
        <v>5.9084649232537818E-4</v>
      </c>
      <c r="P39" s="35">
        <f>THG!P39/THG!P$6</f>
        <v>6.2049625502635822E-4</v>
      </c>
      <c r="Q39" s="35">
        <f>THG!Q39/THG!Q$6</f>
        <v>6.3201744111273316E-4</v>
      </c>
      <c r="R39" s="35">
        <f>THG!R39/THG!R$6</f>
        <v>6.2693176993419523E-4</v>
      </c>
      <c r="S39" s="35">
        <f>THG!S39/THG!S$6</f>
        <v>6.4972938082200635E-4</v>
      </c>
      <c r="T39" s="35">
        <f>THG!T39/THG!T$6</f>
        <v>6.3490835495122499E-4</v>
      </c>
      <c r="U39" s="35">
        <f>THG!U39/THG!U$6</f>
        <v>6.6893989804557965E-4</v>
      </c>
      <c r="V39" s="35">
        <f>THG!V39/THG!V$6</f>
        <v>7.1689923865891176E-4</v>
      </c>
      <c r="W39" s="35">
        <f>THG!W39/THG!W$6</f>
        <v>7.4966636326145636E-4</v>
      </c>
      <c r="X39" s="35">
        <f>THG!X39/THG!X$6</f>
        <v>7.595399711662229E-4</v>
      </c>
      <c r="Y39" s="35">
        <f>THG!Y39/THG!Y$6</f>
        <v>7.1773201836296729E-4</v>
      </c>
      <c r="Z39" s="35">
        <f>THG!Z39/THG!Z$6</f>
        <v>7.5243220826066016E-4</v>
      </c>
      <c r="AA39" s="35">
        <f>THG!AA39/THG!AA$6</f>
        <v>7.2008520011518189E-4</v>
      </c>
      <c r="AB39" s="35">
        <f>THG!AB39/THG!AB$6</f>
        <v>8.3816067077396752E-4</v>
      </c>
      <c r="AC39" s="35">
        <f>THG!AC39/THG!AC$6</f>
        <v>8.8144307749284632E-4</v>
      </c>
      <c r="AD39" s="35">
        <f>THG!AD39/THG!AD$6</f>
        <v>9.0426465524059681E-4</v>
      </c>
      <c r="AE39" s="35">
        <f>THG!AE39/THG!AE$6</f>
        <v>8.1239994460824893E-4</v>
      </c>
      <c r="AF39" s="35">
        <f>THG!AF39/THG!AF$6</f>
        <v>7.1160583685909475E-4</v>
      </c>
      <c r="AG39" s="35">
        <f>THG!AG39/THG!AG$6</f>
        <v>6.223921630999779E-4</v>
      </c>
      <c r="AH39" s="35">
        <f>THG!AH39/THG!AH$6</f>
        <v>6.2662696884769405E-4</v>
      </c>
      <c r="AI39" s="35">
        <f>THG!AI39/THG!AI$6</f>
        <v>5.2452929891105165E-4</v>
      </c>
    </row>
    <row r="40" spans="2:35" s="94" customFormat="1" ht="18.75" customHeight="1">
      <c r="B40" s="96" t="s">
        <v>98</v>
      </c>
      <c r="C40" s="95" t="s">
        <v>6</v>
      </c>
      <c r="D40" s="98">
        <f>THG!D40/THG!D$6</f>
        <v>4.1101431110614266E-4</v>
      </c>
      <c r="E40" s="98">
        <f>THG!E40/THG!E$6</f>
        <v>3.9603600046368373E-4</v>
      </c>
      <c r="F40" s="98">
        <f>THG!F40/THG!F$6</f>
        <v>3.9148942416045423E-4</v>
      </c>
      <c r="G40" s="98">
        <f>THG!G40/THG!G$6</f>
        <v>3.650266293548219E-4</v>
      </c>
      <c r="H40" s="98">
        <f>THG!H40/THG!H$6</f>
        <v>3.5910727352999618E-4</v>
      </c>
      <c r="I40" s="98">
        <f>THG!I40/THG!I$6</f>
        <v>3.492268904186177E-4</v>
      </c>
      <c r="J40" s="98">
        <f>THG!J40/THG!J$6</f>
        <v>3.4465804532897654E-4</v>
      </c>
      <c r="K40" s="98">
        <f>THG!K40/THG!K$6</f>
        <v>3.4362606707873312E-4</v>
      </c>
      <c r="L40" s="98">
        <f>THG!L40/THG!L$6</f>
        <v>3.4533181627171379E-4</v>
      </c>
      <c r="M40" s="98">
        <f>THG!M40/THG!M$6</f>
        <v>3.633399357260733E-4</v>
      </c>
      <c r="N40" s="98">
        <f>THG!N40/THG!N$6</f>
        <v>3.5357222121527713E-4</v>
      </c>
      <c r="O40" s="98">
        <f>THG!O40/THG!O$6</f>
        <v>3.3144956622549579E-4</v>
      </c>
      <c r="P40" s="98">
        <f>THG!P40/THG!P$6</f>
        <v>3.0997900226840513E-4</v>
      </c>
      <c r="Q40" s="98">
        <f>THG!Q40/THG!Q$6</f>
        <v>3.0347813099323404E-4</v>
      </c>
      <c r="R40" s="98">
        <f>THG!R40/THG!R$6</f>
        <v>3.0617361188946485E-4</v>
      </c>
      <c r="S40" s="98">
        <f>THG!S40/THG!S$6</f>
        <v>3.1167414510537472E-4</v>
      </c>
      <c r="T40" s="98">
        <f>THG!T40/THG!T$6</f>
        <v>2.8756170752903014E-4</v>
      </c>
      <c r="U40" s="98">
        <f>THG!U40/THG!U$6</f>
        <v>2.9225282910889385E-4</v>
      </c>
      <c r="V40" s="98">
        <f>THG!V40/THG!V$6</f>
        <v>2.6908661433908289E-4</v>
      </c>
      <c r="W40" s="98">
        <f>THG!W40/THG!W$6</f>
        <v>2.9606298877206361E-4</v>
      </c>
      <c r="X40" s="98">
        <f>THG!X40/THG!X$6</f>
        <v>2.7489353407557756E-4</v>
      </c>
      <c r="Y40" s="98">
        <f>THG!Y40/THG!Y$6</f>
        <v>2.8982684363387053E-4</v>
      </c>
      <c r="Z40" s="98">
        <f>THG!Z40/THG!Z$6</f>
        <v>2.7692651681593172E-4</v>
      </c>
      <c r="AA40" s="98">
        <f>THG!AA40/THG!AA$6</f>
        <v>2.5727098178136355E-4</v>
      </c>
      <c r="AB40" s="98">
        <f>THG!AB40/THG!AB$6</f>
        <v>2.6409402309754941E-4</v>
      </c>
      <c r="AC40" s="98">
        <f>THG!AC40/THG!AC$6</f>
        <v>2.5688697764307718E-4</v>
      </c>
      <c r="AD40" s="98">
        <f>THG!AD40/THG!AD$6</f>
        <v>2.5039403844323864E-4</v>
      </c>
      <c r="AE40" s="98">
        <f>THG!AE40/THG!AE$6</f>
        <v>2.405206709234088E-4</v>
      </c>
      <c r="AF40" s="98">
        <f>THG!AF40/THG!AF$6</f>
        <v>2.3832888003084887E-4</v>
      </c>
      <c r="AG40" s="98">
        <f>THG!AG40/THG!AG$6</f>
        <v>2.4285233154762952E-4</v>
      </c>
      <c r="AH40" s="98">
        <f>THG!AH40/THG!AH$6</f>
        <v>2.6027916341536553E-4</v>
      </c>
      <c r="AI40" s="98">
        <f>THG!AI40/THG!AI$6</f>
        <v>2.3918892415161194E-4</v>
      </c>
    </row>
    <row r="41" spans="2:35" s="94" customFormat="1" ht="18.75" customHeight="1">
      <c r="B41" s="20" t="s">
        <v>99</v>
      </c>
      <c r="C41" s="15" t="s">
        <v>6</v>
      </c>
      <c r="D41" s="35">
        <f>THG!D41/THG!D$6</f>
        <v>3.2240664458103108E-7</v>
      </c>
      <c r="E41" s="35">
        <f>THG!E41/THG!E$6</f>
        <v>8.091620366807581E-7</v>
      </c>
      <c r="F41" s="35">
        <f>THG!F41/THG!F$6</f>
        <v>1.1365081418704217E-6</v>
      </c>
      <c r="G41" s="35">
        <f>THG!G41/THG!G$6</f>
        <v>1.4868791523856586E-6</v>
      </c>
      <c r="H41" s="35">
        <f>THG!H41/THG!H$6</f>
        <v>1.853829313837646E-6</v>
      </c>
      <c r="I41" s="35">
        <f>THG!I41/THG!I$6</f>
        <v>4.5048093338289822E-6</v>
      </c>
      <c r="J41" s="35">
        <f>THG!J41/THG!J$6</f>
        <v>7.3519815259067232E-6</v>
      </c>
      <c r="K41" s="35">
        <f>THG!K41/THG!K$6</f>
        <v>9.5612285733670569E-6</v>
      </c>
      <c r="L41" s="35">
        <f>THG!L41/THG!L$6</f>
        <v>2.2037154485076525E-5</v>
      </c>
      <c r="M41" s="35">
        <f>THG!M41/THG!M$6</f>
        <v>2.5803463429340238E-5</v>
      </c>
      <c r="N41" s="35">
        <f>THG!N41/THG!N$6</f>
        <v>4.0958028944478667E-5</v>
      </c>
      <c r="O41" s="35">
        <f>THG!O41/THG!O$6</f>
        <v>5.7106723403394843E-5</v>
      </c>
      <c r="P41" s="35">
        <f>THG!P41/THG!P$6</f>
        <v>8.3590985083017373E-5</v>
      </c>
      <c r="Q41" s="35">
        <f>THG!Q41/THG!Q$6</f>
        <v>9.8745243372560078E-5</v>
      </c>
      <c r="R41" s="35">
        <f>THG!R41/THG!R$6</f>
        <v>1.2941461323978147E-4</v>
      </c>
      <c r="S41" s="35">
        <f>THG!S41/THG!S$6</f>
        <v>3.5101459373490122E-4</v>
      </c>
      <c r="T41" s="35">
        <f>THG!T41/THG!T$6</f>
        <v>4.7476685771240604E-4</v>
      </c>
      <c r="U41" s="35">
        <f>THG!U41/THG!U$6</f>
        <v>6.4549628027726989E-4</v>
      </c>
      <c r="V41" s="35">
        <f>THG!V41/THG!V$6</f>
        <v>7.2859285975432841E-4</v>
      </c>
      <c r="W41" s="35">
        <f>THG!W41/THG!W$6</f>
        <v>9.7128017894640157E-4</v>
      </c>
      <c r="X41" s="35">
        <f>THG!X41/THG!X$6</f>
        <v>1.1403305018849611E-3</v>
      </c>
      <c r="Y41" s="35">
        <f>THG!Y41/THG!Y$6</f>
        <v>1.4104110892923065E-3</v>
      </c>
      <c r="Z41" s="35">
        <f>THG!Z41/THG!Z$6</f>
        <v>1.4109353210957044E-3</v>
      </c>
      <c r="AA41" s="35">
        <f>THG!AA41/THG!AA$6</f>
        <v>1.6430759782932267E-3</v>
      </c>
      <c r="AB41" s="35">
        <f>THG!AB41/THG!AB$6</f>
        <v>1.7691829981484337E-3</v>
      </c>
      <c r="AC41" s="35">
        <f>THG!AC41/THG!AC$6</f>
        <v>1.8207243760960507E-3</v>
      </c>
      <c r="AD41" s="35">
        <f>THG!AD41/THG!AD$6</f>
        <v>1.8000955069784131E-3</v>
      </c>
      <c r="AE41" s="35">
        <f>THG!AE41/THG!AE$6</f>
        <v>1.8062390763235493E-3</v>
      </c>
      <c r="AF41" s="35">
        <f>THG!AF41/THG!AF$6</f>
        <v>1.8494810679569585E-3</v>
      </c>
      <c r="AG41" s="35">
        <f>THG!AG41/THG!AG$6</f>
        <v>1.9577614355124695E-3</v>
      </c>
      <c r="AH41" s="35">
        <f>THG!AH41/THG!AH$6</f>
        <v>2.1484938421338718E-3</v>
      </c>
      <c r="AI41" s="35">
        <f>THG!AI41/THG!AI$6</f>
        <v>2.0558127870964455E-3</v>
      </c>
    </row>
    <row r="42" spans="2:35" s="94" customFormat="1" ht="18.75" customHeight="1">
      <c r="B42" s="96"/>
      <c r="C42" s="95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</row>
    <row r="43" spans="2:35" s="11" customFormat="1" ht="18.75" customHeight="1">
      <c r="B43" s="5" t="s">
        <v>27</v>
      </c>
      <c r="C43" s="21" t="s">
        <v>6</v>
      </c>
      <c r="D43" s="33">
        <f>THG!D43/THG!D$6</f>
        <v>3.0600265893247543E-2</v>
      </c>
      <c r="E43" s="33">
        <f>THG!E43/THG!E$6</f>
        <v>3.2945708519415806E-2</v>
      </c>
      <c r="F43" s="33">
        <f>THG!F43/THG!F$6</f>
        <v>3.4885288721033983E-2</v>
      </c>
      <c r="G43" s="33">
        <f>THG!G43/THG!G$6</f>
        <v>3.501445132487456E-2</v>
      </c>
      <c r="H43" s="33">
        <f>THG!H43/THG!H$6</f>
        <v>3.4867154797276326E-2</v>
      </c>
      <c r="I43" s="33">
        <f>THG!I43/THG!I$6</f>
        <v>3.4138076280982713E-2</v>
      </c>
      <c r="J43" s="33">
        <f>THG!J43/THG!J$6</f>
        <v>3.2322631656007655E-2</v>
      </c>
      <c r="K43" s="33">
        <f>THG!K43/THG!K$6</f>
        <v>3.0681952278295697E-2</v>
      </c>
      <c r="L43" s="33">
        <f>THG!L43/THG!L$6</f>
        <v>2.9421287627973948E-2</v>
      </c>
      <c r="M43" s="33">
        <f>THG!M43/THG!M$6</f>
        <v>2.8814891504059324E-2</v>
      </c>
      <c r="N43" s="33">
        <f>THG!N43/THG!N$6</f>
        <v>2.7376703085154462E-2</v>
      </c>
      <c r="O43" s="33">
        <f>THG!O43/THG!O$6</f>
        <v>2.5381975861816057E-2</v>
      </c>
      <c r="P43" s="33">
        <f>THG!P43/THG!P$6</f>
        <v>2.4566801094322129E-2</v>
      </c>
      <c r="Q43" s="33">
        <f>THG!Q43/THG!Q$6</f>
        <v>2.3175298401311103E-2</v>
      </c>
      <c r="R43" s="33">
        <f>THG!R43/THG!R$6</f>
        <v>2.2275410236087239E-2</v>
      </c>
      <c r="S43" s="33">
        <f>THG!S43/THG!S$6</f>
        <v>2.1473659152513293E-2</v>
      </c>
      <c r="T43" s="33">
        <f>THG!T43/THG!T$6</f>
        <v>1.9470897236440483E-2</v>
      </c>
      <c r="U43" s="33">
        <f>THG!U43/THG!U$6</f>
        <v>1.8636570044004694E-2</v>
      </c>
      <c r="V43" s="33">
        <f>THG!V43/THG!V$6</f>
        <v>1.7349713822093129E-2</v>
      </c>
      <c r="W43" s="33">
        <f>THG!W43/THG!W$6</f>
        <v>1.7268279148251138E-2</v>
      </c>
      <c r="X43" s="33">
        <f>THG!X43/THG!X$6</f>
        <v>1.5454030732281902E-2</v>
      </c>
      <c r="Y43" s="33">
        <f>THG!Y43/THG!Y$6</f>
        <v>1.5009329597626171E-2</v>
      </c>
      <c r="Z43" s="33">
        <f>THG!Z43/THG!Z$6</f>
        <v>1.4076605203518706E-2</v>
      </c>
      <c r="AA43" s="33">
        <f>THG!AA43/THG!AA$6</f>
        <v>1.3009157167449423E-2</v>
      </c>
      <c r="AB43" s="33">
        <f>THG!AB43/THG!AB$6</f>
        <v>1.292193458346972E-2</v>
      </c>
      <c r="AC43" s="33">
        <f>THG!AC43/THG!AC$6</f>
        <v>1.2186928684924568E-2</v>
      </c>
      <c r="AD43" s="33">
        <f>THG!AD43/THG!AD$6</f>
        <v>1.1532683075671311E-2</v>
      </c>
      <c r="AE43" s="33">
        <f>THG!AE43/THG!AE$6</f>
        <v>1.1270101592358453E-2</v>
      </c>
      <c r="AF43" s="33">
        <f>THG!AF43/THG!AF$6</f>
        <v>1.1230789398881801E-2</v>
      </c>
      <c r="AG43" s="33">
        <f>THG!AG43/THG!AG$6</f>
        <v>1.1499265876796096E-2</v>
      </c>
      <c r="AH43" s="33">
        <f>THG!AH43/THG!AH$6</f>
        <v>1.2035126400049074E-2</v>
      </c>
      <c r="AI43" s="33">
        <f>THG!AI43/THG!AI$6</f>
        <v>1.1017529075019215E-2</v>
      </c>
    </row>
    <row r="44" spans="2:35" ht="18.75" customHeight="1">
      <c r="B44" s="96" t="s">
        <v>35</v>
      </c>
      <c r="C44" s="16" t="s">
        <v>6</v>
      </c>
      <c r="D44" s="34">
        <f>THG!D44/THG!D$6</f>
        <v>2.7538183695448398E-2</v>
      </c>
      <c r="E44" s="34">
        <f>THG!E44/THG!E$6</f>
        <v>3.0303240916609325E-2</v>
      </c>
      <c r="F44" s="34">
        <f>THG!F44/THG!F$6</f>
        <v>3.2507203862637724E-2</v>
      </c>
      <c r="G44" s="34">
        <f>THG!G44/THG!G$6</f>
        <v>3.2866526076239716E-2</v>
      </c>
      <c r="H44" s="34">
        <f>THG!H44/THG!H$6</f>
        <v>3.2852141117214469E-2</v>
      </c>
      <c r="I44" s="34">
        <f>THG!I44/THG!I$6</f>
        <v>3.2110242070670217E-2</v>
      </c>
      <c r="J44" s="34">
        <f>THG!J44/THG!J$6</f>
        <v>3.0381906356399806E-2</v>
      </c>
      <c r="K44" s="34">
        <f>THG!K44/THG!K$6</f>
        <v>2.8821366323059535E-2</v>
      </c>
      <c r="L44" s="34">
        <f>THG!L44/THG!L$6</f>
        <v>2.7603613844285588E-2</v>
      </c>
      <c r="M44" s="34">
        <f>THG!M44/THG!M$6</f>
        <v>2.6928209547918504E-2</v>
      </c>
      <c r="N44" s="34">
        <f>THG!N44/THG!N$6</f>
        <v>2.5450845428263955E-2</v>
      </c>
      <c r="O44" s="34">
        <f>THG!O44/THG!O$6</f>
        <v>2.3515182621442594E-2</v>
      </c>
      <c r="P44" s="34">
        <f>THG!P44/THG!P$6</f>
        <v>2.2556334298879859E-2</v>
      </c>
      <c r="Q44" s="34">
        <f>THG!Q44/THG!Q$6</f>
        <v>2.1179325459539877E-2</v>
      </c>
      <c r="R44" s="34">
        <f>THG!R44/THG!R$6</f>
        <v>2.0252625290235225E-2</v>
      </c>
      <c r="S44" s="34">
        <f>THG!S44/THG!S$6</f>
        <v>1.9317692081879723E-2</v>
      </c>
      <c r="T44" s="34">
        <f>THG!T44/THG!T$6</f>
        <v>1.7576174138139274E-2</v>
      </c>
      <c r="U44" s="34">
        <f>THG!U44/THG!U$6</f>
        <v>1.6660501339541046E-2</v>
      </c>
      <c r="V44" s="34">
        <f>THG!V44/THG!V$6</f>
        <v>1.5410579178561029E-2</v>
      </c>
      <c r="W44" s="34">
        <f>THG!W44/THG!W$6</f>
        <v>1.5183268413142258E-2</v>
      </c>
      <c r="X44" s="34">
        <f>THG!X44/THG!X$6</f>
        <v>1.3471683261859959E-2</v>
      </c>
      <c r="Y44" s="34">
        <f>THG!Y44/THG!Y$6</f>
        <v>1.2881075664559434E-2</v>
      </c>
      <c r="Z44" s="34">
        <f>THG!Z44/THG!Z$6</f>
        <v>1.1944528143315312E-2</v>
      </c>
      <c r="AA44" s="34">
        <f>THG!AA44/THG!AA$6</f>
        <v>1.0940752974624752E-2</v>
      </c>
      <c r="AB44" s="34">
        <f>THG!AB44/THG!AB$6</f>
        <v>1.0678008531713194E-2</v>
      </c>
      <c r="AC44" s="34">
        <f>THG!AC44/THG!AC$6</f>
        <v>9.948648003157189E-3</v>
      </c>
      <c r="AD44" s="34">
        <f>THG!AD44/THG!AD$6</f>
        <v>9.2840412620434735E-3</v>
      </c>
      <c r="AE44" s="34">
        <f>THG!AE44/THG!AE$6</f>
        <v>8.971080090194242E-3</v>
      </c>
      <c r="AF44" s="34">
        <f>THG!AF44/THG!AF$6</f>
        <v>8.8799261104495972E-3</v>
      </c>
      <c r="AG44" s="34">
        <f>THG!AG44/THG!AG$6</f>
        <v>8.9862099292053396E-3</v>
      </c>
      <c r="AH44" s="98">
        <f>THG!AH44/THG!AH$6</f>
        <v>9.2895227438729421E-3</v>
      </c>
      <c r="AI44" s="98">
        <f>THG!AI44/THG!AI$6</f>
        <v>8.3823536836090274E-3</v>
      </c>
    </row>
    <row r="45" spans="2:35" ht="18.75" customHeight="1">
      <c r="B45" s="20" t="s">
        <v>161</v>
      </c>
      <c r="C45" s="15" t="s">
        <v>6</v>
      </c>
      <c r="D45" s="35">
        <f>THG!D45/THG!D$6</f>
        <v>3.3259528373621516E-5</v>
      </c>
      <c r="E45" s="35">
        <f>THG!E45/THG!E$6</f>
        <v>7.2271093028965526E-5</v>
      </c>
      <c r="F45" s="35">
        <f>THG!F45/THG!F$6</f>
        <v>9.7338121506907897E-5</v>
      </c>
      <c r="G45" s="35">
        <f>THG!G45/THG!G$6</f>
        <v>1.20228124048724E-4</v>
      </c>
      <c r="H45" s="35">
        <f>THG!H45/THG!H$6</f>
        <v>1.9274276685705532E-4</v>
      </c>
      <c r="I45" s="35">
        <f>THG!I45/THG!I$6</f>
        <v>2.6437768788278577E-4</v>
      </c>
      <c r="J45" s="35">
        <f>THG!J45/THG!J$6</f>
        <v>3.2991975772451684E-4</v>
      </c>
      <c r="K45" s="35">
        <f>THG!K45/THG!K$6</f>
        <v>3.7469783934011386E-4</v>
      </c>
      <c r="L45" s="35">
        <f>THG!L45/THG!L$6</f>
        <v>4.2015833002935049E-4</v>
      </c>
      <c r="M45" s="35">
        <f>THG!M45/THG!M$6</f>
        <v>5.012911813543204E-4</v>
      </c>
      <c r="N45" s="35">
        <f>THG!N45/THG!N$6</f>
        <v>5.7625949658139577E-4</v>
      </c>
      <c r="O45" s="35">
        <f>THG!O45/THG!O$6</f>
        <v>5.7692885088447268E-4</v>
      </c>
      <c r="P45" s="35">
        <f>THG!P45/THG!P$6</f>
        <v>7.0026214491192859E-4</v>
      </c>
      <c r="Q45" s="35">
        <f>THG!Q45/THG!Q$6</f>
        <v>7.0740836215606086E-4</v>
      </c>
      <c r="R45" s="35">
        <f>THG!R45/THG!R$6</f>
        <v>7.3283651779905261E-4</v>
      </c>
      <c r="S45" s="35">
        <f>THG!S45/THG!S$6</f>
        <v>7.4362541068683896E-4</v>
      </c>
      <c r="T45" s="35">
        <f>THG!T45/THG!T$6</f>
        <v>7.5102841444020052E-4</v>
      </c>
      <c r="U45" s="35">
        <f>THG!U45/THG!U$6</f>
        <v>8.236446645332108E-4</v>
      </c>
      <c r="V45" s="35">
        <f>THG!V45/THG!V$6</f>
        <v>8.1048584581717553E-4</v>
      </c>
      <c r="W45" s="35">
        <f>THG!W45/THG!W$6</f>
        <v>8.9056678015235317E-4</v>
      </c>
      <c r="X45" s="35">
        <f>THG!X45/THG!X$6</f>
        <v>8.5335506490536242E-4</v>
      </c>
      <c r="Y45" s="35">
        <f>THG!Y45/THG!Y$6</f>
        <v>9.7681249949798017E-4</v>
      </c>
      <c r="Z45" s="35">
        <f>THG!Z45/THG!Z$6</f>
        <v>1.0107045443329343E-3</v>
      </c>
      <c r="AA45" s="35">
        <f>THG!AA45/THG!AA$6</f>
        <v>9.8611813038312814E-4</v>
      </c>
      <c r="AB45" s="35">
        <f>THG!AB45/THG!AB$6</f>
        <v>1.1082300412976573E-3</v>
      </c>
      <c r="AC45" s="35">
        <f>THG!AC45/THG!AC$6</f>
        <v>1.106914473704791E-3</v>
      </c>
      <c r="AD45" s="35">
        <f>THG!AD45/THG!AD$6</f>
        <v>1.1303821700287182E-3</v>
      </c>
      <c r="AE45" s="35">
        <f>THG!AE45/THG!AE$6</f>
        <v>1.169032860309172E-3</v>
      </c>
      <c r="AF45" s="35">
        <f>THG!AF45/THG!AF$6</f>
        <v>1.1806692338947374E-3</v>
      </c>
      <c r="AG45" s="35">
        <f>THG!AG45/THG!AG$6</f>
        <v>1.2784768261278128E-3</v>
      </c>
      <c r="AH45" s="35">
        <f>THG!AH45/THG!AH$6</f>
        <v>1.4046100904316137E-3</v>
      </c>
      <c r="AI45" s="35">
        <f>THG!AI45/THG!AI$6</f>
        <v>1.345541468459132E-3</v>
      </c>
    </row>
    <row r="46" spans="2:35" ht="18.75" customHeight="1">
      <c r="B46" s="96" t="s">
        <v>36</v>
      </c>
      <c r="C46" s="16" t="s">
        <v>6</v>
      </c>
      <c r="D46" s="34">
        <f>THG!D46/THG!D$6</f>
        <v>3.0288226694255224E-3</v>
      </c>
      <c r="E46" s="34">
        <f>THG!E46/THG!E$6</f>
        <v>2.5701965097775169E-3</v>
      </c>
      <c r="F46" s="34">
        <f>THG!F46/THG!F$6</f>
        <v>2.2807467368893479E-3</v>
      </c>
      <c r="G46" s="34">
        <f>THG!G46/THG!G$6</f>
        <v>2.0276971245861289E-3</v>
      </c>
      <c r="H46" s="34">
        <f>THG!H46/THG!H$6</f>
        <v>1.8222709132048049E-3</v>
      </c>
      <c r="I46" s="34">
        <f>THG!I46/THG!I$6</f>
        <v>1.7530908813735201E-3</v>
      </c>
      <c r="J46" s="34">
        <f>THG!J46/THG!J$6</f>
        <v>1.5896060741354258E-3</v>
      </c>
      <c r="K46" s="34">
        <f>THG!K46/THG!K$6</f>
        <v>1.4518415648001909E-3</v>
      </c>
      <c r="L46" s="34">
        <f>THG!L46/THG!L$6</f>
        <v>1.3493660678413444E-3</v>
      </c>
      <c r="M46" s="34">
        <f>THG!M46/THG!M$6</f>
        <v>1.3210590436043444E-3</v>
      </c>
      <c r="N46" s="34">
        <f>THG!N46/THG!N$6</f>
        <v>1.2628672763366165E-3</v>
      </c>
      <c r="O46" s="34">
        <f>THG!O46/THG!O$6</f>
        <v>1.19473817443131E-3</v>
      </c>
      <c r="P46" s="34">
        <f>THG!P46/THG!P$6</f>
        <v>1.1943199686600065E-3</v>
      </c>
      <c r="Q46" s="34">
        <f>THG!Q46/THG!Q$6</f>
        <v>1.1616273970782459E-3</v>
      </c>
      <c r="R46" s="34">
        <f>THG!R46/THG!R$6</f>
        <v>1.1433741985335903E-3</v>
      </c>
      <c r="S46" s="34">
        <f>THG!S46/THG!S$6</f>
        <v>1.142001023587112E-3</v>
      </c>
      <c r="T46" s="34">
        <f>THG!T46/THG!T$6</f>
        <v>1.1075816398713207E-3</v>
      </c>
      <c r="U46" s="34">
        <f>THG!U46/THG!U$6</f>
        <v>1.1149372165523532E-3</v>
      </c>
      <c r="V46" s="34">
        <f>THG!V46/THG!V$6</f>
        <v>1.0891012298902243E-3</v>
      </c>
      <c r="W46" s="34">
        <f>THG!W46/THG!W$6</f>
        <v>1.1510860359251003E-3</v>
      </c>
      <c r="X46" s="34">
        <f>THG!X46/THG!X$6</f>
        <v>1.0860152353244648E-3</v>
      </c>
      <c r="Y46" s="34">
        <f>THG!Y46/THG!Y$6</f>
        <v>1.1039044406888814E-3</v>
      </c>
      <c r="Z46" s="34">
        <f>THG!Z46/THG!Z$6</f>
        <v>1.0763357333468985E-3</v>
      </c>
      <c r="AA46" s="34">
        <f>THG!AA46/THG!AA$6</f>
        <v>1.0390942525551666E-3</v>
      </c>
      <c r="AB46" s="34">
        <f>THG!AB46/THG!AB$6</f>
        <v>1.0901551801595036E-3</v>
      </c>
      <c r="AC46" s="34">
        <f>THG!AC46/THG!AC$6</f>
        <v>1.0871829822646424E-3</v>
      </c>
      <c r="AD46" s="34">
        <f>THG!AD46/THG!AD$6</f>
        <v>1.0758573906017807E-3</v>
      </c>
      <c r="AE46" s="34">
        <f>THG!AE46/THG!AE$6</f>
        <v>1.0881994669239819E-3</v>
      </c>
      <c r="AF46" s="34">
        <f>THG!AF46/THG!AF$6</f>
        <v>1.1272702376415914E-3</v>
      </c>
      <c r="AG46" s="34">
        <f>THG!AG46/THG!AG$6</f>
        <v>1.1892479151836294E-3</v>
      </c>
      <c r="AH46" s="98">
        <f>THG!AH46/THG!AH$6</f>
        <v>1.2915967710795239E-3</v>
      </c>
      <c r="AI46" s="98">
        <f>THG!AI46/THG!AI$6</f>
        <v>1.2427036116216699E-3</v>
      </c>
    </row>
    <row r="47" spans="2:35" ht="18.75" customHeight="1">
      <c r="B47" s="20" t="s">
        <v>92</v>
      </c>
      <c r="C47" s="15" t="s">
        <v>6</v>
      </c>
      <c r="D47" s="35" t="e">
        <f>THG!D47/THG!D$6</f>
        <v>#N/A</v>
      </c>
      <c r="E47" s="35" t="e">
        <f>THG!E47/THG!E$6</f>
        <v>#N/A</v>
      </c>
      <c r="F47" s="35" t="e">
        <f>THG!F47/THG!F$6</f>
        <v>#N/A</v>
      </c>
      <c r="G47" s="35" t="e">
        <f>THG!G47/THG!G$6</f>
        <v>#N/A</v>
      </c>
      <c r="H47" s="35" t="e">
        <f>THG!H47/THG!H$6</f>
        <v>#N/A</v>
      </c>
      <c r="I47" s="35">
        <f>THG!I47/THG!I$6</f>
        <v>1.0365641056186541E-5</v>
      </c>
      <c r="J47" s="35">
        <f>THG!J47/THG!J$6</f>
        <v>2.1199467747907842E-5</v>
      </c>
      <c r="K47" s="35">
        <f>THG!K47/THG!K$6</f>
        <v>3.4046551095858793E-5</v>
      </c>
      <c r="L47" s="35">
        <f>THG!L47/THG!L$6</f>
        <v>4.8149385817665308E-5</v>
      </c>
      <c r="M47" s="35">
        <f>THG!M47/THG!M$6</f>
        <v>6.4331731182156777E-5</v>
      </c>
      <c r="N47" s="35">
        <f>THG!N47/THG!N$6</f>
        <v>8.6730883972492676E-5</v>
      </c>
      <c r="O47" s="35">
        <f>THG!O47/THG!O$6</f>
        <v>9.5126215057678517E-5</v>
      </c>
      <c r="P47" s="35">
        <f>THG!P47/THG!P$6</f>
        <v>1.1588468187033596E-4</v>
      </c>
      <c r="Q47" s="35">
        <f>THG!Q47/THG!Q$6</f>
        <v>1.2693718253691831E-4</v>
      </c>
      <c r="R47" s="35">
        <f>THG!R47/THG!R$6</f>
        <v>1.4657422951936796E-4</v>
      </c>
      <c r="S47" s="35">
        <f>THG!S47/THG!S$6</f>
        <v>2.7034063635961826E-4</v>
      </c>
      <c r="T47" s="35">
        <f>THG!T47/THG!T$6</f>
        <v>3.6113043989685665E-5</v>
      </c>
      <c r="U47" s="35">
        <f>THG!U47/THG!U$6</f>
        <v>3.748682337808489E-5</v>
      </c>
      <c r="V47" s="35">
        <f>THG!V47/THG!V$6</f>
        <v>3.9547567824701964E-5</v>
      </c>
      <c r="W47" s="35">
        <f>THG!W47/THG!W$6</f>
        <v>4.3357919031427544E-5</v>
      </c>
      <c r="X47" s="35">
        <f>THG!X47/THG!X$6</f>
        <v>4.297717019211434E-5</v>
      </c>
      <c r="Y47" s="35">
        <f>THG!Y47/THG!Y$6</f>
        <v>4.7536992879874807E-5</v>
      </c>
      <c r="Z47" s="35">
        <f>THG!Z47/THG!Z$6</f>
        <v>4.5036782523560985E-5</v>
      </c>
      <c r="AA47" s="35">
        <f>THG!AA47/THG!AA$6</f>
        <v>4.3191809886374585E-5</v>
      </c>
      <c r="AB47" s="35">
        <f>THG!AB47/THG!AB$6</f>
        <v>4.5540830299366351E-5</v>
      </c>
      <c r="AC47" s="35">
        <f>THG!AC47/THG!AC$6</f>
        <v>4.4183225797946835E-5</v>
      </c>
      <c r="AD47" s="35">
        <f>THG!AD47/THG!AD$6</f>
        <v>4.2402252997340347E-5</v>
      </c>
      <c r="AE47" s="35">
        <f>THG!AE47/THG!AE$6</f>
        <v>4.1789174931057584E-5</v>
      </c>
      <c r="AF47" s="35">
        <f>THG!AF47/THG!AF$6</f>
        <v>4.2923816895874962E-5</v>
      </c>
      <c r="AG47" s="35">
        <f>THG!AG47/THG!AG$6</f>
        <v>4.5331206279314929E-5</v>
      </c>
      <c r="AH47" s="35">
        <f>THG!AH47/THG!AH$6</f>
        <v>4.9396794664994431E-5</v>
      </c>
      <c r="AI47" s="35">
        <f>THG!AI47/THG!AI$6</f>
        <v>4.6930311329385957E-5</v>
      </c>
    </row>
    <row r="48" spans="2:35" ht="18.75" customHeight="1">
      <c r="B48" s="9"/>
      <c r="C48" s="16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98"/>
      <c r="AI48" s="98"/>
    </row>
    <row r="49" spans="2:35" s="11" customFormat="1" ht="18.75" customHeight="1">
      <c r="B49" s="5" t="s">
        <v>163</v>
      </c>
      <c r="C49" s="21" t="s">
        <v>6</v>
      </c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</row>
    <row r="50" spans="2:35" ht="18.75" customHeight="1">
      <c r="B50" s="96" t="s">
        <v>162</v>
      </c>
      <c r="C50" s="16" t="s">
        <v>6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98"/>
      <c r="AI50" s="98"/>
    </row>
    <row r="51" spans="2:35" ht="14.25" customHeight="1">
      <c r="B51" s="7"/>
      <c r="C51" s="17"/>
    </row>
    <row r="52" spans="2:35" ht="18.75" customHeight="1"/>
  </sheetData>
  <pageMargins left="0.70866141732283472" right="0.70866141732283472" top="0.78740157480314965" bottom="0.78740157480314965" header="1.1811023622047245" footer="1.1811023622047245"/>
  <pageSetup paperSize="9" scale="21" orientation="portrait" r:id="rId1"/>
  <drawing r:id="rId2"/>
  <legacyDrawingHF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81603-5256-45B9-9068-5F45971D23FD}">
  <sheetPr>
    <tabColor theme="6"/>
    <pageSetUpPr fitToPage="1"/>
  </sheetPr>
  <dimension ref="A1:X35"/>
  <sheetViews>
    <sheetView showGridLines="0" zoomScale="130" zoomScaleNormal="130" zoomScaleSheetLayoutView="110" workbookViewId="0"/>
  </sheetViews>
  <sheetFormatPr baseColWidth="10" defaultColWidth="11.42578125" defaultRowHeight="12.75"/>
  <cols>
    <col min="1" max="1" width="5.7109375" style="43" customWidth="1"/>
    <col min="2" max="2" width="4.28515625" style="43" customWidth="1"/>
    <col min="3" max="3" width="1.7109375" style="43" customWidth="1"/>
    <col min="4" max="4" width="14" style="43" customWidth="1"/>
    <col min="5" max="5" width="1.7109375" style="43" customWidth="1"/>
    <col min="6" max="6" width="14" style="43" customWidth="1"/>
    <col min="7" max="7" width="1.7109375" style="43" customWidth="1"/>
    <col min="8" max="8" width="14" style="43" customWidth="1"/>
    <col min="9" max="9" width="1.7109375" style="43" customWidth="1"/>
    <col min="10" max="10" width="14" style="43" customWidth="1"/>
    <col min="11" max="11" width="1.7109375" style="43" customWidth="1"/>
    <col min="12" max="12" width="14" style="43" customWidth="1"/>
    <col min="13" max="13" width="3.140625" style="43" customWidth="1"/>
    <col min="14" max="14" width="1.42578125" style="43" customWidth="1"/>
    <col min="15" max="15" width="15.140625" style="43" customWidth="1"/>
    <col min="16" max="16" width="2.5703125" style="44" customWidth="1"/>
    <col min="17" max="19" width="11.7109375" style="44" customWidth="1"/>
    <col min="20" max="20" width="4" style="44" customWidth="1"/>
    <col min="21" max="22" width="11.7109375" style="44" customWidth="1"/>
    <col min="23" max="23" width="19.140625" style="44" customWidth="1"/>
    <col min="24" max="24" width="2.5703125" style="44" customWidth="1"/>
    <col min="25" max="16384" width="11.42578125" style="44"/>
  </cols>
  <sheetData>
    <row r="1" spans="1:24" ht="20.25" customHeight="1">
      <c r="A1" s="42"/>
    </row>
    <row r="2" spans="1:24" ht="20.25" customHeight="1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P2" s="181" t="s">
        <v>145</v>
      </c>
      <c r="Q2" s="182"/>
      <c r="R2" s="182"/>
      <c r="S2" s="182"/>
      <c r="T2" s="182"/>
      <c r="U2" s="182"/>
      <c r="V2" s="182"/>
      <c r="W2" s="182"/>
      <c r="X2" s="183"/>
    </row>
    <row r="3" spans="1:24" ht="18.75" customHeight="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P3" s="47"/>
      <c r="Q3" s="48"/>
      <c r="R3" s="49"/>
      <c r="S3" s="48"/>
      <c r="T3" s="48"/>
      <c r="U3" s="49"/>
      <c r="V3" s="48"/>
      <c r="W3" s="48"/>
      <c r="X3" s="50"/>
    </row>
    <row r="4" spans="1:24" ht="15.95" customHeight="1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P4" s="47"/>
      <c r="Q4" s="48"/>
      <c r="R4" s="48"/>
      <c r="S4" s="48"/>
      <c r="T4" s="48"/>
      <c r="U4" s="48"/>
      <c r="V4" s="48"/>
      <c r="W4" s="48"/>
      <c r="X4" s="50"/>
    </row>
    <row r="5" spans="1:24" ht="7.5" customHeight="1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P5" s="52"/>
      <c r="Q5" s="53"/>
      <c r="R5" s="53"/>
      <c r="S5" s="53"/>
      <c r="T5" s="53"/>
      <c r="U5" s="53"/>
      <c r="V5" s="53"/>
      <c r="W5" s="53"/>
      <c r="X5" s="54"/>
    </row>
    <row r="6" spans="1:24" ht="16.5" customHeight="1">
      <c r="B6" s="55"/>
      <c r="P6" s="52"/>
      <c r="Q6" s="53"/>
      <c r="R6" s="53"/>
      <c r="S6" s="53"/>
      <c r="T6" s="53"/>
      <c r="U6" s="53"/>
      <c r="V6" s="53"/>
      <c r="W6" s="53"/>
      <c r="X6" s="54"/>
    </row>
    <row r="7" spans="1:24" ht="16.5" customHeight="1">
      <c r="B7" s="55"/>
      <c r="P7" s="52"/>
      <c r="Q7" s="53"/>
      <c r="R7" s="53"/>
      <c r="S7" s="53"/>
      <c r="T7" s="53"/>
      <c r="U7" s="53"/>
      <c r="V7" s="53"/>
      <c r="W7" s="53"/>
      <c r="X7" s="54"/>
    </row>
    <row r="8" spans="1:24" ht="16.5" customHeight="1">
      <c r="B8" s="55"/>
      <c r="P8" s="52"/>
      <c r="Q8" s="53"/>
      <c r="R8" s="53"/>
      <c r="S8" s="53"/>
      <c r="T8" s="53"/>
      <c r="U8" s="53"/>
      <c r="V8" s="53"/>
      <c r="W8" s="53"/>
      <c r="X8" s="54"/>
    </row>
    <row r="9" spans="1:24" ht="16.5" customHeight="1">
      <c r="B9" s="55"/>
      <c r="P9" s="52"/>
      <c r="Q9" s="53"/>
      <c r="R9" s="53"/>
      <c r="S9" s="53"/>
      <c r="T9" s="53"/>
      <c r="U9" s="53"/>
      <c r="V9" s="53"/>
      <c r="W9" s="53"/>
      <c r="X9" s="54"/>
    </row>
    <row r="10" spans="1:24" ht="16.5" customHeight="1">
      <c r="B10" s="55"/>
      <c r="P10" s="52"/>
      <c r="Q10" s="53"/>
      <c r="R10" s="53"/>
      <c r="S10" s="53"/>
      <c r="T10" s="53"/>
      <c r="U10" s="53"/>
      <c r="V10" s="53"/>
      <c r="W10" s="53"/>
      <c r="X10" s="54"/>
    </row>
    <row r="11" spans="1:24" ht="16.5" customHeight="1">
      <c r="B11" s="55"/>
      <c r="P11" s="52"/>
      <c r="Q11" s="56" t="s">
        <v>144</v>
      </c>
      <c r="R11" s="53"/>
      <c r="S11" s="53"/>
      <c r="T11" s="53"/>
      <c r="U11" s="53"/>
      <c r="V11" s="53"/>
      <c r="W11" s="53"/>
      <c r="X11" s="54"/>
    </row>
    <row r="12" spans="1:24" ht="16.5" customHeight="1">
      <c r="B12" s="55"/>
      <c r="P12" s="52"/>
      <c r="Q12" s="53"/>
      <c r="R12" s="53"/>
      <c r="S12" s="53"/>
      <c r="T12" s="53"/>
      <c r="U12" s="53"/>
      <c r="V12" s="53"/>
      <c r="W12" s="53"/>
      <c r="X12" s="54"/>
    </row>
    <row r="13" spans="1:24" ht="17.25" customHeight="1">
      <c r="B13" s="55"/>
      <c r="P13" s="52"/>
      <c r="Q13" s="56" t="s">
        <v>143</v>
      </c>
      <c r="R13" s="53"/>
      <c r="S13" s="53"/>
      <c r="T13" s="53"/>
      <c r="U13" s="53"/>
      <c r="V13" s="53"/>
      <c r="W13" s="53"/>
      <c r="X13" s="54"/>
    </row>
    <row r="14" spans="1:24" ht="16.5" customHeight="1">
      <c r="B14" s="55"/>
      <c r="P14" s="52"/>
      <c r="Q14" s="53"/>
      <c r="R14" s="53"/>
      <c r="S14" s="53"/>
      <c r="T14" s="53"/>
      <c r="U14" s="53"/>
      <c r="V14" s="53"/>
      <c r="W14" s="53"/>
      <c r="X14" s="54"/>
    </row>
    <row r="15" spans="1:24" ht="16.5" customHeight="1">
      <c r="A15" s="57"/>
      <c r="B15" s="58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2"/>
      <c r="Q15" s="53"/>
      <c r="R15" s="56" t="s">
        <v>142</v>
      </c>
      <c r="S15" s="53"/>
      <c r="T15" s="53"/>
      <c r="U15" s="56" t="s">
        <v>142</v>
      </c>
      <c r="V15" s="53"/>
      <c r="W15" s="53"/>
      <c r="X15" s="54"/>
    </row>
    <row r="16" spans="1:24" ht="16.5" customHeight="1">
      <c r="A16" s="57"/>
      <c r="B16" s="58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2"/>
      <c r="Q16" s="53"/>
      <c r="R16" s="53"/>
      <c r="S16" s="53"/>
      <c r="T16" s="53"/>
      <c r="U16" s="53"/>
      <c r="V16" s="53"/>
      <c r="W16" s="53"/>
      <c r="X16" s="54"/>
    </row>
    <row r="17" spans="1:24" ht="16.5" customHeight="1">
      <c r="A17" s="57"/>
      <c r="B17" s="58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2"/>
      <c r="Q17" s="53"/>
      <c r="R17" s="53"/>
      <c r="S17" s="53"/>
      <c r="T17" s="53"/>
      <c r="U17" s="53"/>
      <c r="V17" s="53"/>
      <c r="W17" s="53"/>
      <c r="X17" s="54"/>
    </row>
    <row r="18" spans="1:24" ht="22.5" customHeight="1">
      <c r="A18" s="57"/>
      <c r="B18" s="58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2"/>
      <c r="Q18" s="53"/>
      <c r="R18" s="53"/>
      <c r="S18" s="53"/>
      <c r="T18" s="53"/>
      <c r="U18" s="53"/>
      <c r="V18" s="53"/>
      <c r="W18" s="53"/>
      <c r="X18" s="54"/>
    </row>
    <row r="19" spans="1:24" ht="87" customHeight="1">
      <c r="A19" s="59"/>
      <c r="B19" s="60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7"/>
      <c r="O19" s="57"/>
      <c r="P19" s="61"/>
      <c r="Q19" s="62"/>
      <c r="R19" s="62"/>
      <c r="S19" s="62"/>
      <c r="T19" s="62"/>
      <c r="U19" s="62"/>
      <c r="V19" s="62"/>
      <c r="W19" s="62"/>
      <c r="X19" s="63"/>
    </row>
    <row r="20" spans="1:24" ht="9" customHeight="1">
      <c r="A20" s="59"/>
      <c r="B20" s="60"/>
      <c r="C20" s="59"/>
      <c r="D20" s="180"/>
      <c r="E20" s="59"/>
      <c r="F20" s="180"/>
      <c r="G20" s="59"/>
      <c r="H20" s="180"/>
      <c r="I20" s="59"/>
      <c r="J20" s="180"/>
      <c r="K20" s="59"/>
      <c r="L20" s="180"/>
      <c r="M20" s="59"/>
      <c r="N20" s="57"/>
      <c r="O20" s="57"/>
    </row>
    <row r="21" spans="1:24" ht="11.25" customHeight="1">
      <c r="A21" s="59"/>
      <c r="B21" s="60"/>
      <c r="C21" s="59"/>
      <c r="D21" s="180"/>
      <c r="E21" s="59"/>
      <c r="F21" s="180"/>
      <c r="G21" s="59"/>
      <c r="H21" s="180"/>
      <c r="I21" s="59"/>
      <c r="J21" s="180"/>
      <c r="K21" s="59"/>
      <c r="L21" s="180"/>
      <c r="M21" s="59"/>
      <c r="N21" s="57"/>
      <c r="O21" s="57"/>
    </row>
    <row r="22" spans="1:24" ht="3.75" customHeight="1">
      <c r="A22" s="59"/>
      <c r="B22" s="60"/>
      <c r="C22" s="59"/>
      <c r="D22" s="100"/>
      <c r="E22" s="59"/>
      <c r="F22" s="100"/>
      <c r="G22" s="59"/>
      <c r="H22" s="100"/>
      <c r="I22" s="59"/>
      <c r="J22" s="100"/>
      <c r="K22" s="59"/>
      <c r="L22" s="100"/>
      <c r="M22" s="59"/>
      <c r="N22" s="57"/>
      <c r="O22" s="57"/>
    </row>
    <row r="23" spans="1:24" ht="9" customHeight="1">
      <c r="A23" s="59"/>
      <c r="B23" s="60"/>
      <c r="C23" s="59"/>
      <c r="D23" s="180"/>
      <c r="E23" s="59"/>
      <c r="F23" s="180"/>
      <c r="G23" s="59"/>
      <c r="H23" s="180"/>
      <c r="I23" s="59"/>
      <c r="J23" s="180"/>
      <c r="K23" s="59"/>
      <c r="L23" s="180"/>
      <c r="M23" s="59"/>
      <c r="N23" s="57"/>
      <c r="O23" s="57"/>
    </row>
    <row r="24" spans="1:24" ht="9" customHeight="1">
      <c r="A24" s="59"/>
      <c r="B24" s="60"/>
      <c r="C24" s="59"/>
      <c r="D24" s="180"/>
      <c r="E24" s="59"/>
      <c r="F24" s="180"/>
      <c r="G24" s="59"/>
      <c r="H24" s="180"/>
      <c r="I24" s="59"/>
      <c r="J24" s="180"/>
      <c r="K24" s="59"/>
      <c r="L24" s="180"/>
      <c r="M24" s="59"/>
      <c r="N24" s="57"/>
      <c r="O24" s="57"/>
    </row>
    <row r="25" spans="1:24" ht="16.5" customHeight="1">
      <c r="A25" s="57"/>
      <c r="B25" s="58"/>
      <c r="C25" s="65"/>
      <c r="D25" s="65"/>
      <c r="E25" s="65"/>
      <c r="F25" s="65"/>
      <c r="G25" s="65"/>
      <c r="H25" s="65"/>
      <c r="I25" s="65"/>
      <c r="J25" s="65"/>
      <c r="K25" s="65"/>
      <c r="L25" s="57"/>
      <c r="M25" s="57"/>
      <c r="N25" s="57"/>
      <c r="O25" s="57"/>
    </row>
    <row r="26" spans="1:24" ht="21.75" customHeight="1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</row>
    <row r="27" spans="1:24" ht="6.75" customHeight="1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</row>
    <row r="28" spans="1:24" ht="6" customHeight="1">
      <c r="A28" s="66"/>
      <c r="B28" s="66"/>
      <c r="C28" s="66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</row>
    <row r="29" spans="1:24" ht="4.5" customHeight="1">
      <c r="A29" s="66"/>
      <c r="B29" s="66"/>
      <c r="C29" s="66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</row>
    <row r="30" spans="1:24" ht="6" customHeight="1">
      <c r="A30" s="66"/>
      <c r="B30" s="66"/>
      <c r="C30" s="66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</row>
    <row r="31" spans="1:24" ht="6.75" customHeight="1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</row>
    <row r="32" spans="1:24" ht="4.5" customHeight="1">
      <c r="A32" s="57"/>
      <c r="B32" s="57"/>
      <c r="C32" s="57"/>
      <c r="D32" s="57"/>
      <c r="E32" s="57"/>
      <c r="F32" s="57"/>
      <c r="G32" s="68"/>
      <c r="H32" s="68"/>
      <c r="I32" s="68"/>
      <c r="J32" s="68"/>
      <c r="K32" s="68"/>
      <c r="L32" s="57"/>
      <c r="M32" s="57"/>
      <c r="N32" s="57"/>
      <c r="O32" s="57"/>
    </row>
    <row r="33" spans="1:15" ht="18" customHeight="1">
      <c r="A33" s="69"/>
      <c r="B33" s="69"/>
      <c r="C33" s="69"/>
      <c r="D33" s="69"/>
      <c r="E33" s="69"/>
      <c r="F33" s="68"/>
      <c r="G33" s="68"/>
      <c r="H33" s="68"/>
      <c r="I33" s="68"/>
      <c r="J33" s="68"/>
      <c r="K33" s="68"/>
      <c r="L33" s="57"/>
      <c r="M33" s="57"/>
      <c r="N33" s="57"/>
      <c r="O33" s="57"/>
    </row>
    <row r="34" spans="1:15">
      <c r="A34" s="69"/>
      <c r="B34" s="69"/>
      <c r="C34" s="69"/>
      <c r="D34" s="69"/>
      <c r="E34" s="69"/>
      <c r="F34" s="68"/>
      <c r="G34" s="68"/>
      <c r="H34" s="68"/>
      <c r="I34" s="68"/>
      <c r="J34" s="68"/>
      <c r="K34" s="68"/>
      <c r="L34" s="57"/>
      <c r="M34" s="57"/>
      <c r="N34" s="57"/>
      <c r="O34" s="57"/>
    </row>
    <row r="35" spans="1:15">
      <c r="A35" s="69"/>
      <c r="B35" s="69"/>
      <c r="C35" s="69"/>
      <c r="D35" s="69"/>
      <c r="E35" s="69"/>
      <c r="F35" s="68"/>
      <c r="G35" s="68"/>
      <c r="H35" s="68"/>
      <c r="I35" s="68"/>
      <c r="J35" s="68"/>
      <c r="K35" s="68"/>
      <c r="L35" s="57"/>
      <c r="M35" s="57"/>
      <c r="N35" s="57"/>
      <c r="O35" s="57"/>
    </row>
  </sheetData>
  <sheetProtection selectLockedCells="1"/>
  <mergeCells count="11">
    <mergeCell ref="P2:X2"/>
    <mergeCell ref="D20:D21"/>
    <mergeCell ref="F20:F21"/>
    <mergeCell ref="H20:H21"/>
    <mergeCell ref="J20:J21"/>
    <mergeCell ref="L20:L21"/>
    <mergeCell ref="D23:D24"/>
    <mergeCell ref="F23:F24"/>
    <mergeCell ref="H23:H24"/>
    <mergeCell ref="J23:J24"/>
    <mergeCell ref="L23:L24"/>
  </mergeCells>
  <printOptions horizontalCentered="1"/>
  <pageMargins left="0" right="0" top="0.78740157480314965" bottom="0.78740157480314965" header="0.31496062992125984" footer="0.31496062992125984"/>
  <pageSetup paperSize="9" scale="51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5F966-5D90-49DE-9432-01BBF20F4DC6}">
  <sheetPr>
    <tabColor theme="5"/>
  </sheetPr>
  <dimension ref="B1:AR18"/>
  <sheetViews>
    <sheetView showGridLines="0" zoomScale="85" zoomScaleNormal="85" zoomScalePageLayoutView="150" workbookViewId="0">
      <pane xSplit="3" ySplit="10" topLeftCell="X11" activePane="bottomRight" state="frozen"/>
      <selection activeCell="B20" sqref="B20"/>
      <selection pane="topRight" activeCell="B20" sqref="B20"/>
      <selection pane="bottomLeft" activeCell="B20" sqref="B20"/>
      <selection pane="bottomRight" activeCell="X11" sqref="X11"/>
    </sheetView>
  </sheetViews>
  <sheetFormatPr baseColWidth="10" defaultColWidth="11.42578125" defaultRowHeight="15" outlineLevelCol="1"/>
  <cols>
    <col min="1" max="1" width="5.42578125" style="94" customWidth="1"/>
    <col min="2" max="2" width="39.7109375" style="94" customWidth="1"/>
    <col min="3" max="3" width="63.85546875" style="18" customWidth="1"/>
    <col min="4" max="23" width="9.42578125" style="94" hidden="1" customWidth="1" outlineLevel="1"/>
    <col min="24" max="24" width="9.42578125" style="94" customWidth="1" collapsed="1"/>
    <col min="25" max="44" width="9.42578125" style="94" customWidth="1"/>
    <col min="45" max="16384" width="11.42578125" style="94"/>
  </cols>
  <sheetData>
    <row r="1" spans="2:44" s="86" customFormat="1" ht="23.25" customHeight="1">
      <c r="B1" s="81" t="s">
        <v>141</v>
      </c>
      <c r="C1" s="104" t="s">
        <v>150</v>
      </c>
      <c r="D1" s="105"/>
      <c r="E1" s="105"/>
      <c r="F1" s="105"/>
      <c r="G1" s="105"/>
      <c r="H1" s="105"/>
      <c r="I1" s="105"/>
      <c r="J1" s="105"/>
      <c r="K1" s="106"/>
      <c r="AK1" s="40"/>
      <c r="AL1" s="87"/>
    </row>
    <row r="2" spans="2:44" s="86" customFormat="1" ht="23.25" customHeight="1">
      <c r="B2" s="81" t="s">
        <v>139</v>
      </c>
      <c r="C2" s="104" t="s">
        <v>171</v>
      </c>
      <c r="D2" s="105"/>
      <c r="E2" s="105"/>
      <c r="F2" s="105"/>
      <c r="G2" s="105"/>
      <c r="H2" s="105"/>
      <c r="I2" s="105"/>
      <c r="J2" s="105"/>
      <c r="K2" s="106"/>
      <c r="AK2" s="40"/>
    </row>
    <row r="3" spans="2:44" s="86" customFormat="1" ht="23.25" customHeight="1">
      <c r="B3" s="81" t="s">
        <v>138</v>
      </c>
      <c r="C3" s="107">
        <f ca="1">TODAY()</f>
        <v>44635</v>
      </c>
      <c r="D3" s="108"/>
      <c r="E3" s="108"/>
      <c r="F3" s="108"/>
      <c r="G3" s="108"/>
      <c r="H3" s="108"/>
      <c r="I3" s="108"/>
      <c r="J3" s="108"/>
      <c r="K3" s="108"/>
      <c r="AK3" s="40"/>
    </row>
    <row r="4" spans="2:44" s="86" customFormat="1" ht="23.25" customHeight="1">
      <c r="B4" s="81" t="s">
        <v>137</v>
      </c>
      <c r="C4" s="104" t="s">
        <v>210</v>
      </c>
      <c r="D4" s="105"/>
      <c r="E4" s="105"/>
      <c r="F4" s="105"/>
      <c r="G4" s="105"/>
      <c r="H4" s="105"/>
      <c r="I4" s="105"/>
      <c r="J4" s="105"/>
      <c r="K4" s="106"/>
    </row>
    <row r="5" spans="2:44" s="86" customFormat="1" ht="23.25" customHeight="1">
      <c r="B5" s="81" t="s">
        <v>136</v>
      </c>
      <c r="C5" s="104" t="s">
        <v>148</v>
      </c>
      <c r="D5" s="105"/>
      <c r="E5" s="105"/>
      <c r="F5" s="105"/>
      <c r="G5" s="105"/>
      <c r="H5" s="105"/>
      <c r="I5" s="105"/>
      <c r="J5" s="105"/>
      <c r="K5" s="106"/>
    </row>
    <row r="6" spans="2:44" s="86" customFormat="1" ht="23.25" customHeight="1">
      <c r="B6" s="81" t="s">
        <v>135</v>
      </c>
      <c r="C6" s="104"/>
      <c r="D6" s="105"/>
      <c r="E6" s="105"/>
      <c r="F6" s="105"/>
      <c r="G6" s="105"/>
      <c r="H6" s="105"/>
      <c r="I6" s="105"/>
      <c r="J6" s="105"/>
      <c r="K6" s="106"/>
      <c r="AK6" s="40"/>
    </row>
    <row r="7" spans="2:44">
      <c r="B7" s="82"/>
      <c r="C7" s="83"/>
      <c r="D7" s="82"/>
      <c r="E7" s="82"/>
      <c r="F7" s="82"/>
      <c r="G7" s="82"/>
      <c r="H7" s="82"/>
      <c r="I7" s="82"/>
      <c r="J7" s="82"/>
      <c r="K7" s="82"/>
    </row>
    <row r="8" spans="2:44" ht="14.25" customHeight="1">
      <c r="B8" s="1"/>
      <c r="C8" s="12"/>
    </row>
    <row r="9" spans="2:44" ht="22.5" customHeight="1">
      <c r="B9" s="3"/>
      <c r="C9" s="13"/>
      <c r="D9" s="25"/>
      <c r="E9" s="25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</row>
    <row r="10" spans="2:44">
      <c r="B10" s="4" t="s">
        <v>155</v>
      </c>
      <c r="C10" s="14"/>
      <c r="D10" s="8">
        <v>32874</v>
      </c>
      <c r="E10" s="8">
        <v>33239</v>
      </c>
      <c r="F10" s="8">
        <v>33604</v>
      </c>
      <c r="G10" s="8">
        <v>33970</v>
      </c>
      <c r="H10" s="8">
        <v>34335</v>
      </c>
      <c r="I10" s="8">
        <v>34700</v>
      </c>
      <c r="J10" s="8">
        <v>35065</v>
      </c>
      <c r="K10" s="8">
        <v>35431</v>
      </c>
      <c r="L10" s="8">
        <v>35796</v>
      </c>
      <c r="M10" s="8">
        <v>36161</v>
      </c>
      <c r="N10" s="8">
        <v>36526</v>
      </c>
      <c r="O10" s="8">
        <v>36892</v>
      </c>
      <c r="P10" s="8">
        <v>37257</v>
      </c>
      <c r="Q10" s="8">
        <v>37622</v>
      </c>
      <c r="R10" s="8">
        <v>37987</v>
      </c>
      <c r="S10" s="8">
        <v>38353</v>
      </c>
      <c r="T10" s="8">
        <v>38718</v>
      </c>
      <c r="U10" s="8">
        <v>39083</v>
      </c>
      <c r="V10" s="8">
        <v>39448</v>
      </c>
      <c r="W10" s="8">
        <v>39814</v>
      </c>
      <c r="X10" s="8">
        <v>40179</v>
      </c>
      <c r="Y10" s="8">
        <v>40544</v>
      </c>
      <c r="Z10" s="8">
        <v>40909</v>
      </c>
      <c r="AA10" s="8">
        <v>41275</v>
      </c>
      <c r="AB10" s="8">
        <v>41640</v>
      </c>
      <c r="AC10" s="8">
        <v>42005</v>
      </c>
      <c r="AD10" s="8">
        <v>42370</v>
      </c>
      <c r="AE10" s="8">
        <v>42736</v>
      </c>
      <c r="AF10" s="8">
        <v>43101</v>
      </c>
      <c r="AG10" s="8">
        <v>43466</v>
      </c>
      <c r="AH10" s="8">
        <v>43831</v>
      </c>
      <c r="AI10" s="8">
        <v>44197</v>
      </c>
      <c r="AJ10" s="8">
        <v>44562</v>
      </c>
      <c r="AK10" s="8">
        <v>44927</v>
      </c>
      <c r="AL10" s="8">
        <v>45292</v>
      </c>
      <c r="AM10" s="8">
        <v>45658</v>
      </c>
      <c r="AN10" s="8">
        <v>46023</v>
      </c>
      <c r="AO10" s="8">
        <v>46388</v>
      </c>
      <c r="AP10" s="8">
        <v>46753</v>
      </c>
      <c r="AQ10" s="8">
        <v>47119</v>
      </c>
      <c r="AR10" s="8">
        <v>47484</v>
      </c>
    </row>
    <row r="11" spans="2:44" ht="18.75" customHeight="1">
      <c r="B11" s="126" t="str">
        <f>THG!B28</f>
        <v>CRF 1.A.3.a - nationaler Luftverkehr</v>
      </c>
      <c r="C11" s="15" t="s">
        <v>146</v>
      </c>
      <c r="D11" s="109">
        <f>(THG!D28)/1000</f>
        <v>2.437870805491519</v>
      </c>
      <c r="E11" s="109">
        <f>(THG!E28)/1000</f>
        <v>2.2667582563670594</v>
      </c>
      <c r="F11" s="109">
        <f>(THG!F28)/1000</f>
        <v>2.1772044122224483</v>
      </c>
      <c r="G11" s="109">
        <f>(THG!G28)/1000</f>
        <v>2.1014731011449159</v>
      </c>
      <c r="H11" s="109">
        <f>(THG!H28)/1000</f>
        <v>2.1007498887346157</v>
      </c>
      <c r="I11" s="109">
        <f>(THG!I28)/1000</f>
        <v>2.1567353481496956</v>
      </c>
      <c r="J11" s="109">
        <f>(THG!J28)/1000</f>
        <v>2.1820002420127511</v>
      </c>
      <c r="K11" s="109">
        <f>(THG!K28)/1000</f>
        <v>2.3578828934758342</v>
      </c>
      <c r="L11" s="109">
        <f>(THG!L28)/1000</f>
        <v>2.4244193873080078</v>
      </c>
      <c r="M11" s="109">
        <f>(THG!M28)/1000</f>
        <v>2.5231935279354216</v>
      </c>
      <c r="N11" s="109">
        <f>(THG!N28)/1000</f>
        <v>2.6632756413465959</v>
      </c>
      <c r="O11" s="109">
        <f>(THG!O28)/1000</f>
        <v>2.5525362531159037</v>
      </c>
      <c r="P11" s="109">
        <f>(THG!P28)/1000</f>
        <v>2.5087105076645053</v>
      </c>
      <c r="Q11" s="109">
        <f>(THG!Q28)/1000</f>
        <v>2.4788498219809028</v>
      </c>
      <c r="R11" s="109">
        <f>(THG!R28)/1000</f>
        <v>2.2852051517449357</v>
      </c>
      <c r="S11" s="109">
        <f>(THG!S28)/1000</f>
        <v>2.5013989702194381</v>
      </c>
      <c r="T11" s="109">
        <f>(THG!T28)/1000</f>
        <v>2.5636516389121762</v>
      </c>
      <c r="U11" s="109">
        <f>(THG!U28)/1000</f>
        <v>2.6124486575839114</v>
      </c>
      <c r="V11" s="109">
        <f>(THG!V28)/1000</f>
        <v>2.5924292971200256</v>
      </c>
      <c r="W11" s="109">
        <f>(THG!W28)/1000</f>
        <v>2.4816980153942425</v>
      </c>
      <c r="X11" s="109">
        <f>(THG!X28)/1000</f>
        <v>2.3335229015308938</v>
      </c>
      <c r="Y11" s="109">
        <f>(THG!Y28)/1000</f>
        <v>2.1403933812534435</v>
      </c>
      <c r="Z11" s="109">
        <f>(THG!Z28)/1000</f>
        <v>2.1944761980901628</v>
      </c>
      <c r="AA11" s="109">
        <f>(THG!AA28)/1000</f>
        <v>2.0576484985568992</v>
      </c>
      <c r="AB11" s="109">
        <f>(THG!AB28)/1000</f>
        <v>1.9782216924255125</v>
      </c>
      <c r="AC11" s="109">
        <f>(THG!AC28)/1000</f>
        <v>1.9985186082024839</v>
      </c>
      <c r="AD11" s="109">
        <f>(THG!AD28)/1000</f>
        <v>2.0931876972787897</v>
      </c>
      <c r="AE11" s="109">
        <f>(THG!AE28)/1000</f>
        <v>2.1738619949742088</v>
      </c>
      <c r="AF11" s="109">
        <f>(THG!AF28)/1000</f>
        <v>2.2047694774243585</v>
      </c>
      <c r="AG11" s="109">
        <f>(THG!AG28)/1000</f>
        <v>2.2537684044729462</v>
      </c>
      <c r="AH11" s="109">
        <f>(THG!AH28)/1000</f>
        <v>1.0496929104509511</v>
      </c>
      <c r="AI11" s="109">
        <f>(THG!AI28)/1000</f>
        <v>0.76482341526925923</v>
      </c>
      <c r="AJ11" s="30"/>
      <c r="AK11" s="30"/>
      <c r="AL11" s="30"/>
      <c r="AM11" s="30"/>
      <c r="AN11" s="30"/>
      <c r="AO11" s="30"/>
      <c r="AP11" s="30"/>
      <c r="AQ11" s="30"/>
      <c r="AR11" s="30"/>
    </row>
    <row r="12" spans="2:44" ht="18.75" customHeight="1">
      <c r="B12" s="127" t="str">
        <f>THG!B29</f>
        <v>CRF 1.A.3.b - Straßenverkehr</v>
      </c>
      <c r="C12" s="95" t="s">
        <v>146</v>
      </c>
      <c r="D12" s="110">
        <f>(THG!D29)/1000</f>
        <v>154.79090221484725</v>
      </c>
      <c r="E12" s="110">
        <f>(THG!E29)/1000</f>
        <v>158.35147209525863</v>
      </c>
      <c r="F12" s="110">
        <f>(THG!F29)/1000</f>
        <v>164.22536970027892</v>
      </c>
      <c r="G12" s="110">
        <f>(THG!G29)/1000</f>
        <v>168.71532585233027</v>
      </c>
      <c r="H12" s="110">
        <f>(THG!H29)/1000</f>
        <v>164.97757639204366</v>
      </c>
      <c r="I12" s="110">
        <f>(THG!I29)/1000</f>
        <v>169.10039138140493</v>
      </c>
      <c r="J12" s="110">
        <f>(THG!J29)/1000</f>
        <v>169.09052675671472</v>
      </c>
      <c r="K12" s="110">
        <f>(THG!K29)/1000</f>
        <v>169.91545585350735</v>
      </c>
      <c r="L12" s="110">
        <f>(THG!L29)/1000</f>
        <v>173.28316288912009</v>
      </c>
      <c r="M12" s="110">
        <f>(THG!M29)/1000</f>
        <v>178.72364558880923</v>
      </c>
      <c r="N12" s="110">
        <f>(THG!N29)/1000</f>
        <v>174.70574383572247</v>
      </c>
      <c r="O12" s="110">
        <f>(THG!O29)/1000</f>
        <v>171.07069933097966</v>
      </c>
      <c r="P12" s="110">
        <f>(THG!P29)/1000</f>
        <v>168.89970214204098</v>
      </c>
      <c r="Q12" s="110">
        <f>(THG!Q29)/1000</f>
        <v>162.54579807679087</v>
      </c>
      <c r="R12" s="110">
        <f>(THG!R29)/1000</f>
        <v>162.37658904195109</v>
      </c>
      <c r="S12" s="110">
        <f>(THG!S29)/1000</f>
        <v>154.35060569093017</v>
      </c>
      <c r="T12" s="110">
        <f>(THG!T29)/1000</f>
        <v>150.53044835400712</v>
      </c>
      <c r="U12" s="110">
        <f>(THG!U29)/1000</f>
        <v>147.58795181846796</v>
      </c>
      <c r="V12" s="110">
        <f>(THG!V29)/1000</f>
        <v>147.2548178764695</v>
      </c>
      <c r="W12" s="110">
        <f>(THG!W29)/1000</f>
        <v>146.9580758899485</v>
      </c>
      <c r="X12" s="110">
        <f>(THG!X29)/1000</f>
        <v>148.10823915744081</v>
      </c>
      <c r="Y12" s="110">
        <f>(THG!Y29)/1000</f>
        <v>150.11168413017506</v>
      </c>
      <c r="Z12" s="110">
        <f>(THG!Z29)/1000</f>
        <v>148.85879485032044</v>
      </c>
      <c r="AA12" s="110">
        <f>(THG!AA29)/1000</f>
        <v>153.16128221916853</v>
      </c>
      <c r="AB12" s="110">
        <f>(THG!AB29)/1000</f>
        <v>154.35412859766521</v>
      </c>
      <c r="AC12" s="110">
        <f>(THG!AC29)/1000</f>
        <v>157.0228872954203</v>
      </c>
      <c r="AD12" s="110">
        <f>(THG!AD29)/1000</f>
        <v>160.23809312456166</v>
      </c>
      <c r="AE12" s="110">
        <f>(THG!AE29)/1000</f>
        <v>163.40253129657202</v>
      </c>
      <c r="AF12" s="110">
        <f>(THG!AF29)/1000</f>
        <v>157.83141922613297</v>
      </c>
      <c r="AG12" s="110">
        <f>(THG!AG29)/1000</f>
        <v>159.40410350467354</v>
      </c>
      <c r="AH12" s="110">
        <f>(THG!AH29)/1000</f>
        <v>143.13360981385733</v>
      </c>
      <c r="AI12" s="110">
        <f>(THG!AI29)/1000</f>
        <v>145.09304874427229</v>
      </c>
      <c r="AJ12" s="97"/>
      <c r="AK12" s="97"/>
      <c r="AL12" s="97"/>
      <c r="AM12" s="97"/>
      <c r="AN12" s="97"/>
      <c r="AO12" s="97"/>
      <c r="AP12" s="97"/>
      <c r="AQ12" s="97"/>
      <c r="AR12" s="97"/>
    </row>
    <row r="13" spans="2:44" ht="18.75" customHeight="1">
      <c r="B13" s="128" t="str">
        <f>THG!B30</f>
        <v>CRF 1.A.3.c - Schienenverkehr</v>
      </c>
      <c r="C13" s="111" t="s">
        <v>146</v>
      </c>
      <c r="D13" s="109">
        <f>(THG!D30)/1000</f>
        <v>3.1474173480418171</v>
      </c>
      <c r="E13" s="109">
        <f>(THG!E30)/1000</f>
        <v>2.8170814986197357</v>
      </c>
      <c r="F13" s="109">
        <f>(THG!F30)/1000</f>
        <v>2.7649130690000416</v>
      </c>
      <c r="G13" s="109">
        <f>(THG!G30)/1000</f>
        <v>2.7527272880262714</v>
      </c>
      <c r="H13" s="109">
        <f>(THG!H30)/1000</f>
        <v>2.5601333188351316</v>
      </c>
      <c r="I13" s="109">
        <f>(THG!I30)/1000</f>
        <v>2.4761252212721336</v>
      </c>
      <c r="J13" s="109">
        <f>(THG!J30)/1000</f>
        <v>2.3535256501118464</v>
      </c>
      <c r="K13" s="109">
        <f>(THG!K30)/1000</f>
        <v>2.172523170114975</v>
      </c>
      <c r="L13" s="109">
        <f>(THG!L30)/1000</f>
        <v>2.0507307032505451</v>
      </c>
      <c r="M13" s="109">
        <f>(THG!M30)/1000</f>
        <v>1.9377682144215516</v>
      </c>
      <c r="N13" s="109">
        <f>(THG!N30)/1000</f>
        <v>1.9538712916340446</v>
      </c>
      <c r="O13" s="109">
        <f>(THG!O30)/1000</f>
        <v>1.791031081372026</v>
      </c>
      <c r="P13" s="109">
        <f>(THG!P30)/1000</f>
        <v>1.6591266992710008</v>
      </c>
      <c r="Q13" s="109">
        <f>(THG!Q30)/1000</f>
        <v>1.6280259749450605</v>
      </c>
      <c r="R13" s="109">
        <f>(THG!R30)/1000</f>
        <v>1.5378250295595779</v>
      </c>
      <c r="S13" s="109">
        <f>(THG!S30)/1000</f>
        <v>1.3752784872707675</v>
      </c>
      <c r="T13" s="109">
        <f>(THG!T30)/1000</f>
        <v>1.2989345917944239</v>
      </c>
      <c r="U13" s="109">
        <f>(THG!U30)/1000</f>
        <v>1.2713235162413701</v>
      </c>
      <c r="V13" s="109">
        <f>(THG!V30)/1000</f>
        <v>1.2506048680959003</v>
      </c>
      <c r="W13" s="109">
        <f>(THG!W30)/1000</f>
        <v>1.1007251913421336</v>
      </c>
      <c r="X13" s="109">
        <f>(THG!X30)/1000</f>
        <v>1.1210041054743312</v>
      </c>
      <c r="Y13" s="109">
        <f>(THG!Y30)/1000</f>
        <v>1.1323170910765494</v>
      </c>
      <c r="Z13" s="109">
        <f>(THG!Z30)/1000</f>
        <v>1.0424119343809704</v>
      </c>
      <c r="AA13" s="109">
        <f>(THG!AA30)/1000</f>
        <v>1.0603240391290065</v>
      </c>
      <c r="AB13" s="109">
        <f>(THG!AB30)/1000</f>
        <v>0.94862930776488685</v>
      </c>
      <c r="AC13" s="109">
        <f>(THG!AC30)/1000</f>
        <v>1.0246997290367936</v>
      </c>
      <c r="AD13" s="109">
        <f>(THG!AD30)/1000</f>
        <v>1.059471692336819</v>
      </c>
      <c r="AE13" s="109">
        <f>(THG!AE30)/1000</f>
        <v>0.87898166397660948</v>
      </c>
      <c r="AF13" s="109">
        <f>(THG!AF30)/1000</f>
        <v>0.73606753348922327</v>
      </c>
      <c r="AG13" s="109">
        <f>(THG!AG30)/1000</f>
        <v>0.83431505561568531</v>
      </c>
      <c r="AH13" s="109">
        <f>(THG!AH30)/1000</f>
        <v>0.78531892937596071</v>
      </c>
      <c r="AI13" s="109">
        <f>(THG!AI30)/1000</f>
        <v>0.79492276547044527</v>
      </c>
      <c r="AJ13" s="30"/>
      <c r="AK13" s="30"/>
      <c r="AL13" s="30"/>
      <c r="AM13" s="30"/>
      <c r="AN13" s="30"/>
      <c r="AO13" s="30"/>
      <c r="AP13" s="30"/>
      <c r="AQ13" s="30"/>
      <c r="AR13" s="30"/>
    </row>
    <row r="14" spans="2:44" ht="37.5" customHeight="1">
      <c r="B14" s="127" t="str">
        <f>THG!B31</f>
        <v>CRF 1.A.3.d - Küsten- &amp; Binnenschifffahrt</v>
      </c>
      <c r="C14" s="95" t="s">
        <v>146</v>
      </c>
      <c r="D14" s="110">
        <f>(THG!D31)/1000</f>
        <v>3.0240333559020049</v>
      </c>
      <c r="E14" s="110">
        <f>(THG!E31)/1000</f>
        <v>2.9052776390869663</v>
      </c>
      <c r="F14" s="110">
        <f>(THG!F31)/1000</f>
        <v>2.9659778904236984</v>
      </c>
      <c r="G14" s="110">
        <f>(THG!G31)/1000</f>
        <v>2.9499946547384184</v>
      </c>
      <c r="H14" s="110">
        <f>(THG!H31)/1000</f>
        <v>2.8955475293631885</v>
      </c>
      <c r="I14" s="110">
        <f>(THG!I31)/1000</f>
        <v>2.4414601225754153</v>
      </c>
      <c r="J14" s="110">
        <f>(THG!J31)/1000</f>
        <v>2.261201120141481</v>
      </c>
      <c r="K14" s="110">
        <f>(THG!K31)/1000</f>
        <v>1.9309132991653688</v>
      </c>
      <c r="L14" s="110">
        <f>(THG!L31)/1000</f>
        <v>1.95254628784611</v>
      </c>
      <c r="M14" s="110">
        <f>(THG!M31)/1000</f>
        <v>1.7140768294832016</v>
      </c>
      <c r="N14" s="110">
        <f>(THG!N31)/1000</f>
        <v>1.6276263063321861</v>
      </c>
      <c r="O14" s="110">
        <f>(THG!O31)/1000</f>
        <v>1.6147540815518895</v>
      </c>
      <c r="P14" s="110">
        <f>(THG!P31)/1000</f>
        <v>1.5419598018408123</v>
      </c>
      <c r="Q14" s="110">
        <f>(THG!Q31)/1000</f>
        <v>1.591627492165933</v>
      </c>
      <c r="R14" s="110">
        <f>(THG!R31)/1000</f>
        <v>1.5877735088658953</v>
      </c>
      <c r="S14" s="110">
        <f>(THG!S31)/1000</f>
        <v>1.6014541169609668</v>
      </c>
      <c r="T14" s="110">
        <f>(THG!T31)/1000</f>
        <v>1.4732392876069555</v>
      </c>
      <c r="U14" s="110">
        <f>(THG!U31)/1000</f>
        <v>1.5126124837429153</v>
      </c>
      <c r="V14" s="110">
        <f>(THG!V31)/1000</f>
        <v>1.4738139923552747</v>
      </c>
      <c r="W14" s="110">
        <f>(THG!W31)/1000</f>
        <v>1.4546133086267536</v>
      </c>
      <c r="X14" s="110">
        <f>(THG!X31)/1000</f>
        <v>1.4046840517899466</v>
      </c>
      <c r="Y14" s="110">
        <f>(THG!Y31)/1000</f>
        <v>1.466316686116987</v>
      </c>
      <c r="Z14" s="110">
        <f>(THG!Z31)/1000</f>
        <v>1.4555598408852419</v>
      </c>
      <c r="AA14" s="110">
        <f>(THG!AA31)/1000</f>
        <v>1.498437957172652</v>
      </c>
      <c r="AB14" s="110">
        <f>(THG!AB31)/1000</f>
        <v>1.5779191725383295</v>
      </c>
      <c r="AC14" s="110">
        <f>(THG!AC31)/1000</f>
        <v>1.6733195332907715</v>
      </c>
      <c r="AD14" s="110">
        <f>(THG!AD31)/1000</f>
        <v>1.53130111006339</v>
      </c>
      <c r="AE14" s="110">
        <f>(THG!AE31)/1000</f>
        <v>1.4338091556777259</v>
      </c>
      <c r="AF14" s="110">
        <f>(THG!AF31)/1000</f>
        <v>1.5196896181137005</v>
      </c>
      <c r="AG14" s="110">
        <f>(THG!AG31)/1000</f>
        <v>1.5816511933230837</v>
      </c>
      <c r="AH14" s="110">
        <f>(THG!AH31)/1000</f>
        <v>1.4048887192555077</v>
      </c>
      <c r="AI14" s="110">
        <f>(THG!AI31)/1000</f>
        <v>1.4048777833193631</v>
      </c>
      <c r="AJ14" s="97"/>
      <c r="AK14" s="97"/>
      <c r="AL14" s="97"/>
      <c r="AM14" s="97"/>
      <c r="AN14" s="97"/>
      <c r="AO14" s="97"/>
      <c r="AP14" s="97"/>
      <c r="AQ14" s="97"/>
      <c r="AR14" s="97"/>
    </row>
    <row r="15" spans="2:44" ht="18.75" customHeight="1">
      <c r="B15" s="5" t="str">
        <f>THG!B27</f>
        <v>4 - Verkehr</v>
      </c>
      <c r="C15" s="21" t="s">
        <v>146</v>
      </c>
      <c r="D15" s="22">
        <f>(THG!D27)/1000</f>
        <v>163.40022372428257</v>
      </c>
      <c r="E15" s="22">
        <f>(THG!E27)/1000</f>
        <v>166.34058948933236</v>
      </c>
      <c r="F15" s="22">
        <f>(THG!F27)/1000</f>
        <v>172.13346507192512</v>
      </c>
      <c r="G15" s="22">
        <f>(THG!G27)/1000</f>
        <v>176.5195208962399</v>
      </c>
      <c r="H15" s="22">
        <f>(THG!H27)/1000</f>
        <v>172.53400712897661</v>
      </c>
      <c r="I15" s="22">
        <f>(THG!I27)/1000</f>
        <v>176.17471207340219</v>
      </c>
      <c r="J15" s="22">
        <f>(THG!J27)/1000</f>
        <v>175.8872537689808</v>
      </c>
      <c r="K15" s="22">
        <f>(THG!K27)/1000</f>
        <v>176.37677521626355</v>
      </c>
      <c r="L15" s="22">
        <f>(THG!L27)/1000</f>
        <v>179.71085926752474</v>
      </c>
      <c r="M15" s="22">
        <f>(THG!M27)/1000</f>
        <v>184.89868416064942</v>
      </c>
      <c r="N15" s="22">
        <f>(THG!N27)/1000</f>
        <v>180.95051707503529</v>
      </c>
      <c r="O15" s="22">
        <f>(THG!O27)/1000</f>
        <v>177.02902074701947</v>
      </c>
      <c r="P15" s="22">
        <f>(THG!P27)/1000</f>
        <v>174.60949915081727</v>
      </c>
      <c r="Q15" s="22">
        <f>(THG!Q27)/1000</f>
        <v>168.24430136588273</v>
      </c>
      <c r="R15" s="22">
        <f>(THG!R27)/1000</f>
        <v>167.78739273212148</v>
      </c>
      <c r="S15" s="22">
        <f>(THG!S27)/1000</f>
        <v>159.82873726538133</v>
      </c>
      <c r="T15" s="22">
        <f>(THG!T27)/1000</f>
        <v>155.86627387232068</v>
      </c>
      <c r="U15" s="22">
        <f>(THG!U27)/1000</f>
        <v>152.98433647603613</v>
      </c>
      <c r="V15" s="22">
        <f>(THG!V27)/1000</f>
        <v>152.57166603404067</v>
      </c>
      <c r="W15" s="22">
        <f>(THG!W27)/1000</f>
        <v>151.9951124053116</v>
      </c>
      <c r="X15" s="22">
        <f>(THG!X27)/1000</f>
        <v>152.96745021623599</v>
      </c>
      <c r="Y15" s="22">
        <f>(THG!Y27)/1000</f>
        <v>154.85071128862202</v>
      </c>
      <c r="Z15" s="22">
        <f>(THG!Z27)/1000</f>
        <v>153.55124282367683</v>
      </c>
      <c r="AA15" s="22">
        <f>(THG!AA27)/1000</f>
        <v>157.7776927140271</v>
      </c>
      <c r="AB15" s="22">
        <f>(THG!AB27)/1000</f>
        <v>158.85889877039392</v>
      </c>
      <c r="AC15" s="22">
        <f>(THG!AC27)/1000</f>
        <v>161.71942516595038</v>
      </c>
      <c r="AD15" s="22">
        <f>(THG!AD27)/1000</f>
        <v>164.92205362424065</v>
      </c>
      <c r="AE15" s="22">
        <f>(THG!AE27)/1000</f>
        <v>167.88918411120056</v>
      </c>
      <c r="AF15" s="22">
        <f>(THG!AF27)/1000</f>
        <v>162.29194585516026</v>
      </c>
      <c r="AG15" s="22">
        <f>(THG!AG27)/1000</f>
        <v>164.07383815808524</v>
      </c>
      <c r="AH15" s="143">
        <f>(THG!AH27)/1000</f>
        <v>146.37351037293976</v>
      </c>
      <c r="AI15" s="22">
        <f>(THG!AI27)/1000</f>
        <v>148.05767270833138</v>
      </c>
      <c r="AJ15" s="28"/>
      <c r="AK15" s="28"/>
      <c r="AL15" s="28"/>
      <c r="AM15" s="28"/>
      <c r="AN15" s="28"/>
      <c r="AO15" s="28"/>
      <c r="AP15" s="28"/>
      <c r="AQ15" s="28"/>
      <c r="AR15" s="28"/>
    </row>
    <row r="16" spans="2:44" ht="18.75" customHeight="1">
      <c r="B16" s="96"/>
      <c r="C16" s="95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</row>
    <row r="17" spans="2:44" ht="18.75" customHeight="1">
      <c r="B17" s="5" t="s">
        <v>25</v>
      </c>
      <c r="C17" s="21" t="str">
        <f>'Daten Zielpfadgrafik'!C22</f>
        <v>Zielpfad**</v>
      </c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8">
        <f>'Daten Zielpfadgrafik'!AH22</f>
        <v>150</v>
      </c>
      <c r="AI17" s="28">
        <f>'Daten Zielpfadgrafik'!AI22</f>
        <v>145</v>
      </c>
      <c r="AJ17" s="28">
        <f>'Daten Zielpfadgrafik'!AJ22</f>
        <v>138.66025858796317</v>
      </c>
      <c r="AK17" s="28">
        <f>'Daten Zielpfadgrafik'!AK22</f>
        <v>133.66025858796317</v>
      </c>
      <c r="AL17" s="28">
        <f>'Daten Zielpfadgrafik'!AL22</f>
        <v>127.66025858796318</v>
      </c>
      <c r="AM17" s="28">
        <f>'Daten Zielpfadgrafik'!AM22</f>
        <v>122.66025858796318</v>
      </c>
      <c r="AN17" s="28">
        <f>'Daten Zielpfadgrafik'!AN22</f>
        <v>116.66025858796318</v>
      </c>
      <c r="AO17" s="28">
        <f>'Daten Zielpfadgrafik'!AO22</f>
        <v>111.66025858796318</v>
      </c>
      <c r="AP17" s="28">
        <f>'Daten Zielpfadgrafik'!AP22</f>
        <v>104.66025858796318</v>
      </c>
      <c r="AQ17" s="28">
        <f>'Daten Zielpfadgrafik'!AQ22</f>
        <v>95.660258587963185</v>
      </c>
      <c r="AR17" s="28">
        <f>'Daten Zielpfadgrafik'!AR22</f>
        <v>84.660258587963185</v>
      </c>
    </row>
    <row r="18" spans="2:44" ht="14.25" customHeight="1">
      <c r="B18" s="7"/>
      <c r="C18" s="17"/>
    </row>
  </sheetData>
  <pageMargins left="0.70866141732283472" right="0.70866141732283472" top="0.78740157480314965" bottom="0.78740157480314965" header="1.1811023622047245" footer="1.1811023622047245"/>
  <pageSetup paperSize="9" orientation="portrait" r:id="rId1"/>
  <drawing r:id="rId2"/>
  <legacyDrawingHF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29004-963C-4A4F-8487-83F81E29D193}">
  <sheetPr>
    <tabColor theme="5"/>
    <pageSetUpPr fitToPage="1"/>
  </sheetPr>
  <dimension ref="A1:X35"/>
  <sheetViews>
    <sheetView showGridLines="0" zoomScale="130" zoomScaleNormal="130" zoomScaleSheetLayoutView="110" workbookViewId="0"/>
  </sheetViews>
  <sheetFormatPr baseColWidth="10" defaultColWidth="11.42578125" defaultRowHeight="12.75"/>
  <cols>
    <col min="1" max="1" width="5.7109375" style="43" customWidth="1"/>
    <col min="2" max="2" width="4.28515625" style="43" customWidth="1"/>
    <col min="3" max="3" width="1.7109375" style="43" customWidth="1"/>
    <col min="4" max="4" width="14" style="43" customWidth="1"/>
    <col min="5" max="5" width="1.7109375" style="43" customWidth="1"/>
    <col min="6" max="6" width="14" style="43" customWidth="1"/>
    <col min="7" max="7" width="1.7109375" style="43" customWidth="1"/>
    <col min="8" max="8" width="14" style="43" customWidth="1"/>
    <col min="9" max="9" width="1.7109375" style="43" customWidth="1"/>
    <col min="10" max="10" width="14" style="43" customWidth="1"/>
    <col min="11" max="11" width="1.7109375" style="43" customWidth="1"/>
    <col min="12" max="12" width="14" style="43" customWidth="1"/>
    <col min="13" max="13" width="3.140625" style="43" customWidth="1"/>
    <col min="14" max="14" width="1.42578125" style="43" customWidth="1"/>
    <col min="15" max="15" width="15.140625" style="43" customWidth="1"/>
    <col min="16" max="16" width="2.5703125" style="44" customWidth="1"/>
    <col min="17" max="19" width="11.7109375" style="44" customWidth="1"/>
    <col min="20" max="20" width="4" style="44" customWidth="1"/>
    <col min="21" max="22" width="11.7109375" style="44" customWidth="1"/>
    <col min="23" max="23" width="19.140625" style="44" customWidth="1"/>
    <col min="24" max="24" width="2.5703125" style="44" customWidth="1"/>
    <col min="25" max="16384" width="11.42578125" style="44"/>
  </cols>
  <sheetData>
    <row r="1" spans="1:24" ht="20.25" customHeight="1">
      <c r="A1" s="42"/>
    </row>
    <row r="2" spans="1:24" ht="20.25" customHeight="1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P2" s="181" t="s">
        <v>145</v>
      </c>
      <c r="Q2" s="182"/>
      <c r="R2" s="182"/>
      <c r="S2" s="182"/>
      <c r="T2" s="182"/>
      <c r="U2" s="182"/>
      <c r="V2" s="182"/>
      <c r="W2" s="182"/>
      <c r="X2" s="183"/>
    </row>
    <row r="3" spans="1:24" ht="18.75" customHeight="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P3" s="47"/>
      <c r="Q3" s="48"/>
      <c r="R3" s="49"/>
      <c r="S3" s="48"/>
      <c r="T3" s="48"/>
      <c r="U3" s="49"/>
      <c r="V3" s="48"/>
      <c r="W3" s="48"/>
      <c r="X3" s="50"/>
    </row>
    <row r="4" spans="1:24" ht="15.95" customHeight="1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P4" s="47"/>
      <c r="Q4" s="48"/>
      <c r="R4" s="48"/>
      <c r="S4" s="48"/>
      <c r="T4" s="48"/>
      <c r="U4" s="48"/>
      <c r="V4" s="48"/>
      <c r="W4" s="48"/>
      <c r="X4" s="50"/>
    </row>
    <row r="5" spans="1:24" ht="7.5" customHeight="1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P5" s="52"/>
      <c r="Q5" s="53"/>
      <c r="R5" s="53"/>
      <c r="S5" s="53"/>
      <c r="T5" s="53"/>
      <c r="U5" s="53"/>
      <c r="V5" s="53"/>
      <c r="W5" s="53"/>
      <c r="X5" s="54"/>
    </row>
    <row r="6" spans="1:24" ht="16.5" customHeight="1">
      <c r="B6" s="55"/>
      <c r="P6" s="52"/>
      <c r="Q6" s="53"/>
      <c r="R6" s="53"/>
      <c r="S6" s="53"/>
      <c r="T6" s="53"/>
      <c r="U6" s="53"/>
      <c r="V6" s="53"/>
      <c r="W6" s="53"/>
      <c r="X6" s="54"/>
    </row>
    <row r="7" spans="1:24" ht="16.5" customHeight="1">
      <c r="B7" s="55"/>
      <c r="P7" s="52"/>
      <c r="Q7" s="53"/>
      <c r="R7" s="53"/>
      <c r="S7" s="53"/>
      <c r="T7" s="53"/>
      <c r="U7" s="53"/>
      <c r="V7" s="53"/>
      <c r="W7" s="53"/>
      <c r="X7" s="54"/>
    </row>
    <row r="8" spans="1:24" ht="16.5" customHeight="1">
      <c r="B8" s="55"/>
      <c r="P8" s="52"/>
      <c r="Q8" s="53"/>
      <c r="R8" s="53"/>
      <c r="S8" s="53"/>
      <c r="T8" s="53"/>
      <c r="U8" s="53"/>
      <c r="V8" s="53"/>
      <c r="W8" s="53"/>
      <c r="X8" s="54"/>
    </row>
    <row r="9" spans="1:24" ht="16.5" customHeight="1">
      <c r="B9" s="55"/>
      <c r="P9" s="52"/>
      <c r="Q9" s="53"/>
      <c r="R9" s="53"/>
      <c r="S9" s="53"/>
      <c r="T9" s="53"/>
      <c r="U9" s="53"/>
      <c r="V9" s="53"/>
      <c r="W9" s="53"/>
      <c r="X9" s="54"/>
    </row>
    <row r="10" spans="1:24" ht="16.5" customHeight="1">
      <c r="B10" s="55"/>
      <c r="P10" s="52"/>
      <c r="Q10" s="53"/>
      <c r="R10" s="53"/>
      <c r="S10" s="53"/>
      <c r="T10" s="53"/>
      <c r="U10" s="53"/>
      <c r="V10" s="53"/>
      <c r="W10" s="53"/>
      <c r="X10" s="54"/>
    </row>
    <row r="11" spans="1:24" ht="16.5" customHeight="1">
      <c r="B11" s="55"/>
      <c r="P11" s="52"/>
      <c r="Q11" s="56" t="s">
        <v>144</v>
      </c>
      <c r="R11" s="53"/>
      <c r="S11" s="53"/>
      <c r="T11" s="53"/>
      <c r="U11" s="53"/>
      <c r="V11" s="53"/>
      <c r="W11" s="53"/>
      <c r="X11" s="54"/>
    </row>
    <row r="12" spans="1:24" ht="16.5" customHeight="1">
      <c r="B12" s="55"/>
      <c r="P12" s="52"/>
      <c r="Q12" s="53"/>
      <c r="R12" s="53"/>
      <c r="S12" s="53"/>
      <c r="T12" s="53"/>
      <c r="U12" s="53"/>
      <c r="V12" s="53"/>
      <c r="W12" s="53"/>
      <c r="X12" s="54"/>
    </row>
    <row r="13" spans="1:24" ht="17.25" customHeight="1">
      <c r="B13" s="55"/>
      <c r="P13" s="52"/>
      <c r="Q13" s="56" t="s">
        <v>143</v>
      </c>
      <c r="R13" s="53"/>
      <c r="S13" s="53"/>
      <c r="T13" s="53"/>
      <c r="U13" s="53"/>
      <c r="V13" s="53"/>
      <c r="W13" s="53"/>
      <c r="X13" s="54"/>
    </row>
    <row r="14" spans="1:24" ht="16.5" customHeight="1">
      <c r="B14" s="55"/>
      <c r="P14" s="52"/>
      <c r="Q14" s="53"/>
      <c r="R14" s="53"/>
      <c r="S14" s="53"/>
      <c r="T14" s="53"/>
      <c r="U14" s="53"/>
      <c r="V14" s="53"/>
      <c r="W14" s="53"/>
      <c r="X14" s="54"/>
    </row>
    <row r="15" spans="1:24" ht="16.5" customHeight="1">
      <c r="A15" s="57"/>
      <c r="B15" s="58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2"/>
      <c r="Q15" s="53"/>
      <c r="R15" s="56" t="s">
        <v>142</v>
      </c>
      <c r="S15" s="53"/>
      <c r="T15" s="53"/>
      <c r="U15" s="56" t="s">
        <v>142</v>
      </c>
      <c r="V15" s="53"/>
      <c r="W15" s="53"/>
      <c r="X15" s="54"/>
    </row>
    <row r="16" spans="1:24" ht="16.5" customHeight="1">
      <c r="A16" s="57"/>
      <c r="B16" s="58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2"/>
      <c r="Q16" s="53"/>
      <c r="R16" s="53"/>
      <c r="S16" s="53"/>
      <c r="T16" s="53"/>
      <c r="U16" s="53"/>
      <c r="V16" s="53"/>
      <c r="W16" s="53"/>
      <c r="X16" s="54"/>
    </row>
    <row r="17" spans="1:24" ht="16.5" customHeight="1">
      <c r="A17" s="57"/>
      <c r="B17" s="58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2"/>
      <c r="Q17" s="53"/>
      <c r="R17" s="53"/>
      <c r="S17" s="53"/>
      <c r="T17" s="53"/>
      <c r="U17" s="53"/>
      <c r="V17" s="53"/>
      <c r="W17" s="53"/>
      <c r="X17" s="54"/>
    </row>
    <row r="18" spans="1:24" ht="22.5" customHeight="1">
      <c r="A18" s="57"/>
      <c r="B18" s="58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2"/>
      <c r="Q18" s="53"/>
      <c r="R18" s="53"/>
      <c r="S18" s="53"/>
      <c r="T18" s="53"/>
      <c r="U18" s="53"/>
      <c r="V18" s="53"/>
      <c r="W18" s="53"/>
      <c r="X18" s="54"/>
    </row>
    <row r="19" spans="1:24" ht="87" customHeight="1">
      <c r="A19" s="59"/>
      <c r="B19" s="60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7"/>
      <c r="O19" s="57"/>
      <c r="P19" s="61"/>
      <c r="Q19" s="62"/>
      <c r="R19" s="62"/>
      <c r="S19" s="62"/>
      <c r="T19" s="62"/>
      <c r="U19" s="62"/>
      <c r="V19" s="62"/>
      <c r="W19" s="62"/>
      <c r="X19" s="63"/>
    </row>
    <row r="20" spans="1:24" ht="9" customHeight="1">
      <c r="A20" s="59"/>
      <c r="B20" s="60"/>
      <c r="C20" s="59"/>
      <c r="D20" s="180"/>
      <c r="E20" s="59"/>
      <c r="F20" s="180"/>
      <c r="G20" s="59"/>
      <c r="H20" s="180"/>
      <c r="I20" s="59"/>
      <c r="J20" s="180"/>
      <c r="K20" s="59"/>
      <c r="L20" s="180"/>
      <c r="M20" s="59"/>
      <c r="N20" s="57"/>
      <c r="O20" s="57"/>
    </row>
    <row r="21" spans="1:24" ht="11.25" customHeight="1">
      <c r="A21" s="59"/>
      <c r="B21" s="60"/>
      <c r="C21" s="59"/>
      <c r="D21" s="180"/>
      <c r="E21" s="59"/>
      <c r="F21" s="180"/>
      <c r="G21" s="59"/>
      <c r="H21" s="180"/>
      <c r="I21" s="59"/>
      <c r="J21" s="180"/>
      <c r="K21" s="59"/>
      <c r="L21" s="180"/>
      <c r="M21" s="59"/>
      <c r="N21" s="57"/>
      <c r="O21" s="57"/>
    </row>
    <row r="22" spans="1:24" ht="3.75" customHeight="1">
      <c r="A22" s="59"/>
      <c r="B22" s="60"/>
      <c r="C22" s="59"/>
      <c r="D22" s="100"/>
      <c r="E22" s="59"/>
      <c r="F22" s="100"/>
      <c r="G22" s="59"/>
      <c r="H22" s="100"/>
      <c r="I22" s="59"/>
      <c r="J22" s="100"/>
      <c r="K22" s="59"/>
      <c r="L22" s="100"/>
      <c r="M22" s="59"/>
      <c r="N22" s="57"/>
      <c r="O22" s="57"/>
    </row>
    <row r="23" spans="1:24" ht="9" customHeight="1">
      <c r="A23" s="59"/>
      <c r="B23" s="60"/>
      <c r="C23" s="59"/>
      <c r="D23" s="180"/>
      <c r="E23" s="59"/>
      <c r="F23" s="180"/>
      <c r="G23" s="59"/>
      <c r="H23" s="180"/>
      <c r="I23" s="59"/>
      <c r="J23" s="180"/>
      <c r="K23" s="59"/>
      <c r="L23" s="180"/>
      <c r="M23" s="59"/>
      <c r="N23" s="57"/>
      <c r="O23" s="57"/>
    </row>
    <row r="24" spans="1:24" ht="9" customHeight="1">
      <c r="A24" s="59"/>
      <c r="B24" s="60"/>
      <c r="C24" s="59"/>
      <c r="D24" s="180"/>
      <c r="E24" s="59"/>
      <c r="F24" s="180"/>
      <c r="G24" s="59"/>
      <c r="H24" s="180"/>
      <c r="I24" s="59"/>
      <c r="J24" s="180"/>
      <c r="K24" s="59"/>
      <c r="L24" s="180"/>
      <c r="M24" s="59"/>
      <c r="N24" s="57"/>
      <c r="O24" s="57"/>
    </row>
    <row r="25" spans="1:24" ht="16.5" customHeight="1">
      <c r="A25" s="57"/>
      <c r="B25" s="58"/>
      <c r="C25" s="65"/>
      <c r="D25" s="65"/>
      <c r="E25" s="65"/>
      <c r="F25" s="65"/>
      <c r="G25" s="65"/>
      <c r="H25" s="65"/>
      <c r="I25" s="65"/>
      <c r="J25" s="65"/>
      <c r="K25" s="65"/>
      <c r="L25" s="57"/>
      <c r="M25" s="57"/>
      <c r="N25" s="57"/>
      <c r="O25" s="57"/>
    </row>
    <row r="26" spans="1:24" ht="21.75" customHeight="1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</row>
    <row r="27" spans="1:24" ht="6.75" customHeight="1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</row>
    <row r="28" spans="1:24" ht="6" customHeight="1">
      <c r="A28" s="66"/>
      <c r="B28" s="66"/>
      <c r="C28" s="66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</row>
    <row r="29" spans="1:24" ht="4.5" customHeight="1">
      <c r="A29" s="66"/>
      <c r="B29" s="66"/>
      <c r="C29" s="66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</row>
    <row r="30" spans="1:24" ht="6" customHeight="1">
      <c r="A30" s="66"/>
      <c r="B30" s="66"/>
      <c r="C30" s="66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</row>
    <row r="31" spans="1:24" ht="6.75" customHeight="1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</row>
    <row r="32" spans="1:24" ht="4.5" customHeight="1">
      <c r="A32" s="57"/>
      <c r="B32" s="57"/>
      <c r="C32" s="57"/>
      <c r="D32" s="57"/>
      <c r="E32" s="57"/>
      <c r="F32" s="57"/>
      <c r="G32" s="68"/>
      <c r="H32" s="68"/>
      <c r="I32" s="68"/>
      <c r="J32" s="68"/>
      <c r="K32" s="68"/>
      <c r="L32" s="57"/>
      <c r="M32" s="57"/>
      <c r="N32" s="57"/>
      <c r="O32" s="57"/>
    </row>
    <row r="33" spans="1:15" ht="18" customHeight="1">
      <c r="A33" s="69"/>
      <c r="B33" s="69"/>
      <c r="C33" s="69"/>
      <c r="D33" s="69"/>
      <c r="E33" s="69"/>
      <c r="F33" s="68"/>
      <c r="G33" s="68"/>
      <c r="H33" s="68"/>
      <c r="I33" s="68"/>
      <c r="J33" s="68"/>
      <c r="K33" s="68"/>
      <c r="L33" s="57"/>
      <c r="M33" s="57"/>
      <c r="N33" s="57"/>
      <c r="O33" s="57"/>
    </row>
    <row r="34" spans="1:15">
      <c r="A34" s="69"/>
      <c r="B34" s="69"/>
      <c r="C34" s="69"/>
      <c r="D34" s="69"/>
      <c r="E34" s="69"/>
      <c r="F34" s="68"/>
      <c r="G34" s="68"/>
      <c r="H34" s="68"/>
      <c r="I34" s="68"/>
      <c r="J34" s="68"/>
      <c r="K34" s="68"/>
      <c r="L34" s="57"/>
      <c r="M34" s="57"/>
      <c r="N34" s="57"/>
      <c r="O34" s="57"/>
    </row>
    <row r="35" spans="1:15">
      <c r="A35" s="69"/>
      <c r="B35" s="69"/>
      <c r="C35" s="69"/>
      <c r="D35" s="69"/>
      <c r="E35" s="69"/>
      <c r="F35" s="68"/>
      <c r="G35" s="68"/>
      <c r="H35" s="68"/>
      <c r="I35" s="68"/>
      <c r="J35" s="68"/>
      <c r="K35" s="68"/>
      <c r="L35" s="57"/>
      <c r="M35" s="57"/>
      <c r="N35" s="57"/>
      <c r="O35" s="57"/>
    </row>
  </sheetData>
  <sheetProtection selectLockedCells="1"/>
  <mergeCells count="11">
    <mergeCell ref="P2:X2"/>
    <mergeCell ref="D20:D21"/>
    <mergeCell ref="F20:F21"/>
    <mergeCell ref="H20:H21"/>
    <mergeCell ref="J20:J21"/>
    <mergeCell ref="L20:L21"/>
    <mergeCell ref="D23:D24"/>
    <mergeCell ref="F23:F24"/>
    <mergeCell ref="H23:H24"/>
    <mergeCell ref="J23:J24"/>
    <mergeCell ref="L23:L24"/>
  </mergeCells>
  <printOptions horizontalCentered="1"/>
  <pageMargins left="0" right="0" top="0.78740157480314965" bottom="0.78740157480314965" header="0.31496062992125984" footer="0.31496062992125984"/>
  <pageSetup paperSize="9" scale="51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E05C3-7992-42CE-9093-B823D7900E37}">
  <sheetPr>
    <tabColor theme="8"/>
  </sheetPr>
  <dimension ref="B1:AR22"/>
  <sheetViews>
    <sheetView showGridLines="0" zoomScale="85" zoomScaleNormal="85" zoomScalePageLayoutView="150" workbookViewId="0">
      <pane xSplit="3" ySplit="10" topLeftCell="X11" activePane="bottomRight" state="frozen"/>
      <selection activeCell="AH22" sqref="AH22"/>
      <selection pane="topRight" activeCell="AH22" sqref="AH22"/>
      <selection pane="bottomLeft" activeCell="AH22" sqref="AH22"/>
      <selection pane="bottomRight" activeCell="X11" sqref="X11"/>
    </sheetView>
  </sheetViews>
  <sheetFormatPr baseColWidth="10" defaultColWidth="11.42578125" defaultRowHeight="15" outlineLevelCol="1"/>
  <cols>
    <col min="1" max="1" width="5.42578125" style="94" customWidth="1"/>
    <col min="2" max="2" width="39.7109375" style="94" customWidth="1"/>
    <col min="3" max="3" width="63.85546875" style="18" customWidth="1"/>
    <col min="4" max="23" width="9.42578125" style="94" hidden="1" customWidth="1" outlineLevel="1"/>
    <col min="24" max="24" width="9.42578125" style="94" customWidth="1" collapsed="1"/>
    <col min="25" max="44" width="9.42578125" style="94" customWidth="1"/>
    <col min="45" max="16384" width="11.42578125" style="94"/>
  </cols>
  <sheetData>
    <row r="1" spans="2:44" s="86" customFormat="1" ht="23.25" customHeight="1">
      <c r="B1" s="81" t="s">
        <v>141</v>
      </c>
      <c r="C1" s="104" t="s">
        <v>150</v>
      </c>
      <c r="D1" s="105"/>
      <c r="E1" s="105"/>
      <c r="F1" s="105"/>
      <c r="G1" s="105"/>
      <c r="H1" s="105"/>
      <c r="I1" s="105"/>
      <c r="J1" s="105"/>
      <c r="K1" s="106"/>
      <c r="AK1" s="40"/>
      <c r="AL1" s="87"/>
    </row>
    <row r="2" spans="2:44" s="86" customFormat="1" ht="23.25" customHeight="1">
      <c r="B2" s="81" t="s">
        <v>139</v>
      </c>
      <c r="C2" s="104" t="s">
        <v>170</v>
      </c>
      <c r="D2" s="105"/>
      <c r="E2" s="105"/>
      <c r="F2" s="105"/>
      <c r="G2" s="105"/>
      <c r="H2" s="105"/>
      <c r="I2" s="105"/>
      <c r="J2" s="105"/>
      <c r="K2" s="106"/>
      <c r="AK2" s="40"/>
    </row>
    <row r="3" spans="2:44" s="86" customFormat="1" ht="23.25" customHeight="1">
      <c r="B3" s="81" t="s">
        <v>138</v>
      </c>
      <c r="C3" s="107">
        <f ca="1">TODAY()</f>
        <v>44635</v>
      </c>
      <c r="D3" s="108"/>
      <c r="E3" s="108"/>
      <c r="F3" s="108"/>
      <c r="G3" s="108"/>
      <c r="H3" s="108"/>
      <c r="I3" s="108"/>
      <c r="J3" s="108"/>
      <c r="K3" s="108"/>
      <c r="AK3" s="40"/>
    </row>
    <row r="4" spans="2:44" s="86" customFormat="1" ht="23.25" customHeight="1">
      <c r="B4" s="81" t="s">
        <v>137</v>
      </c>
      <c r="C4" s="104" t="s">
        <v>210</v>
      </c>
      <c r="D4" s="105"/>
      <c r="E4" s="105"/>
      <c r="F4" s="105"/>
      <c r="G4" s="105"/>
      <c r="H4" s="105"/>
      <c r="I4" s="105"/>
      <c r="J4" s="105"/>
      <c r="K4" s="106"/>
    </row>
    <row r="5" spans="2:44" s="86" customFormat="1" ht="23.25" customHeight="1">
      <c r="B5" s="81" t="s">
        <v>136</v>
      </c>
      <c r="C5" s="104" t="s">
        <v>148</v>
      </c>
      <c r="D5" s="105"/>
      <c r="E5" s="105"/>
      <c r="F5" s="105"/>
      <c r="G5" s="105"/>
      <c r="H5" s="105"/>
      <c r="I5" s="105"/>
      <c r="J5" s="105"/>
      <c r="K5" s="106"/>
    </row>
    <row r="6" spans="2:44" s="86" customFormat="1" ht="23.25" customHeight="1">
      <c r="B6" s="81" t="s">
        <v>135</v>
      </c>
      <c r="C6" s="104"/>
      <c r="D6" s="105"/>
      <c r="E6" s="105"/>
      <c r="F6" s="105"/>
      <c r="G6" s="105"/>
      <c r="H6" s="105"/>
      <c r="I6" s="105"/>
      <c r="J6" s="105"/>
      <c r="K6" s="106"/>
      <c r="AK6" s="40"/>
    </row>
    <row r="7" spans="2:44">
      <c r="B7" s="82"/>
      <c r="C7" s="83"/>
      <c r="D7" s="82"/>
      <c r="E7" s="82"/>
      <c r="F7" s="82"/>
      <c r="G7" s="82"/>
      <c r="H7" s="82"/>
      <c r="I7" s="82"/>
      <c r="J7" s="82"/>
      <c r="K7" s="82"/>
    </row>
    <row r="8" spans="2:44" ht="14.25" customHeight="1">
      <c r="B8" s="1"/>
      <c r="C8" s="12"/>
    </row>
    <row r="9" spans="2:44" ht="22.5" customHeight="1">
      <c r="B9" s="3"/>
      <c r="C9" s="13"/>
      <c r="D9" s="25"/>
      <c r="E9" s="25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</row>
    <row r="10" spans="2:44">
      <c r="B10" s="4" t="s">
        <v>155</v>
      </c>
      <c r="C10" s="14"/>
      <c r="D10" s="8">
        <v>32874</v>
      </c>
      <c r="E10" s="8">
        <v>33239</v>
      </c>
      <c r="F10" s="8">
        <v>33604</v>
      </c>
      <c r="G10" s="8">
        <v>33970</v>
      </c>
      <c r="H10" s="8">
        <v>34335</v>
      </c>
      <c r="I10" s="8">
        <v>34700</v>
      </c>
      <c r="J10" s="8">
        <v>35065</v>
      </c>
      <c r="K10" s="8">
        <v>35431</v>
      </c>
      <c r="L10" s="8">
        <v>35796</v>
      </c>
      <c r="M10" s="8">
        <v>36161</v>
      </c>
      <c r="N10" s="8">
        <v>36526</v>
      </c>
      <c r="O10" s="8">
        <v>36892</v>
      </c>
      <c r="P10" s="8">
        <v>37257</v>
      </c>
      <c r="Q10" s="8">
        <v>37622</v>
      </c>
      <c r="R10" s="8">
        <v>37987</v>
      </c>
      <c r="S10" s="8">
        <v>38353</v>
      </c>
      <c r="T10" s="8">
        <v>38718</v>
      </c>
      <c r="U10" s="8">
        <v>39083</v>
      </c>
      <c r="V10" s="8">
        <v>39448</v>
      </c>
      <c r="W10" s="8">
        <v>39814</v>
      </c>
      <c r="X10" s="8">
        <v>40179</v>
      </c>
      <c r="Y10" s="8">
        <v>40544</v>
      </c>
      <c r="Z10" s="8">
        <v>40909</v>
      </c>
      <c r="AA10" s="8">
        <v>41275</v>
      </c>
      <c r="AB10" s="8">
        <v>41640</v>
      </c>
      <c r="AC10" s="8">
        <v>42005</v>
      </c>
      <c r="AD10" s="8">
        <v>42370</v>
      </c>
      <c r="AE10" s="8">
        <v>42736</v>
      </c>
      <c r="AF10" s="8">
        <v>43101</v>
      </c>
      <c r="AG10" s="8">
        <v>43466</v>
      </c>
      <c r="AH10" s="8">
        <v>43831</v>
      </c>
      <c r="AI10" s="8">
        <v>44197</v>
      </c>
      <c r="AJ10" s="8">
        <v>44562</v>
      </c>
      <c r="AK10" s="8">
        <v>44927</v>
      </c>
      <c r="AL10" s="8">
        <v>45292</v>
      </c>
      <c r="AM10" s="8">
        <v>45658</v>
      </c>
      <c r="AN10" s="8">
        <v>46023</v>
      </c>
      <c r="AO10" s="8">
        <v>46388</v>
      </c>
      <c r="AP10" s="8">
        <v>46753</v>
      </c>
      <c r="AQ10" s="8">
        <v>47119</v>
      </c>
      <c r="AR10" s="8">
        <v>47484</v>
      </c>
    </row>
    <row r="11" spans="2:44" ht="36.75" customHeight="1">
      <c r="B11" s="127" t="str">
        <f>THG!B34</f>
        <v>CRF 1.A.4.c - Stationäre &amp; mobile Feuerung</v>
      </c>
      <c r="C11" s="95" t="s">
        <v>146</v>
      </c>
      <c r="D11" s="110">
        <f>(THG!D34)/1000</f>
        <v>10.480214664976812</v>
      </c>
      <c r="E11" s="110">
        <f>(THG!E34)/1000</f>
        <v>8.5470798125905585</v>
      </c>
      <c r="F11" s="110">
        <f>(THG!F34)/1000</f>
        <v>7.1908780442611944</v>
      </c>
      <c r="G11" s="110">
        <f>(THG!G34)/1000</f>
        <v>7.6114411552850765</v>
      </c>
      <c r="H11" s="110">
        <f>(THG!H34)/1000</f>
        <v>7.3363041233525044</v>
      </c>
      <c r="I11" s="110">
        <f>(THG!I34)/1000</f>
        <v>7.7504328556465989</v>
      </c>
      <c r="J11" s="110">
        <f>(THG!J34)/1000</f>
        <v>8.6883477835998288</v>
      </c>
      <c r="K11" s="110">
        <f>(THG!K34)/1000</f>
        <v>7.4881889055049662</v>
      </c>
      <c r="L11" s="110">
        <f>(THG!L34)/1000</f>
        <v>6.998668965858756</v>
      </c>
      <c r="M11" s="110">
        <f>(THG!M34)/1000</f>
        <v>7.0829714106896757</v>
      </c>
      <c r="N11" s="110">
        <f>(THG!N34)/1000</f>
        <v>6.1821669163996411</v>
      </c>
      <c r="O11" s="110">
        <f>(THG!O34)/1000</f>
        <v>6.4561437503382075</v>
      </c>
      <c r="P11" s="110">
        <f>(THG!P34)/1000</f>
        <v>6.2074293488658343</v>
      </c>
      <c r="Q11" s="110">
        <f>(THG!Q34)/1000</f>
        <v>5.8890765131253389</v>
      </c>
      <c r="R11" s="110">
        <f>(THG!R34)/1000</f>
        <v>5.7451377024037225</v>
      </c>
      <c r="S11" s="110">
        <f>(THG!S34)/1000</f>
        <v>5.6861393060419703</v>
      </c>
      <c r="T11" s="110">
        <f>(THG!T34)/1000</f>
        <v>5.9350367134124209</v>
      </c>
      <c r="U11" s="110">
        <f>(THG!U34)/1000</f>
        <v>5.4014011391874828</v>
      </c>
      <c r="V11" s="110">
        <f>(THG!V34)/1000</f>
        <v>5.8732480599864587</v>
      </c>
      <c r="W11" s="110">
        <f>(THG!W34)/1000</f>
        <v>5.6568826031942514</v>
      </c>
      <c r="X11" s="110">
        <f>(THG!X34)/1000</f>
        <v>6.1399574328838433</v>
      </c>
      <c r="Y11" s="110">
        <f>(THG!Y34)/1000</f>
        <v>6.7527512427175127</v>
      </c>
      <c r="Z11" s="110">
        <f>(THG!Z34)/1000</f>
        <v>5.9325641184226399</v>
      </c>
      <c r="AA11" s="110">
        <f>(THG!AA34)/1000</f>
        <v>6.0056717362669163</v>
      </c>
      <c r="AB11" s="110">
        <f>(THG!AB34)/1000</f>
        <v>6.592773446350634</v>
      </c>
      <c r="AC11" s="110">
        <f>(THG!AC34)/1000</f>
        <v>6.5950809409589848</v>
      </c>
      <c r="AD11" s="110">
        <f>(THG!AD34)/1000</f>
        <v>6.8108977763242722</v>
      </c>
      <c r="AE11" s="110">
        <f>(THG!AE34)/1000</f>
        <v>6.3578772717355365</v>
      </c>
      <c r="AF11" s="110">
        <f>(THG!AF34)/1000</f>
        <v>6.1024274340640829</v>
      </c>
      <c r="AG11" s="110">
        <f>(THG!AG34)/1000</f>
        <v>6.0567033698336257</v>
      </c>
      <c r="AH11" s="110">
        <f>(THG!AH34)/1000</f>
        <v>6.2663457773784907</v>
      </c>
      <c r="AI11" s="110">
        <f>(THG!AI34)/1000</f>
        <v>6.3147030540078637</v>
      </c>
      <c r="AJ11" s="97"/>
      <c r="AK11" s="97"/>
      <c r="AL11" s="97"/>
      <c r="AM11" s="97"/>
      <c r="AN11" s="97"/>
      <c r="AO11" s="97"/>
      <c r="AP11" s="97"/>
      <c r="AQ11" s="97"/>
      <c r="AR11" s="97"/>
    </row>
    <row r="12" spans="2:44" ht="36.75" customHeight="1">
      <c r="B12" s="126" t="str">
        <f>THG!B35</f>
        <v>CRF 3.A - Landwirtschaft - Fermentation</v>
      </c>
      <c r="C12" s="15" t="s">
        <v>146</v>
      </c>
      <c r="D12" s="109">
        <f>(THG!D35)/1000</f>
        <v>33.161692372222134</v>
      </c>
      <c r="E12" s="109">
        <f>(THG!E35)/1000</f>
        <v>29.546337806393172</v>
      </c>
      <c r="F12" s="109">
        <f>(THG!F35)/1000</f>
        <v>28.789896331159547</v>
      </c>
      <c r="G12" s="109">
        <f>(THG!G35)/1000</f>
        <v>28.8119099861844</v>
      </c>
      <c r="H12" s="109">
        <f>(THG!H35)/1000</f>
        <v>29.017981955203705</v>
      </c>
      <c r="I12" s="109">
        <f>(THG!I35)/1000</f>
        <v>29.060613614922527</v>
      </c>
      <c r="J12" s="109">
        <f>(THG!J35)/1000</f>
        <v>29.081121238264217</v>
      </c>
      <c r="K12" s="109">
        <f>(THG!K35)/1000</f>
        <v>28.245606713674889</v>
      </c>
      <c r="L12" s="109">
        <f>(THG!L35)/1000</f>
        <v>28.0814750399506</v>
      </c>
      <c r="M12" s="109">
        <f>(THG!M35)/1000</f>
        <v>27.879016470109772</v>
      </c>
      <c r="N12" s="109">
        <f>(THG!N35)/1000</f>
        <v>27.410342215295191</v>
      </c>
      <c r="O12" s="109">
        <f>(THG!O35)/1000</f>
        <v>27.83258294059355</v>
      </c>
      <c r="P12" s="109">
        <f>(THG!P35)/1000</f>
        <v>26.728895224470943</v>
      </c>
      <c r="Q12" s="109">
        <f>(THG!Q35)/1000</f>
        <v>26.393549203457912</v>
      </c>
      <c r="R12" s="109">
        <f>(THG!R35)/1000</f>
        <v>25.659895536199503</v>
      </c>
      <c r="S12" s="109">
        <f>(THG!S35)/1000</f>
        <v>25.490500246284164</v>
      </c>
      <c r="T12" s="109">
        <f>(THG!T35)/1000</f>
        <v>24.969493076228886</v>
      </c>
      <c r="U12" s="109">
        <f>(THG!U35)/1000</f>
        <v>25.06111148973493</v>
      </c>
      <c r="V12" s="109">
        <f>(THG!V35)/1000</f>
        <v>25.288409042077436</v>
      </c>
      <c r="W12" s="109">
        <f>(THG!W35)/1000</f>
        <v>25.31867637132515</v>
      </c>
      <c r="X12" s="109">
        <f>(THG!X35)/1000</f>
        <v>25.181138359727047</v>
      </c>
      <c r="Y12" s="109">
        <f>(THG!Y35)/1000</f>
        <v>24.836277646245108</v>
      </c>
      <c r="Z12" s="109">
        <f>(THG!Z35)/1000</f>
        <v>24.838652759356425</v>
      </c>
      <c r="AA12" s="109">
        <f>(THG!AA35)/1000</f>
        <v>25.148035969789749</v>
      </c>
      <c r="AB12" s="109">
        <f>(THG!AB35)/1000</f>
        <v>25.365545858566446</v>
      </c>
      <c r="AC12" s="109">
        <f>(THG!AC35)/1000</f>
        <v>25.352995799464455</v>
      </c>
      <c r="AD12" s="109">
        <f>(THG!AD35)/1000</f>
        <v>25.10186744803049</v>
      </c>
      <c r="AE12" s="109">
        <f>(THG!AE35)/1000</f>
        <v>24.90558849838169</v>
      </c>
      <c r="AF12" s="109">
        <f>(THG!AF35)/1000</f>
        <v>24.520332996695341</v>
      </c>
      <c r="AG12" s="109">
        <f>(THG!AG35)/1000</f>
        <v>24.237938455567324</v>
      </c>
      <c r="AH12" s="109">
        <f>(THG!AH35)/1000</f>
        <v>23.867421277876566</v>
      </c>
      <c r="AI12" s="109">
        <f>(THG!AI35)/1000</f>
        <v>23.418005007650322</v>
      </c>
      <c r="AJ12" s="30"/>
      <c r="AK12" s="30"/>
      <c r="AL12" s="30"/>
      <c r="AM12" s="30"/>
      <c r="AN12" s="30"/>
      <c r="AO12" s="30"/>
      <c r="AP12" s="30"/>
      <c r="AQ12" s="30"/>
      <c r="AR12" s="30"/>
    </row>
    <row r="13" spans="2:44" ht="36.75" customHeight="1">
      <c r="B13" s="127" t="str">
        <f>THG!B36</f>
        <v>CRF 3.B - Landwirtschaft - Düngerwirtschaft</v>
      </c>
      <c r="C13" s="95" t="s">
        <v>146</v>
      </c>
      <c r="D13" s="110">
        <f>(THG!D36)/1000</f>
        <v>11.458400259007828</v>
      </c>
      <c r="E13" s="110">
        <f>(THG!E36)/1000</f>
        <v>10.182122261578824</v>
      </c>
      <c r="F13" s="110">
        <f>(THG!F36)/1000</f>
        <v>10.123235119814071</v>
      </c>
      <c r="G13" s="110">
        <f>(THG!G36)/1000</f>
        <v>10.082074145258401</v>
      </c>
      <c r="H13" s="110">
        <f>(THG!H36)/1000</f>
        <v>10.439514737566867</v>
      </c>
      <c r="I13" s="110">
        <f>(THG!I36)/1000</f>
        <v>10.339651619462746</v>
      </c>
      <c r="J13" s="110">
        <f>(THG!J36)/1000</f>
        <v>10.428878612445343</v>
      </c>
      <c r="K13" s="110">
        <f>(THG!K36)/1000</f>
        <v>10.277937137757206</v>
      </c>
      <c r="L13" s="110">
        <f>(THG!L36)/1000</f>
        <v>10.521916115644226</v>
      </c>
      <c r="M13" s="110">
        <f>(THG!M36)/1000</f>
        <v>10.446421737947293</v>
      </c>
      <c r="N13" s="110">
        <f>(THG!N36)/1000</f>
        <v>10.387271245840399</v>
      </c>
      <c r="O13" s="110">
        <f>(THG!O36)/1000</f>
        <v>10.529160201179002</v>
      </c>
      <c r="P13" s="110">
        <f>(THG!P36)/1000</f>
        <v>10.274313588148541</v>
      </c>
      <c r="Q13" s="110">
        <f>(THG!Q36)/1000</f>
        <v>10.346937583763726</v>
      </c>
      <c r="R13" s="110">
        <f>(THG!R36)/1000</f>
        <v>10.031278091397235</v>
      </c>
      <c r="S13" s="110">
        <f>(THG!S36)/1000</f>
        <v>9.9638252661504705</v>
      </c>
      <c r="T13" s="110">
        <f>(THG!T36)/1000</f>
        <v>9.7380442168179027</v>
      </c>
      <c r="U13" s="110">
        <f>(THG!U36)/1000</f>
        <v>9.7651027123198002</v>
      </c>
      <c r="V13" s="110">
        <f>(THG!V36)/1000</f>
        <v>9.7036970482517493</v>
      </c>
      <c r="W13" s="110">
        <f>(THG!W36)/1000</f>
        <v>9.6792558063901044</v>
      </c>
      <c r="X13" s="110">
        <f>(THG!X36)/1000</f>
        <v>9.2625460694377502</v>
      </c>
      <c r="Y13" s="110">
        <f>(THG!Y36)/1000</f>
        <v>9.2016656437922748</v>
      </c>
      <c r="Z13" s="110">
        <f>(THG!Z36)/1000</f>
        <v>9.3268205942484332</v>
      </c>
      <c r="AA13" s="110">
        <f>(THG!AA36)/1000</f>
        <v>9.3434137166324653</v>
      </c>
      <c r="AB13" s="110">
        <f>(THG!AB36)/1000</f>
        <v>9.4845964920757684</v>
      </c>
      <c r="AC13" s="110">
        <f>(THG!AC36)/1000</f>
        <v>9.4747352061337278</v>
      </c>
      <c r="AD13" s="110">
        <f>(THG!AD36)/1000</f>
        <v>9.4950466455327476</v>
      </c>
      <c r="AE13" s="110">
        <f>(THG!AE36)/1000</f>
        <v>9.5262917774157359</v>
      </c>
      <c r="AF13" s="110">
        <f>(THG!AF36)/1000</f>
        <v>9.4114059332841098</v>
      </c>
      <c r="AG13" s="110">
        <f>(THG!AG36)/1000</f>
        <v>9.3833311199474885</v>
      </c>
      <c r="AH13" s="110">
        <f>(THG!AH36)/1000</f>
        <v>9.3791498981171575</v>
      </c>
      <c r="AI13" s="110">
        <f>(THG!AI36)/1000</f>
        <v>9.0048468173572136</v>
      </c>
      <c r="AJ13" s="97"/>
      <c r="AK13" s="97"/>
      <c r="AL13" s="97"/>
      <c r="AM13" s="97"/>
      <c r="AN13" s="97"/>
      <c r="AO13" s="97"/>
      <c r="AP13" s="97"/>
      <c r="AQ13" s="97"/>
      <c r="AR13" s="97"/>
    </row>
    <row r="14" spans="2:44" ht="36.75" customHeight="1">
      <c r="B14" s="128" t="str">
        <f>THG!B37</f>
        <v>CRF 3.D - Landwirtschaft - Landwirtschaftliche Böden</v>
      </c>
      <c r="C14" s="111" t="s">
        <v>146</v>
      </c>
      <c r="D14" s="109">
        <f>(THG!D37)/1000</f>
        <v>22.768528038885471</v>
      </c>
      <c r="E14" s="109">
        <f>(THG!E37)/1000</f>
        <v>21.325893292051077</v>
      </c>
      <c r="F14" s="109">
        <f>(THG!F37)/1000</f>
        <v>20.922036534568697</v>
      </c>
      <c r="G14" s="109">
        <f>(THG!G37)/1000</f>
        <v>20.32331074373614</v>
      </c>
      <c r="H14" s="109">
        <f>(THG!H37)/1000</f>
        <v>19.616440368100502</v>
      </c>
      <c r="I14" s="109">
        <f>(THG!I37)/1000</f>
        <v>19.718217109056713</v>
      </c>
      <c r="J14" s="109">
        <f>(THG!J37)/1000</f>
        <v>20.022924193240524</v>
      </c>
      <c r="K14" s="109">
        <f>(THG!K37)/1000</f>
        <v>20.018906693398662</v>
      </c>
      <c r="L14" s="109">
        <f>(THG!L37)/1000</f>
        <v>20.262166149764887</v>
      </c>
      <c r="M14" s="109">
        <f>(THG!M37)/1000</f>
        <v>20.592192064177706</v>
      </c>
      <c r="N14" s="109">
        <f>(THG!N37)/1000</f>
        <v>20.501011031205476</v>
      </c>
      <c r="O14" s="109">
        <f>(THG!O37)/1000</f>
        <v>20.583917618946082</v>
      </c>
      <c r="P14" s="109">
        <f>(THG!P37)/1000</f>
        <v>19.899673694077482</v>
      </c>
      <c r="Q14" s="109">
        <f>(THG!Q37)/1000</f>
        <v>19.587534302263087</v>
      </c>
      <c r="R14" s="109">
        <f>(THG!R37)/1000</f>
        <v>19.981475380559761</v>
      </c>
      <c r="S14" s="109">
        <f>(THG!S37)/1000</f>
        <v>19.90232774588452</v>
      </c>
      <c r="T14" s="109">
        <f>(THG!T37)/1000</f>
        <v>19.458807952969984</v>
      </c>
      <c r="U14" s="109">
        <f>(THG!U37)/1000</f>
        <v>19.689834689140458</v>
      </c>
      <c r="V14" s="109">
        <f>(THG!V37)/1000</f>
        <v>19.678003163010633</v>
      </c>
      <c r="W14" s="109">
        <f>(THG!W37)/1000</f>
        <v>19.902011335269524</v>
      </c>
      <c r="X14" s="109">
        <f>(THG!X37)/1000</f>
        <v>19.733292918255938</v>
      </c>
      <c r="Y14" s="109">
        <f>(THG!Y37)/1000</f>
        <v>20.009731647318869</v>
      </c>
      <c r="Z14" s="109">
        <f>(THG!Z37)/1000</f>
        <v>20.416188943435714</v>
      </c>
      <c r="AA14" s="109">
        <f>(THG!AA37)/1000</f>
        <v>20.507182393316246</v>
      </c>
      <c r="AB14" s="109">
        <f>(THG!AB37)/1000</f>
        <v>21.21162367086805</v>
      </c>
      <c r="AC14" s="109">
        <f>(THG!AC37)/1000</f>
        <v>20.997422346321645</v>
      </c>
      <c r="AD14" s="109">
        <f>(THG!AD37)/1000</f>
        <v>20.850443929863967</v>
      </c>
      <c r="AE14" s="109">
        <f>(THG!AE37)/1000</f>
        <v>20.409026676559929</v>
      </c>
      <c r="AF14" s="109">
        <f>(THG!AF37)/1000</f>
        <v>19.274094557331924</v>
      </c>
      <c r="AG14" s="109">
        <f>(THG!AG37)/1000</f>
        <v>18.994174292536929</v>
      </c>
      <c r="AH14" s="109">
        <f>(THG!AH37)/1000</f>
        <v>18.67321542882215</v>
      </c>
      <c r="AI14" s="109">
        <f>(THG!AI37)/1000</f>
        <v>18.216473425582517</v>
      </c>
      <c r="AJ14" s="30"/>
      <c r="AK14" s="30"/>
      <c r="AL14" s="30"/>
      <c r="AM14" s="30"/>
      <c r="AN14" s="30"/>
      <c r="AO14" s="30"/>
      <c r="AP14" s="30"/>
      <c r="AQ14" s="30"/>
      <c r="AR14" s="30"/>
    </row>
    <row r="15" spans="2:44" ht="36.75" customHeight="1">
      <c r="B15" s="127" t="str">
        <f>THG!B38</f>
        <v>CRF 3.G - Landwirtschaft - Kalkung</v>
      </c>
      <c r="C15" s="95" t="s">
        <v>146</v>
      </c>
      <c r="D15" s="110">
        <f>(THG!D38)/1000</f>
        <v>2.2005341230945938</v>
      </c>
      <c r="E15" s="110">
        <f>(THG!E38)/1000</f>
        <v>1.9867377646297828</v>
      </c>
      <c r="F15" s="110">
        <f>(THG!F38)/1000</f>
        <v>1.7491466320793192</v>
      </c>
      <c r="G15" s="110">
        <f>(THG!G38)/1000</f>
        <v>1.4654822988983471</v>
      </c>
      <c r="H15" s="110">
        <f>(THG!H38)/1000</f>
        <v>1.3259392693448837</v>
      </c>
      <c r="I15" s="110">
        <f>(THG!I38)/1000</f>
        <v>1.2800598345251597</v>
      </c>
      <c r="J15" s="110">
        <f>(THG!J38)/1000</f>
        <v>1.3812322242359134</v>
      </c>
      <c r="K15" s="110">
        <f>(THG!K38)/1000</f>
        <v>1.4804991135770822</v>
      </c>
      <c r="L15" s="110">
        <f>(THG!L38)/1000</f>
        <v>1.5885194450321896</v>
      </c>
      <c r="M15" s="110">
        <f>(THG!M38)/1000</f>
        <v>1.7156073701741703</v>
      </c>
      <c r="N15" s="110">
        <f>(THG!N38)/1000</f>
        <v>1.6957464807557578</v>
      </c>
      <c r="O15" s="110">
        <f>(THG!O38)/1000</f>
        <v>1.6960939968554263</v>
      </c>
      <c r="P15" s="110">
        <f>(THG!P38)/1000</f>
        <v>1.5932983205020297</v>
      </c>
      <c r="Q15" s="110">
        <f>(THG!Q38)/1000</f>
        <v>1.5694695296550298</v>
      </c>
      <c r="R15" s="110">
        <f>(THG!R38)/1000</f>
        <v>1.4848940601897085</v>
      </c>
      <c r="S15" s="110">
        <f>(THG!S38)/1000</f>
        <v>1.4289084997741697</v>
      </c>
      <c r="T15" s="110">
        <f>(THG!T38)/1000</f>
        <v>1.4390350859048602</v>
      </c>
      <c r="U15" s="110">
        <f>(THG!U38)/1000</f>
        <v>1.4774540480889857</v>
      </c>
      <c r="V15" s="110">
        <f>(THG!V38)/1000</f>
        <v>1.5451370672257643</v>
      </c>
      <c r="W15" s="110">
        <f>(THG!W38)/1000</f>
        <v>1.5219677557275464</v>
      </c>
      <c r="X15" s="110">
        <f>(THG!X38)/1000</f>
        <v>1.5490008412794594</v>
      </c>
      <c r="Y15" s="110">
        <f>(THG!Y38)/1000</f>
        <v>1.593263913094048</v>
      </c>
      <c r="Z15" s="110">
        <f>(THG!Z38)/1000</f>
        <v>1.6920846129581979</v>
      </c>
      <c r="AA15" s="110">
        <f>(THG!AA38)/1000</f>
        <v>1.8245301506517637</v>
      </c>
      <c r="AB15" s="110">
        <f>(THG!AB38)/1000</f>
        <v>1.9172560062283042</v>
      </c>
      <c r="AC15" s="110">
        <f>(THG!AC38)/1000</f>
        <v>1.9057889653428217</v>
      </c>
      <c r="AD15" s="110">
        <f>(THG!AD38)/1000</f>
        <v>1.8817710978389954</v>
      </c>
      <c r="AE15" s="110">
        <f>(THG!AE38)/1000</f>
        <v>1.9376313819510826</v>
      </c>
      <c r="AF15" s="110">
        <f>(THG!AF38)/1000</f>
        <v>2.047438471072446</v>
      </c>
      <c r="AG15" s="110">
        <f>(THG!AG38)/1000</f>
        <v>2.0388381471044408</v>
      </c>
      <c r="AH15" s="110">
        <f>(THG!AH38)/1000</f>
        <v>1.9632801079749125</v>
      </c>
      <c r="AI15" s="110">
        <f>(THG!AI38)/1000</f>
        <v>2.0063700140300305</v>
      </c>
      <c r="AJ15" s="97"/>
      <c r="AK15" s="97"/>
      <c r="AL15" s="97"/>
      <c r="AM15" s="97"/>
      <c r="AN15" s="97"/>
      <c r="AO15" s="97"/>
      <c r="AP15" s="97"/>
      <c r="AQ15" s="97"/>
      <c r="AR15" s="97"/>
    </row>
    <row r="16" spans="2:44" ht="36.75" customHeight="1">
      <c r="B16" s="126" t="str">
        <f>THG!B39</f>
        <v>CRF 3.H - Landwirtschaft - Harnstoffanwendung</v>
      </c>
      <c r="C16" s="15" t="s">
        <v>146</v>
      </c>
      <c r="D16" s="109">
        <f>(THG!D39)/1000</f>
        <v>0.48104832314134166</v>
      </c>
      <c r="E16" s="109">
        <f>(THG!E39)/1000</f>
        <v>0.4370876781546571</v>
      </c>
      <c r="F16" s="109">
        <f>(THG!F39)/1000</f>
        <v>0.49736494330725833</v>
      </c>
      <c r="G16" s="109">
        <f>(THG!G39)/1000</f>
        <v>0.45818008471840294</v>
      </c>
      <c r="H16" s="109">
        <f>(THG!H39)/1000</f>
        <v>0.44857668967610154</v>
      </c>
      <c r="I16" s="109">
        <f>(THG!I39)/1000</f>
        <v>0.4585370949982408</v>
      </c>
      <c r="J16" s="109">
        <f>(THG!J39)/1000</f>
        <v>0.48479042831964064</v>
      </c>
      <c r="K16" s="109">
        <f>(THG!K39)/1000</f>
        <v>0.49894716643987247</v>
      </c>
      <c r="L16" s="109">
        <f>(THG!L39)/1000</f>
        <v>0.52480895212145051</v>
      </c>
      <c r="M16" s="109">
        <f>(THG!M39)/1000</f>
        <v>0.5517620949558657</v>
      </c>
      <c r="N16" s="109">
        <f>(THG!N39)/1000</f>
        <v>0.59313440452372679</v>
      </c>
      <c r="O16" s="109">
        <f>(THG!O39)/1000</f>
        <v>0.62216104735719957</v>
      </c>
      <c r="P16" s="109">
        <f>(THG!P39)/1000</f>
        <v>0.64014892824902325</v>
      </c>
      <c r="Q16" s="109">
        <f>(THG!Q39)/1000</f>
        <v>0.65010942824449569</v>
      </c>
      <c r="R16" s="109">
        <f>(THG!R39)/1000</f>
        <v>0.6343100235316772</v>
      </c>
      <c r="S16" s="109">
        <f>(THG!S39)/1000</f>
        <v>0.64109414255526032</v>
      </c>
      <c r="T16" s="109">
        <f>(THG!T39)/1000</f>
        <v>0.63093302353321223</v>
      </c>
      <c r="U16" s="109">
        <f>(THG!U39)/1000</f>
        <v>0.64756030921898777</v>
      </c>
      <c r="V16" s="109">
        <f>(THG!V39)/1000</f>
        <v>0.69462878537759298</v>
      </c>
      <c r="W16" s="109">
        <f>(THG!W39)/1000</f>
        <v>0.6767553568457173</v>
      </c>
      <c r="X16" s="109">
        <f>(THG!X39)/1000</f>
        <v>0.71075347585693016</v>
      </c>
      <c r="Y16" s="109">
        <f>(THG!Y39)/1000</f>
        <v>0.65402883303604753</v>
      </c>
      <c r="Z16" s="109">
        <f>(THG!Z39)/1000</f>
        <v>0.68990585683973971</v>
      </c>
      <c r="AA16" s="109">
        <f>(THG!AA39)/1000</f>
        <v>0.67255047587429517</v>
      </c>
      <c r="AB16" s="109">
        <f>(THG!AB39)/1000</f>
        <v>0.74970499965922499</v>
      </c>
      <c r="AC16" s="109">
        <f>(THG!AC39)/1000</f>
        <v>0.79149504757356282</v>
      </c>
      <c r="AD16" s="109">
        <f>(THG!AD39)/1000</f>
        <v>0.81514216629614755</v>
      </c>
      <c r="AE16" s="109">
        <f>(THG!AE39)/1000</f>
        <v>0.71956657113292433</v>
      </c>
      <c r="AF16" s="109">
        <f>(THG!AF39)/1000</f>
        <v>0.6052506425715527</v>
      </c>
      <c r="AG16" s="109">
        <f>(THG!AG39)/1000</f>
        <v>0.49774816644041747</v>
      </c>
      <c r="AH16" s="109">
        <f>(THG!AH39)/1000</f>
        <v>0.45664666645910013</v>
      </c>
      <c r="AI16" s="109">
        <f>(THG!AI39)/1000</f>
        <v>0.39947678551175297</v>
      </c>
      <c r="AJ16" s="30"/>
      <c r="AK16" s="30"/>
      <c r="AL16" s="30"/>
      <c r="AM16" s="30"/>
      <c r="AN16" s="30"/>
      <c r="AO16" s="30"/>
      <c r="AP16" s="30"/>
      <c r="AQ16" s="30"/>
      <c r="AR16" s="30"/>
    </row>
    <row r="17" spans="2:44" ht="36.75" customHeight="1">
      <c r="B17" s="127" t="str">
        <f>THG!B40</f>
        <v>CRF 3.I - Landwirtschaft - Andere kohlenstoffhaltige Düngemittel</v>
      </c>
      <c r="C17" s="95" t="s">
        <v>146</v>
      </c>
      <c r="D17" s="110">
        <f>(THG!D40)/1000</f>
        <v>0.51044657839999996</v>
      </c>
      <c r="E17" s="110">
        <f>(THG!E40)/1000</f>
        <v>0.47364564587999991</v>
      </c>
      <c r="F17" s="110">
        <f>(THG!F40)/1000</f>
        <v>0.44882474999999999</v>
      </c>
      <c r="G17" s="110">
        <f>(THG!G40)/1000</f>
        <v>0.415200038396</v>
      </c>
      <c r="H17" s="110">
        <f>(THG!H40)/1000</f>
        <v>0.40208593853999991</v>
      </c>
      <c r="I17" s="110">
        <f>(THG!I40)/1000</f>
        <v>0.38949462173600002</v>
      </c>
      <c r="J17" s="110">
        <f>(THG!J40)/1000</f>
        <v>0.39062263613999992</v>
      </c>
      <c r="K17" s="110">
        <f>(THG!K40)/1000</f>
        <v>0.37744347695999997</v>
      </c>
      <c r="L17" s="110">
        <f>(THG!L40)/1000</f>
        <v>0.37060261928800003</v>
      </c>
      <c r="M17" s="110">
        <f>(THG!M40)/1000</f>
        <v>0.37758292378399994</v>
      </c>
      <c r="N17" s="110">
        <f>(THG!N40)/1000</f>
        <v>0.36662832148800001</v>
      </c>
      <c r="O17" s="110">
        <f>(THG!O40)/1000</f>
        <v>0.34901621985999992</v>
      </c>
      <c r="P17" s="110">
        <f>(THG!P40)/1000</f>
        <v>0.319796815008</v>
      </c>
      <c r="Q17" s="110">
        <f>(THG!Q40)/1000</f>
        <v>0.31216542675999998</v>
      </c>
      <c r="R17" s="110">
        <f>(THG!R40)/1000</f>
        <v>0.30977691716399997</v>
      </c>
      <c r="S17" s="110">
        <f>(THG!S40)/1000</f>
        <v>0.30753183511599996</v>
      </c>
      <c r="T17" s="110">
        <f>(THG!T40)/1000</f>
        <v>0.28576120658800003</v>
      </c>
      <c r="U17" s="110">
        <f>(THG!U40)/1000</f>
        <v>0.28291231086800001</v>
      </c>
      <c r="V17" s="110">
        <f>(THG!V40)/1000</f>
        <v>0.26072744675999998</v>
      </c>
      <c r="W17" s="110">
        <f>(THG!W40)/1000</f>
        <v>0.26726851228000004</v>
      </c>
      <c r="X17" s="110">
        <f>(THG!X40)/1000</f>
        <v>0.25723667252799998</v>
      </c>
      <c r="Y17" s="110">
        <f>(THG!Y40)/1000</f>
        <v>0.26410290675999998</v>
      </c>
      <c r="Z17" s="110">
        <f>(THG!Z40)/1000</f>
        <v>0.253914204852</v>
      </c>
      <c r="AA17" s="110">
        <f>(THG!AA40)/1000</f>
        <v>0.24028784538</v>
      </c>
      <c r="AB17" s="110">
        <f>(THG!AB40)/1000</f>
        <v>0.23622273914799999</v>
      </c>
      <c r="AC17" s="110">
        <f>(THG!AC40)/1000</f>
        <v>0.23067260471200002</v>
      </c>
      <c r="AD17" s="110">
        <f>(THG!AD40)/1000</f>
        <v>0.225715710264</v>
      </c>
      <c r="AE17" s="110">
        <f>(THG!AE40)/1000</f>
        <v>0.21303624601600002</v>
      </c>
      <c r="AF17" s="110">
        <f>(THG!AF40)/1000</f>
        <v>0.20270871922399999</v>
      </c>
      <c r="AG17" s="110">
        <f>(THG!AG40)/1000</f>
        <v>0.19421726350399998</v>
      </c>
      <c r="AH17" s="110">
        <f>(THG!AH40)/1000</f>
        <v>0.18967522661999997</v>
      </c>
      <c r="AI17" s="110">
        <f>(THG!AI40)/1000</f>
        <v>0.18216412838799997</v>
      </c>
      <c r="AJ17" s="97"/>
      <c r="AK17" s="97"/>
      <c r="AL17" s="97"/>
      <c r="AM17" s="97"/>
      <c r="AN17" s="97"/>
      <c r="AO17" s="97"/>
      <c r="AP17" s="97"/>
      <c r="AQ17" s="97"/>
      <c r="AR17" s="97"/>
    </row>
    <row r="18" spans="2:44" ht="36.75" customHeight="1">
      <c r="B18" s="128" t="str">
        <f>THG!B41</f>
        <v>CRF 3.J - Andere</v>
      </c>
      <c r="C18" s="111" t="s">
        <v>146</v>
      </c>
      <c r="D18" s="109">
        <f>(THG!D41)/1000</f>
        <v>4.0040301306518833E-4</v>
      </c>
      <c r="E18" s="109">
        <f>(THG!E41)/1000</f>
        <v>9.677303958137973E-4</v>
      </c>
      <c r="F18" s="109">
        <f>(THG!F41)/1000</f>
        <v>1.302954693455249E-3</v>
      </c>
      <c r="G18" s="109">
        <f>(THG!G41)/1000</f>
        <v>1.691252723813319E-3</v>
      </c>
      <c r="H18" s="109">
        <f>(THG!H41)/1000</f>
        <v>2.0756992533739671E-3</v>
      </c>
      <c r="I18" s="109">
        <f>(THG!I41)/1000</f>
        <v>5.0242379828463E-3</v>
      </c>
      <c r="J18" s="109">
        <f>(THG!J41)/1000</f>
        <v>8.3324629830157561E-3</v>
      </c>
      <c r="K18" s="109">
        <f>(THG!K41)/1000</f>
        <v>1.0502181593557897E-2</v>
      </c>
      <c r="L18" s="109">
        <f>(THG!L41)/1000</f>
        <v>2.3649796482689805E-2</v>
      </c>
      <c r="M18" s="109">
        <f>(THG!M41)/1000</f>
        <v>2.6814963639860221E-2</v>
      </c>
      <c r="N18" s="109">
        <f>(THG!N41)/1000</f>
        <v>4.2470455828678394E-2</v>
      </c>
      <c r="O18" s="109">
        <f>(THG!O41)/1000</f>
        <v>6.013334987225067E-2</v>
      </c>
      <c r="P18" s="109">
        <f>(THG!P41)/1000</f>
        <v>8.6238521310496169E-2</v>
      </c>
      <c r="Q18" s="109">
        <f>(THG!Q41)/1000</f>
        <v>0.10157190218956012</v>
      </c>
      <c r="R18" s="109">
        <f>(THG!R41)/1000</f>
        <v>0.13093767185874949</v>
      </c>
      <c r="S18" s="109">
        <f>(THG!S41)/1000</f>
        <v>0.346349428911708</v>
      </c>
      <c r="T18" s="109">
        <f>(THG!T41)/1000</f>
        <v>0.47179421513969921</v>
      </c>
      <c r="U18" s="109">
        <f>(THG!U41)/1000</f>
        <v>0.62486595892591545</v>
      </c>
      <c r="V18" s="109">
        <f>(THG!V41)/1000</f>
        <v>0.70595914448547825</v>
      </c>
      <c r="W18" s="109">
        <f>(THG!W41)/1000</f>
        <v>0.87681546927135523</v>
      </c>
      <c r="X18" s="109">
        <f>(THG!X41)/1000</f>
        <v>1.0670852076368733</v>
      </c>
      <c r="Y18" s="109">
        <f>(THG!Y41)/1000</f>
        <v>1.2852283237062612</v>
      </c>
      <c r="Z18" s="109">
        <f>(THG!Z41)/1000</f>
        <v>1.2936880305750713</v>
      </c>
      <c r="AA18" s="109">
        <f>(THG!AA41)/1000</f>
        <v>1.53461219717052</v>
      </c>
      <c r="AB18" s="109">
        <f>(THG!AB41)/1000</f>
        <v>1.5824714583651325</v>
      </c>
      <c r="AC18" s="109">
        <f>(THG!AC41)/1000</f>
        <v>1.6349261381409905</v>
      </c>
      <c r="AD18" s="109">
        <f>(THG!AD41)/1000</f>
        <v>1.6226817476438176</v>
      </c>
      <c r="AE18" s="109">
        <f>(THG!AE41)/1000</f>
        <v>1.5998391770240401</v>
      </c>
      <c r="AF18" s="109">
        <f>(THG!AF41)/1000</f>
        <v>1.5730613027932812</v>
      </c>
      <c r="AG18" s="109">
        <f>(THG!AG41)/1000</f>
        <v>1.5656883595713869</v>
      </c>
      <c r="AH18" s="109">
        <f>(THG!AH41)/1000</f>
        <v>1.5656883595713869</v>
      </c>
      <c r="AI18" s="109">
        <f>(THG!AI41)/1000</f>
        <v>1.5656884858638016</v>
      </c>
      <c r="AJ18" s="30"/>
      <c r="AK18" s="30"/>
      <c r="AL18" s="30"/>
      <c r="AM18" s="30"/>
      <c r="AN18" s="30"/>
      <c r="AO18" s="30"/>
      <c r="AP18" s="30"/>
      <c r="AQ18" s="30"/>
      <c r="AR18" s="30"/>
    </row>
    <row r="19" spans="2:44" ht="18.75" customHeight="1">
      <c r="B19" s="5" t="str">
        <f>THG!B33</f>
        <v>5 - Landwirtschaft</v>
      </c>
      <c r="C19" s="21" t="s">
        <v>146</v>
      </c>
      <c r="D19" s="22">
        <f>(THG!D33)/1000</f>
        <v>81.061264762741231</v>
      </c>
      <c r="E19" s="22">
        <f>(THG!E33)/1000</f>
        <v>72.499871991673885</v>
      </c>
      <c r="F19" s="22">
        <f>(THG!F33)/1000</f>
        <v>69.722685309883559</v>
      </c>
      <c r="G19" s="22">
        <f>(THG!G33)/1000</f>
        <v>69.169289705200597</v>
      </c>
      <c r="H19" s="22">
        <f>(THG!H33)/1000</f>
        <v>68.588918781037933</v>
      </c>
      <c r="I19" s="22">
        <f>(THG!I33)/1000</f>
        <v>69.00203098833083</v>
      </c>
      <c r="J19" s="22">
        <f>(THG!J33)/1000</f>
        <v>70.486249579228485</v>
      </c>
      <c r="K19" s="22">
        <f>(THG!K33)/1000</f>
        <v>68.398031388906247</v>
      </c>
      <c r="L19" s="22">
        <f>(THG!L33)/1000</f>
        <v>68.371807084142802</v>
      </c>
      <c r="M19" s="22">
        <f>(THG!M33)/1000</f>
        <v>68.672369035478326</v>
      </c>
      <c r="N19" s="22">
        <f>(THG!N33)/1000</f>
        <v>67.178771071336854</v>
      </c>
      <c r="O19" s="22">
        <f>(THG!O33)/1000</f>
        <v>68.129209125001708</v>
      </c>
      <c r="P19" s="22">
        <f>(THG!P33)/1000</f>
        <v>65.749794440632357</v>
      </c>
      <c r="Q19" s="22">
        <f>(THG!Q33)/1000</f>
        <v>64.850413889459148</v>
      </c>
      <c r="R19" s="22">
        <f>(THG!R33)/1000</f>
        <v>63.977705383304354</v>
      </c>
      <c r="S19" s="22">
        <f>(THG!S33)/1000</f>
        <v>63.766676470718252</v>
      </c>
      <c r="T19" s="22">
        <f>(THG!T33)/1000</f>
        <v>62.928905490594964</v>
      </c>
      <c r="U19" s="22">
        <f>(THG!U33)/1000</f>
        <v>62.950242657484559</v>
      </c>
      <c r="V19" s="22">
        <f>(THG!V33)/1000</f>
        <v>63.749809757175115</v>
      </c>
      <c r="W19" s="22">
        <f>(THG!W33)/1000</f>
        <v>63.899633210303648</v>
      </c>
      <c r="X19" s="22">
        <f>(THG!X33)/1000</f>
        <v>63.901010977605836</v>
      </c>
      <c r="Y19" s="22">
        <f>(THG!Y33)/1000</f>
        <v>64.597050156670122</v>
      </c>
      <c r="Z19" s="22">
        <f>(THG!Z33)/1000</f>
        <v>64.443819120688232</v>
      </c>
      <c r="AA19" s="22">
        <f>(THG!AA33)/1000</f>
        <v>65.276284485081959</v>
      </c>
      <c r="AB19" s="22">
        <f>(THG!AB33)/1000</f>
        <v>67.140194671261554</v>
      </c>
      <c r="AC19" s="22">
        <f>(THG!AC33)/1000</f>
        <v>66.983117048648182</v>
      </c>
      <c r="AD19" s="22">
        <f>(THG!AD33)/1000</f>
        <v>66.803566521794451</v>
      </c>
      <c r="AE19" s="22">
        <f>(THG!AE33)/1000</f>
        <v>65.668857600216938</v>
      </c>
      <c r="AF19" s="22">
        <f>(THG!AF33)/1000</f>
        <v>63.736720057036742</v>
      </c>
      <c r="AG19" s="22">
        <f>(THG!AG33)/1000</f>
        <v>62.968639174505611</v>
      </c>
      <c r="AH19" s="143">
        <f>(THG!AH33)/1000</f>
        <v>62.361422742819762</v>
      </c>
      <c r="AI19" s="143">
        <f>(THG!AI33)/1000</f>
        <v>61.107727718391502</v>
      </c>
      <c r="AJ19" s="28"/>
      <c r="AK19" s="28"/>
      <c r="AL19" s="28"/>
      <c r="AM19" s="28"/>
      <c r="AN19" s="28"/>
      <c r="AO19" s="28"/>
      <c r="AP19" s="28"/>
      <c r="AQ19" s="28"/>
      <c r="AR19" s="28"/>
    </row>
    <row r="20" spans="2:44" ht="18.75" customHeight="1">
      <c r="B20" s="96"/>
      <c r="C20" s="95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</row>
    <row r="21" spans="2:44" s="11" customFormat="1" ht="18.75" customHeight="1">
      <c r="B21" s="5" t="s">
        <v>26</v>
      </c>
      <c r="C21" s="21" t="str">
        <f>'Daten Zielpfadgrafik'!C23</f>
        <v>Zielpfad**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2">
        <f>'Daten Zielpfadgrafik'!AH23</f>
        <v>70</v>
      </c>
      <c r="AI21" s="22">
        <f>'Daten Zielpfadgrafik'!AI23</f>
        <v>68</v>
      </c>
      <c r="AJ21" s="22">
        <f>'Daten Zielpfadgrafik'!AJ23</f>
        <v>67.765808031289836</v>
      </c>
      <c r="AK21" s="22">
        <f>'Daten Zielpfadgrafik'!AK23</f>
        <v>66.765808031289836</v>
      </c>
      <c r="AL21" s="22">
        <f>'Daten Zielpfadgrafik'!AL23</f>
        <v>65.765808031289836</v>
      </c>
      <c r="AM21" s="22">
        <f>'Daten Zielpfadgrafik'!AM23</f>
        <v>63.765808031289836</v>
      </c>
      <c r="AN21" s="22">
        <f>'Daten Zielpfadgrafik'!AN23</f>
        <v>62.765808031289836</v>
      </c>
      <c r="AO21" s="22">
        <f>'Daten Zielpfadgrafik'!AO23</f>
        <v>61.765808031289836</v>
      </c>
      <c r="AP21" s="22">
        <f>'Daten Zielpfadgrafik'!AP23</f>
        <v>59.765808031289836</v>
      </c>
      <c r="AQ21" s="22">
        <f>'Daten Zielpfadgrafik'!AQ23</f>
        <v>57.765808031289836</v>
      </c>
      <c r="AR21" s="22">
        <f>'Daten Zielpfadgrafik'!AR23</f>
        <v>56.765808031289836</v>
      </c>
    </row>
    <row r="22" spans="2:44" ht="14.25" customHeight="1">
      <c r="B22" s="7"/>
      <c r="C22" s="17"/>
    </row>
  </sheetData>
  <pageMargins left="0.70866141732283472" right="0.70866141732283472" top="0.78740157480314965" bottom="0.78740157480314965" header="1.1811023622047245" footer="1.1811023622047245"/>
  <pageSetup paperSize="9" orientation="portrait" r:id="rId1"/>
  <drawing r:id="rId2"/>
  <legacyDrawingHF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3C9C1-F2D5-42EE-AD0F-32F94D656A4E}">
  <sheetPr>
    <tabColor theme="8"/>
    <pageSetUpPr fitToPage="1"/>
  </sheetPr>
  <dimension ref="A1:X35"/>
  <sheetViews>
    <sheetView showGridLines="0" zoomScale="130" zoomScaleNormal="130" zoomScaleSheetLayoutView="110" workbookViewId="0"/>
  </sheetViews>
  <sheetFormatPr baseColWidth="10" defaultColWidth="11.42578125" defaultRowHeight="12.75"/>
  <cols>
    <col min="1" max="1" width="5.7109375" style="43" customWidth="1"/>
    <col min="2" max="2" width="4.28515625" style="43" customWidth="1"/>
    <col min="3" max="3" width="1.7109375" style="43" customWidth="1"/>
    <col min="4" max="4" width="14" style="43" customWidth="1"/>
    <col min="5" max="5" width="1.7109375" style="43" customWidth="1"/>
    <col min="6" max="6" width="14" style="43" customWidth="1"/>
    <col min="7" max="7" width="1.7109375" style="43" customWidth="1"/>
    <col min="8" max="8" width="14" style="43" customWidth="1"/>
    <col min="9" max="9" width="1.7109375" style="43" customWidth="1"/>
    <col min="10" max="10" width="14" style="43" customWidth="1"/>
    <col min="11" max="11" width="1.7109375" style="43" customWidth="1"/>
    <col min="12" max="12" width="14" style="43" customWidth="1"/>
    <col min="13" max="13" width="3.140625" style="43" customWidth="1"/>
    <col min="14" max="14" width="1.42578125" style="43" customWidth="1"/>
    <col min="15" max="15" width="15.140625" style="43" customWidth="1"/>
    <col min="16" max="16" width="2.5703125" style="44" customWidth="1"/>
    <col min="17" max="19" width="11.7109375" style="44" customWidth="1"/>
    <col min="20" max="20" width="4" style="44" customWidth="1"/>
    <col min="21" max="22" width="11.7109375" style="44" customWidth="1"/>
    <col min="23" max="23" width="19.140625" style="44" customWidth="1"/>
    <col min="24" max="24" width="2.5703125" style="44" customWidth="1"/>
    <col min="25" max="16384" width="11.42578125" style="44"/>
  </cols>
  <sheetData>
    <row r="1" spans="1:24" ht="20.25" customHeight="1">
      <c r="A1" s="42"/>
    </row>
    <row r="2" spans="1:24" ht="20.25" customHeight="1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P2" s="181" t="s">
        <v>145</v>
      </c>
      <c r="Q2" s="182"/>
      <c r="R2" s="182"/>
      <c r="S2" s="182"/>
      <c r="T2" s="182"/>
      <c r="U2" s="182"/>
      <c r="V2" s="182"/>
      <c r="W2" s="182"/>
      <c r="X2" s="183"/>
    </row>
    <row r="3" spans="1:24" ht="18.75" customHeight="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P3" s="47"/>
      <c r="Q3" s="48"/>
      <c r="R3" s="49"/>
      <c r="S3" s="48"/>
      <c r="T3" s="48"/>
      <c r="U3" s="49"/>
      <c r="V3" s="48"/>
      <c r="W3" s="48"/>
      <c r="X3" s="50"/>
    </row>
    <row r="4" spans="1:24" ht="15.95" customHeight="1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P4" s="47"/>
      <c r="Q4" s="48"/>
      <c r="R4" s="48"/>
      <c r="S4" s="48"/>
      <c r="T4" s="48"/>
      <c r="U4" s="48"/>
      <c r="V4" s="48"/>
      <c r="W4" s="48"/>
      <c r="X4" s="50"/>
    </row>
    <row r="5" spans="1:24" ht="7.5" customHeight="1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P5" s="52"/>
      <c r="Q5" s="53"/>
      <c r="R5" s="53"/>
      <c r="S5" s="53"/>
      <c r="T5" s="53"/>
      <c r="U5" s="53"/>
      <c r="V5" s="53"/>
      <c r="W5" s="53"/>
      <c r="X5" s="54"/>
    </row>
    <row r="6" spans="1:24" ht="16.5" customHeight="1">
      <c r="B6" s="55"/>
      <c r="P6" s="52"/>
      <c r="Q6" s="53"/>
      <c r="R6" s="53"/>
      <c r="S6" s="53"/>
      <c r="T6" s="53"/>
      <c r="U6" s="53"/>
      <c r="V6" s="53"/>
      <c r="W6" s="53"/>
      <c r="X6" s="54"/>
    </row>
    <row r="7" spans="1:24" ht="16.5" customHeight="1">
      <c r="B7" s="55"/>
      <c r="P7" s="52"/>
      <c r="Q7" s="53"/>
      <c r="R7" s="53"/>
      <c r="S7" s="53"/>
      <c r="T7" s="53"/>
      <c r="U7" s="53"/>
      <c r="V7" s="53"/>
      <c r="W7" s="53"/>
      <c r="X7" s="54"/>
    </row>
    <row r="8" spans="1:24" ht="16.5" customHeight="1">
      <c r="B8" s="55"/>
      <c r="P8" s="52"/>
      <c r="Q8" s="53"/>
      <c r="R8" s="53"/>
      <c r="S8" s="53"/>
      <c r="T8" s="53"/>
      <c r="U8" s="53"/>
      <c r="V8" s="53"/>
      <c r="W8" s="53"/>
      <c r="X8" s="54"/>
    </row>
    <row r="9" spans="1:24" ht="16.5" customHeight="1">
      <c r="B9" s="55"/>
      <c r="P9" s="52"/>
      <c r="Q9" s="53"/>
      <c r="R9" s="53"/>
      <c r="S9" s="53"/>
      <c r="T9" s="53"/>
      <c r="U9" s="53"/>
      <c r="V9" s="53"/>
      <c r="W9" s="53"/>
      <c r="X9" s="54"/>
    </row>
    <row r="10" spans="1:24" ht="16.5" customHeight="1">
      <c r="B10" s="55"/>
      <c r="P10" s="52"/>
      <c r="Q10" s="53"/>
      <c r="R10" s="53"/>
      <c r="S10" s="53"/>
      <c r="T10" s="53"/>
      <c r="U10" s="53"/>
      <c r="V10" s="53"/>
      <c r="W10" s="53"/>
      <c r="X10" s="54"/>
    </row>
    <row r="11" spans="1:24" ht="16.5" customHeight="1">
      <c r="B11" s="55"/>
      <c r="P11" s="52"/>
      <c r="Q11" s="56" t="s">
        <v>144</v>
      </c>
      <c r="R11" s="53"/>
      <c r="S11" s="53"/>
      <c r="T11" s="53"/>
      <c r="U11" s="53"/>
      <c r="V11" s="53"/>
      <c r="W11" s="53"/>
      <c r="X11" s="54"/>
    </row>
    <row r="12" spans="1:24" ht="16.5" customHeight="1">
      <c r="B12" s="55"/>
      <c r="P12" s="52"/>
      <c r="Q12" s="53"/>
      <c r="R12" s="53"/>
      <c r="S12" s="53"/>
      <c r="T12" s="53"/>
      <c r="U12" s="53"/>
      <c r="V12" s="53"/>
      <c r="W12" s="53"/>
      <c r="X12" s="54"/>
    </row>
    <row r="13" spans="1:24" ht="17.25" customHeight="1">
      <c r="B13" s="55"/>
      <c r="P13" s="52"/>
      <c r="Q13" s="56" t="s">
        <v>143</v>
      </c>
      <c r="R13" s="53"/>
      <c r="S13" s="53"/>
      <c r="T13" s="53"/>
      <c r="U13" s="53"/>
      <c r="V13" s="53"/>
      <c r="W13" s="53"/>
      <c r="X13" s="54"/>
    </row>
    <row r="14" spans="1:24" ht="16.5" customHeight="1">
      <c r="B14" s="55"/>
      <c r="P14" s="52"/>
      <c r="Q14" s="53"/>
      <c r="R14" s="53"/>
      <c r="S14" s="53"/>
      <c r="T14" s="53"/>
      <c r="U14" s="53"/>
      <c r="V14" s="53"/>
      <c r="W14" s="53"/>
      <c r="X14" s="54"/>
    </row>
    <row r="15" spans="1:24" ht="16.5" customHeight="1">
      <c r="A15" s="57"/>
      <c r="B15" s="58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2"/>
      <c r="Q15" s="53"/>
      <c r="R15" s="56" t="s">
        <v>142</v>
      </c>
      <c r="S15" s="53"/>
      <c r="T15" s="53"/>
      <c r="U15" s="56" t="s">
        <v>142</v>
      </c>
      <c r="V15" s="53"/>
      <c r="W15" s="53"/>
      <c r="X15" s="54"/>
    </row>
    <row r="16" spans="1:24" ht="16.5" customHeight="1">
      <c r="A16" s="57"/>
      <c r="B16" s="58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2"/>
      <c r="Q16" s="53"/>
      <c r="R16" s="53"/>
      <c r="S16" s="53"/>
      <c r="T16" s="53"/>
      <c r="U16" s="53"/>
      <c r="V16" s="53"/>
      <c r="W16" s="53"/>
      <c r="X16" s="54"/>
    </row>
    <row r="17" spans="1:24" ht="16.5" customHeight="1">
      <c r="A17" s="57"/>
      <c r="B17" s="58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2"/>
      <c r="Q17" s="53"/>
      <c r="R17" s="53"/>
      <c r="S17" s="53"/>
      <c r="T17" s="53"/>
      <c r="U17" s="53"/>
      <c r="V17" s="53"/>
      <c r="W17" s="53"/>
      <c r="X17" s="54"/>
    </row>
    <row r="18" spans="1:24" ht="22.5" customHeight="1">
      <c r="A18" s="57"/>
      <c r="B18" s="58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2"/>
      <c r="Q18" s="53"/>
      <c r="R18" s="53"/>
      <c r="S18" s="53"/>
      <c r="T18" s="53"/>
      <c r="U18" s="53"/>
      <c r="V18" s="53"/>
      <c r="W18" s="53"/>
      <c r="X18" s="54"/>
    </row>
    <row r="19" spans="1:24" ht="87" customHeight="1">
      <c r="A19" s="59"/>
      <c r="B19" s="60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7"/>
      <c r="O19" s="57"/>
      <c r="P19" s="61"/>
      <c r="Q19" s="62"/>
      <c r="R19" s="62"/>
      <c r="S19" s="62"/>
      <c r="T19" s="62"/>
      <c r="U19" s="62"/>
      <c r="V19" s="62"/>
      <c r="W19" s="62"/>
      <c r="X19" s="63"/>
    </row>
    <row r="20" spans="1:24" ht="9" customHeight="1">
      <c r="A20" s="59"/>
      <c r="B20" s="60"/>
      <c r="C20" s="59"/>
      <c r="D20" s="180"/>
      <c r="E20" s="59"/>
      <c r="F20" s="180"/>
      <c r="G20" s="59"/>
      <c r="H20" s="180"/>
      <c r="I20" s="59"/>
      <c r="J20" s="180"/>
      <c r="K20" s="59"/>
      <c r="L20" s="180"/>
      <c r="M20" s="59"/>
      <c r="N20" s="57"/>
      <c r="O20" s="57"/>
    </row>
    <row r="21" spans="1:24" ht="11.25" customHeight="1">
      <c r="A21" s="59"/>
      <c r="B21" s="60"/>
      <c r="C21" s="59"/>
      <c r="D21" s="180"/>
      <c r="E21" s="59"/>
      <c r="F21" s="180"/>
      <c r="G21" s="59"/>
      <c r="H21" s="180"/>
      <c r="I21" s="59"/>
      <c r="J21" s="180"/>
      <c r="K21" s="59"/>
      <c r="L21" s="180"/>
      <c r="M21" s="59"/>
      <c r="N21" s="57"/>
      <c r="O21" s="57"/>
    </row>
    <row r="22" spans="1:24" ht="3.75" customHeight="1">
      <c r="A22" s="59"/>
      <c r="B22" s="60"/>
      <c r="C22" s="59"/>
      <c r="D22" s="101"/>
      <c r="E22" s="59"/>
      <c r="F22" s="101"/>
      <c r="G22" s="59"/>
      <c r="H22" s="101"/>
      <c r="I22" s="59"/>
      <c r="J22" s="101"/>
      <c r="K22" s="59"/>
      <c r="L22" s="101"/>
      <c r="M22" s="59"/>
      <c r="N22" s="57"/>
      <c r="O22" s="57"/>
    </row>
    <row r="23" spans="1:24" ht="9" customHeight="1">
      <c r="A23" s="59"/>
      <c r="B23" s="60"/>
      <c r="C23" s="59"/>
      <c r="D23" s="180"/>
      <c r="E23" s="59"/>
      <c r="F23" s="180"/>
      <c r="G23" s="59"/>
      <c r="H23" s="180"/>
      <c r="I23" s="59"/>
      <c r="J23" s="180"/>
      <c r="K23" s="59"/>
      <c r="L23" s="180"/>
      <c r="M23" s="59"/>
      <c r="N23" s="57"/>
      <c r="O23" s="57"/>
    </row>
    <row r="24" spans="1:24" ht="9" customHeight="1">
      <c r="A24" s="59"/>
      <c r="B24" s="60"/>
      <c r="C24" s="59"/>
      <c r="D24" s="180"/>
      <c r="E24" s="59"/>
      <c r="F24" s="180"/>
      <c r="G24" s="59"/>
      <c r="H24" s="180"/>
      <c r="I24" s="59"/>
      <c r="J24" s="180"/>
      <c r="K24" s="59"/>
      <c r="L24" s="180"/>
      <c r="M24" s="59"/>
      <c r="N24" s="57"/>
      <c r="O24" s="57"/>
    </row>
    <row r="25" spans="1:24" ht="16.5" customHeight="1">
      <c r="A25" s="57"/>
      <c r="B25" s="58"/>
      <c r="C25" s="65"/>
      <c r="D25" s="65"/>
      <c r="E25" s="65"/>
      <c r="F25" s="65"/>
      <c r="G25" s="65"/>
      <c r="H25" s="65"/>
      <c r="I25" s="65"/>
      <c r="J25" s="65"/>
      <c r="K25" s="65"/>
      <c r="L25" s="57"/>
      <c r="M25" s="57"/>
      <c r="N25" s="57"/>
      <c r="O25" s="57"/>
    </row>
    <row r="26" spans="1:24" ht="21.75" customHeight="1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</row>
    <row r="27" spans="1:24" ht="6.75" customHeight="1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</row>
    <row r="28" spans="1:24" ht="6" customHeight="1">
      <c r="A28" s="66"/>
      <c r="B28" s="66"/>
      <c r="C28" s="66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</row>
    <row r="29" spans="1:24" ht="4.5" customHeight="1">
      <c r="A29" s="66"/>
      <c r="B29" s="66"/>
      <c r="C29" s="66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</row>
    <row r="30" spans="1:24" ht="6" customHeight="1">
      <c r="A30" s="66"/>
      <c r="B30" s="66"/>
      <c r="C30" s="66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</row>
    <row r="31" spans="1:24" ht="6.75" customHeight="1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</row>
    <row r="32" spans="1:24" ht="4.5" customHeight="1">
      <c r="A32" s="57"/>
      <c r="B32" s="57"/>
      <c r="C32" s="57"/>
      <c r="D32" s="57"/>
      <c r="E32" s="57"/>
      <c r="F32" s="57"/>
      <c r="G32" s="68"/>
      <c r="H32" s="68"/>
      <c r="I32" s="68"/>
      <c r="J32" s="68"/>
      <c r="K32" s="68"/>
      <c r="L32" s="57"/>
      <c r="M32" s="57"/>
      <c r="N32" s="57"/>
      <c r="O32" s="57"/>
    </row>
    <row r="33" spans="1:15" ht="18" customHeight="1">
      <c r="A33" s="69"/>
      <c r="B33" s="69"/>
      <c r="C33" s="69"/>
      <c r="D33" s="69"/>
      <c r="E33" s="69"/>
      <c r="F33" s="68"/>
      <c r="G33" s="68"/>
      <c r="H33" s="68"/>
      <c r="I33" s="68"/>
      <c r="J33" s="68"/>
      <c r="K33" s="68"/>
      <c r="L33" s="57"/>
      <c r="M33" s="57"/>
      <c r="N33" s="57"/>
      <c r="O33" s="57"/>
    </row>
    <row r="34" spans="1:15">
      <c r="A34" s="69"/>
      <c r="B34" s="69"/>
      <c r="C34" s="69"/>
      <c r="D34" s="69"/>
      <c r="E34" s="69"/>
      <c r="F34" s="68"/>
      <c r="G34" s="68"/>
      <c r="H34" s="68"/>
      <c r="I34" s="68"/>
      <c r="J34" s="68"/>
      <c r="K34" s="68"/>
      <c r="L34" s="57"/>
      <c r="M34" s="57"/>
      <c r="N34" s="57"/>
      <c r="O34" s="57"/>
    </row>
    <row r="35" spans="1:15">
      <c r="A35" s="69"/>
      <c r="B35" s="69"/>
      <c r="C35" s="69"/>
      <c r="D35" s="69"/>
      <c r="E35" s="69"/>
      <c r="F35" s="68"/>
      <c r="G35" s="68"/>
      <c r="H35" s="68"/>
      <c r="I35" s="68"/>
      <c r="J35" s="68"/>
      <c r="K35" s="68"/>
      <c r="L35" s="57"/>
      <c r="M35" s="57"/>
      <c r="N35" s="57"/>
      <c r="O35" s="57"/>
    </row>
  </sheetData>
  <sheetProtection selectLockedCells="1"/>
  <mergeCells count="11">
    <mergeCell ref="D23:D24"/>
    <mergeCell ref="F23:F24"/>
    <mergeCell ref="H23:H24"/>
    <mergeCell ref="J23:J24"/>
    <mergeCell ref="L23:L24"/>
    <mergeCell ref="P2:X2"/>
    <mergeCell ref="D20:D21"/>
    <mergeCell ref="F20:F21"/>
    <mergeCell ref="H20:H21"/>
    <mergeCell ref="J20:J21"/>
    <mergeCell ref="L20:L21"/>
  </mergeCells>
  <printOptions horizontalCentered="1"/>
  <pageMargins left="0" right="0" top="0.78740157480314965" bottom="0.78740157480314965" header="0.31496062992125984" footer="0.31496062992125984"/>
  <pageSetup paperSize="9" scale="51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7C085-B943-4EBE-8940-2086C4852C3C}">
  <sheetPr>
    <tabColor theme="6"/>
  </sheetPr>
  <dimension ref="B1:AR18"/>
  <sheetViews>
    <sheetView showGridLines="0" zoomScale="85" zoomScaleNormal="85" zoomScalePageLayoutView="150" workbookViewId="0">
      <pane xSplit="3" ySplit="10" topLeftCell="X11" activePane="bottomRight" state="frozen"/>
      <selection activeCell="AH22" sqref="AH22"/>
      <selection pane="topRight" activeCell="AH22" sqref="AH22"/>
      <selection pane="bottomLeft" activeCell="AH22" sqref="AH22"/>
      <selection pane="bottomRight" activeCell="X11" sqref="X11"/>
    </sheetView>
  </sheetViews>
  <sheetFormatPr baseColWidth="10" defaultColWidth="11.42578125" defaultRowHeight="15" outlineLevelCol="1"/>
  <cols>
    <col min="1" max="1" width="5.42578125" style="94" customWidth="1"/>
    <col min="2" max="2" width="39.7109375" style="94" customWidth="1"/>
    <col min="3" max="3" width="63.85546875" style="18" customWidth="1"/>
    <col min="4" max="23" width="9.42578125" style="94" hidden="1" customWidth="1" outlineLevel="1"/>
    <col min="24" max="24" width="9.42578125" style="94" customWidth="1" collapsed="1"/>
    <col min="25" max="44" width="9.42578125" style="94" customWidth="1"/>
    <col min="45" max="16384" width="11.42578125" style="94"/>
  </cols>
  <sheetData>
    <row r="1" spans="2:44" s="86" customFormat="1" ht="23.25" customHeight="1">
      <c r="B1" s="81" t="s">
        <v>141</v>
      </c>
      <c r="C1" s="104" t="s">
        <v>150</v>
      </c>
      <c r="D1" s="105"/>
      <c r="E1" s="105"/>
      <c r="F1" s="105"/>
      <c r="G1" s="105"/>
      <c r="H1" s="105"/>
      <c r="I1" s="105"/>
      <c r="J1" s="105"/>
      <c r="K1" s="106"/>
      <c r="AK1" s="40"/>
      <c r="AL1" s="87"/>
    </row>
    <row r="2" spans="2:44" s="86" customFormat="1" ht="23.25" customHeight="1">
      <c r="B2" s="81" t="s">
        <v>139</v>
      </c>
      <c r="C2" s="104" t="s">
        <v>172</v>
      </c>
      <c r="D2" s="105"/>
      <c r="E2" s="105"/>
      <c r="F2" s="105"/>
      <c r="G2" s="105"/>
      <c r="H2" s="105"/>
      <c r="I2" s="105"/>
      <c r="J2" s="105"/>
      <c r="K2" s="106"/>
      <c r="AK2" s="40"/>
    </row>
    <row r="3" spans="2:44" s="86" customFormat="1" ht="23.25" customHeight="1">
      <c r="B3" s="81" t="s">
        <v>138</v>
      </c>
      <c r="C3" s="107">
        <f ca="1">TODAY()</f>
        <v>44635</v>
      </c>
      <c r="D3" s="108"/>
      <c r="E3" s="108"/>
      <c r="F3" s="108"/>
      <c r="G3" s="108"/>
      <c r="H3" s="108"/>
      <c r="I3" s="108"/>
      <c r="J3" s="108"/>
      <c r="K3" s="108"/>
      <c r="AK3" s="40"/>
    </row>
    <row r="4" spans="2:44" s="86" customFormat="1" ht="23.25" customHeight="1">
      <c r="B4" s="81" t="s">
        <v>137</v>
      </c>
      <c r="C4" s="104" t="s">
        <v>210</v>
      </c>
      <c r="D4" s="105"/>
      <c r="E4" s="105"/>
      <c r="F4" s="105"/>
      <c r="G4" s="105"/>
      <c r="H4" s="105"/>
      <c r="I4" s="105"/>
      <c r="J4" s="105"/>
      <c r="K4" s="106"/>
    </row>
    <row r="5" spans="2:44" s="86" customFormat="1" ht="23.25" customHeight="1">
      <c r="B5" s="81" t="s">
        <v>136</v>
      </c>
      <c r="C5" s="104" t="s">
        <v>148</v>
      </c>
      <c r="D5" s="105"/>
      <c r="E5" s="105"/>
      <c r="F5" s="105"/>
      <c r="G5" s="105"/>
      <c r="H5" s="105"/>
      <c r="I5" s="105"/>
      <c r="J5" s="105"/>
      <c r="K5" s="106"/>
    </row>
    <row r="6" spans="2:44" s="86" customFormat="1" ht="23.25" customHeight="1">
      <c r="B6" s="81" t="s">
        <v>135</v>
      </c>
      <c r="C6" s="104"/>
      <c r="D6" s="105"/>
      <c r="E6" s="105"/>
      <c r="F6" s="105"/>
      <c r="G6" s="105"/>
      <c r="H6" s="105"/>
      <c r="I6" s="105"/>
      <c r="J6" s="105"/>
      <c r="K6" s="106"/>
      <c r="AK6" s="40"/>
    </row>
    <row r="7" spans="2:44">
      <c r="B7" s="82"/>
      <c r="C7" s="83"/>
      <c r="D7" s="82"/>
      <c r="E7" s="82"/>
      <c r="F7" s="82"/>
      <c r="G7" s="82"/>
      <c r="H7" s="82"/>
      <c r="I7" s="82"/>
      <c r="J7" s="82"/>
      <c r="K7" s="82"/>
    </row>
    <row r="8" spans="2:44" ht="14.25" customHeight="1">
      <c r="B8" s="1"/>
      <c r="C8" s="12"/>
    </row>
    <row r="9" spans="2:44" ht="22.5" customHeight="1">
      <c r="B9" s="3"/>
      <c r="C9" s="13"/>
      <c r="D9" s="25"/>
      <c r="E9" s="25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</row>
    <row r="10" spans="2:44">
      <c r="B10" s="4" t="s">
        <v>155</v>
      </c>
      <c r="C10" s="14"/>
      <c r="D10" s="8">
        <v>32874</v>
      </c>
      <c r="E10" s="8">
        <v>33239</v>
      </c>
      <c r="F10" s="8">
        <v>33604</v>
      </c>
      <c r="G10" s="8">
        <v>33970</v>
      </c>
      <c r="H10" s="8">
        <v>34335</v>
      </c>
      <c r="I10" s="8">
        <v>34700</v>
      </c>
      <c r="J10" s="8">
        <v>35065</v>
      </c>
      <c r="K10" s="8">
        <v>35431</v>
      </c>
      <c r="L10" s="8">
        <v>35796</v>
      </c>
      <c r="M10" s="8">
        <v>36161</v>
      </c>
      <c r="N10" s="8">
        <v>36526</v>
      </c>
      <c r="O10" s="8">
        <v>36892</v>
      </c>
      <c r="P10" s="8">
        <v>37257</v>
      </c>
      <c r="Q10" s="8">
        <v>37622</v>
      </c>
      <c r="R10" s="8">
        <v>37987</v>
      </c>
      <c r="S10" s="8">
        <v>38353</v>
      </c>
      <c r="T10" s="8">
        <v>38718</v>
      </c>
      <c r="U10" s="8">
        <v>39083</v>
      </c>
      <c r="V10" s="8">
        <v>39448</v>
      </c>
      <c r="W10" s="8">
        <v>39814</v>
      </c>
      <c r="X10" s="8">
        <v>40179</v>
      </c>
      <c r="Y10" s="8">
        <v>40544</v>
      </c>
      <c r="Z10" s="8">
        <v>40909</v>
      </c>
      <c r="AA10" s="8">
        <v>41275</v>
      </c>
      <c r="AB10" s="8">
        <v>41640</v>
      </c>
      <c r="AC10" s="8">
        <v>42005</v>
      </c>
      <c r="AD10" s="8">
        <v>42370</v>
      </c>
      <c r="AE10" s="8">
        <v>42736</v>
      </c>
      <c r="AF10" s="8">
        <v>43101</v>
      </c>
      <c r="AG10" s="8">
        <v>43466</v>
      </c>
      <c r="AH10" s="8">
        <v>43831</v>
      </c>
      <c r="AI10" s="8">
        <v>44197</v>
      </c>
      <c r="AJ10" s="8">
        <v>44562</v>
      </c>
      <c r="AK10" s="8">
        <v>44927</v>
      </c>
      <c r="AL10" s="8">
        <v>45292</v>
      </c>
      <c r="AM10" s="8">
        <v>45658</v>
      </c>
      <c r="AN10" s="8">
        <v>46023</v>
      </c>
      <c r="AO10" s="8">
        <v>46388</v>
      </c>
      <c r="AP10" s="8">
        <v>46753</v>
      </c>
      <c r="AQ10" s="8">
        <v>47119</v>
      </c>
      <c r="AR10" s="8">
        <v>47484</v>
      </c>
    </row>
    <row r="11" spans="2:44" ht="36.75" customHeight="1">
      <c r="B11" s="126" t="str">
        <f>THG!B44</f>
        <v>CRF 5.A - Abfalldeponierung</v>
      </c>
      <c r="C11" s="15" t="s">
        <v>146</v>
      </c>
      <c r="D11" s="109">
        <f>(THG!D44)/1000</f>
        <v>34.200200000000002</v>
      </c>
      <c r="E11" s="109">
        <f>(THG!E44)/1000</f>
        <v>36.24165</v>
      </c>
      <c r="F11" s="109">
        <f>(THG!F44)/1000</f>
        <v>37.268025000000002</v>
      </c>
      <c r="G11" s="109">
        <f>(THG!G44)/1000</f>
        <v>37.384075000000003</v>
      </c>
      <c r="H11" s="109">
        <f>(THG!H44)/1000</f>
        <v>36.783949999999997</v>
      </c>
      <c r="I11" s="109">
        <f>(THG!I44)/1000</f>
        <v>35.812725</v>
      </c>
      <c r="J11" s="109">
        <f>(THG!J44)/1000</f>
        <v>34.433724999999995</v>
      </c>
      <c r="K11" s="109">
        <f>(THG!K44)/1000</f>
        <v>31.657774999999997</v>
      </c>
      <c r="L11" s="109">
        <f>(THG!L44)/1000</f>
        <v>29.6236</v>
      </c>
      <c r="M11" s="109">
        <f>(THG!M44)/1000</f>
        <v>27.983800000000002</v>
      </c>
      <c r="N11" s="109">
        <f>(THG!N44)/1000</f>
        <v>26.390649999999997</v>
      </c>
      <c r="O11" s="109">
        <f>(THG!O44)/1000</f>
        <v>24.761474999999997</v>
      </c>
      <c r="P11" s="109">
        <f>(THG!P44)/1000</f>
        <v>23.27075</v>
      </c>
      <c r="Q11" s="109">
        <f>(THG!Q44)/1000</f>
        <v>21.785599999999999</v>
      </c>
      <c r="R11" s="109">
        <f>(THG!R44)/1000</f>
        <v>20.490974999999999</v>
      </c>
      <c r="S11" s="109">
        <f>(THG!S44)/1000</f>
        <v>19.060950000000002</v>
      </c>
      <c r="T11" s="109">
        <f>(THG!T44)/1000</f>
        <v>17.466125000000002</v>
      </c>
      <c r="U11" s="109">
        <f>(THG!U44)/1000</f>
        <v>16.128025000000001</v>
      </c>
      <c r="V11" s="109">
        <f>(THG!V44)/1000</f>
        <v>14.931850000000001</v>
      </c>
      <c r="W11" s="109">
        <f>(THG!W44)/1000</f>
        <v>13.706575000000001</v>
      </c>
      <c r="X11" s="109">
        <f>(THG!X44)/1000</f>
        <v>12.606375</v>
      </c>
      <c r="Y11" s="109">
        <f>(THG!Y44)/1000</f>
        <v>11.7378</v>
      </c>
      <c r="Z11" s="109">
        <f>(THG!Z44)/1000</f>
        <v>10.951949999999998</v>
      </c>
      <c r="AA11" s="109">
        <f>(THG!AA44)/1000</f>
        <v>10.218525</v>
      </c>
      <c r="AB11" s="109">
        <f>(THG!AB44)/1000</f>
        <v>9.5510999999999999</v>
      </c>
      <c r="AC11" s="109">
        <f>(THG!AC44)/1000</f>
        <v>8.9334249999999997</v>
      </c>
      <c r="AD11" s="109">
        <f>(THG!AD44)/1000</f>
        <v>8.3690250000000006</v>
      </c>
      <c r="AE11" s="109">
        <f>(THG!AE44)/1000</f>
        <v>7.9459500000000007</v>
      </c>
      <c r="AF11" s="109">
        <f>(THG!AF44)/1000</f>
        <v>7.5527499999999996</v>
      </c>
      <c r="AG11" s="109">
        <f>(THG!AG44)/1000</f>
        <v>7.1865775000000003</v>
      </c>
      <c r="AH11" s="109">
        <f>(THG!AH44)/1000</f>
        <v>6.7696250000000013</v>
      </c>
      <c r="AI11" s="109">
        <f>(THG!AI44)/1000</f>
        <v>6.3839250000000005</v>
      </c>
      <c r="AJ11" s="30"/>
      <c r="AK11" s="30"/>
      <c r="AL11" s="30"/>
      <c r="AM11" s="30"/>
      <c r="AN11" s="30"/>
      <c r="AO11" s="30"/>
      <c r="AP11" s="30"/>
      <c r="AQ11" s="30"/>
      <c r="AR11" s="30"/>
    </row>
    <row r="12" spans="2:44" ht="36.75" customHeight="1">
      <c r="B12" s="127" t="str">
        <f>THG!B45</f>
        <v>CRF 5.B - biologische Behandlung von festen Abfällen</v>
      </c>
      <c r="C12" s="95" t="s">
        <v>146</v>
      </c>
      <c r="D12" s="110">
        <f>(THG!D45)/1000</f>
        <v>4.1305648E-2</v>
      </c>
      <c r="E12" s="110">
        <f>(THG!E45)/1000</f>
        <v>8.6433780000000002E-2</v>
      </c>
      <c r="F12" s="110">
        <f>(THG!F45)/1000</f>
        <v>0.11159371199999998</v>
      </c>
      <c r="G12" s="110">
        <f>(THG!G45)/1000</f>
        <v>0.13675364399999998</v>
      </c>
      <c r="H12" s="110">
        <f>(THG!H45)/1000</f>
        <v>0.21581060039999994</v>
      </c>
      <c r="I12" s="110">
        <f>(THG!I45)/1000</f>
        <v>0.2948618516</v>
      </c>
      <c r="J12" s="110">
        <f>(THG!J45)/1000</f>
        <v>0.37391880799999999</v>
      </c>
      <c r="K12" s="110">
        <f>(THG!K45)/1000</f>
        <v>0.41157312800000001</v>
      </c>
      <c r="L12" s="110">
        <f>(THG!L45)/1000</f>
        <v>0.45090481179999997</v>
      </c>
      <c r="M12" s="110">
        <f>(THG!M45)/1000</f>
        <v>0.52094188199999991</v>
      </c>
      <c r="N12" s="110">
        <f>(THG!N45)/1000</f>
        <v>0.59753860540000003</v>
      </c>
      <c r="O12" s="110">
        <f>(THG!O45)/1000</f>
        <v>0.60750577819999985</v>
      </c>
      <c r="P12" s="110">
        <f>(THG!P45)/1000</f>
        <v>0.722441204</v>
      </c>
      <c r="Q12" s="110">
        <f>(THG!Q45)/1000</f>
        <v>0.72765847259999994</v>
      </c>
      <c r="R12" s="110">
        <f>(THG!R45)/1000</f>
        <v>0.74146114639999994</v>
      </c>
      <c r="S12" s="110">
        <f>(THG!S45)/1000</f>
        <v>0.73374224580000003</v>
      </c>
      <c r="T12" s="110">
        <f>(THG!T45)/1000</f>
        <v>0.74632602420000005</v>
      </c>
      <c r="U12" s="110">
        <f>(THG!U45)/1000</f>
        <v>0.79732064899999999</v>
      </c>
      <c r="V12" s="110">
        <f>(THG!V45)/1000</f>
        <v>0.78530812740000011</v>
      </c>
      <c r="W12" s="110">
        <f>(THG!W45)/1000</f>
        <v>0.80395208939999996</v>
      </c>
      <c r="X12" s="110">
        <f>(THG!X45)/1000</f>
        <v>0.79854267260000011</v>
      </c>
      <c r="Y12" s="110">
        <f>(THG!Y45)/1000</f>
        <v>0.89011430840000005</v>
      </c>
      <c r="Z12" s="110">
        <f>(THG!Z45)/1000</f>
        <v>0.92671602439999989</v>
      </c>
      <c r="AA12" s="110">
        <f>(THG!AA45)/1000</f>
        <v>0.92102187040000016</v>
      </c>
      <c r="AB12" s="110">
        <f>(THG!AB45)/1000</f>
        <v>0.99127247519999995</v>
      </c>
      <c r="AC12" s="110">
        <f>(THG!AC45)/1000</f>
        <v>0.99395791560000002</v>
      </c>
      <c r="AD12" s="110">
        <f>(THG!AD45)/1000</f>
        <v>1.0189739977999999</v>
      </c>
      <c r="AE12" s="110">
        <f>(THG!AE45)/1000</f>
        <v>1.0354468540000001</v>
      </c>
      <c r="AF12" s="110">
        <f>(THG!AF45)/1000</f>
        <v>1.0042087564</v>
      </c>
      <c r="AG12" s="110">
        <f>(THG!AG45)/1000</f>
        <v>1.0224413701999999</v>
      </c>
      <c r="AH12" s="110">
        <f>(THG!AH45)/1000</f>
        <v>1.0235922604000001</v>
      </c>
      <c r="AI12" s="110">
        <f>(THG!AI45)/1000</f>
        <v>1.0247522525599999</v>
      </c>
      <c r="AJ12" s="97"/>
      <c r="AK12" s="97"/>
      <c r="AL12" s="97"/>
      <c r="AM12" s="97"/>
      <c r="AN12" s="97"/>
      <c r="AO12" s="97"/>
      <c r="AP12" s="97"/>
      <c r="AQ12" s="97"/>
      <c r="AR12" s="97"/>
    </row>
    <row r="13" spans="2:44" ht="36.75" customHeight="1">
      <c r="B13" s="128" t="str">
        <f>THG!B46</f>
        <v>CRF 5.D - Abwasserbehandlung</v>
      </c>
      <c r="C13" s="111" t="s">
        <v>146</v>
      </c>
      <c r="D13" s="109">
        <f>(THG!D46)/1000</f>
        <v>3.7615531294465097</v>
      </c>
      <c r="E13" s="109">
        <f>(THG!E46)/1000</f>
        <v>3.0738679930278834</v>
      </c>
      <c r="F13" s="109">
        <f>(THG!F46)/1000</f>
        <v>2.6147719984847564</v>
      </c>
      <c r="G13" s="109">
        <f>(THG!G46)/1000</f>
        <v>2.3064068653612004</v>
      </c>
      <c r="H13" s="109">
        <f>(THG!H46)/1000</f>
        <v>2.0403638812648377</v>
      </c>
      <c r="I13" s="109">
        <f>(THG!I46)/1000</f>
        <v>1.9552316515229267</v>
      </c>
      <c r="J13" s="109">
        <f>(THG!J46)/1000</f>
        <v>1.8016005241086186</v>
      </c>
      <c r="K13" s="109">
        <f>(THG!K46)/1000</f>
        <v>1.5947222306847684</v>
      </c>
      <c r="L13" s="109">
        <f>(THG!L46)/1000</f>
        <v>1.4481104131073743</v>
      </c>
      <c r="M13" s="109">
        <f>(THG!M46)/1000</f>
        <v>1.3728447856375519</v>
      </c>
      <c r="N13" s="109">
        <f>(THG!N46)/1000</f>
        <v>1.3095002435259486</v>
      </c>
      <c r="O13" s="109">
        <f>(THG!O46)/1000</f>
        <v>1.2580586727296124</v>
      </c>
      <c r="P13" s="109">
        <f>(THG!P46)/1000</f>
        <v>1.2321470786179571</v>
      </c>
      <c r="Q13" s="109">
        <f>(THG!Q46)/1000</f>
        <v>1.1948798780269381</v>
      </c>
      <c r="R13" s="109">
        <f>(THG!R46)/1000</f>
        <v>1.1568303754226383</v>
      </c>
      <c r="S13" s="109">
        <f>(THG!S46)/1000</f>
        <v>1.1268232415279626</v>
      </c>
      <c r="T13" s="109">
        <f>(THG!T46)/1000</f>
        <v>1.1006467743011035</v>
      </c>
      <c r="U13" s="109">
        <f>(THG!U46)/1000</f>
        <v>1.0793033736211755</v>
      </c>
      <c r="V13" s="109">
        <f>(THG!V46)/1000</f>
        <v>1.0552683329488495</v>
      </c>
      <c r="W13" s="109">
        <f>(THG!W46)/1000</f>
        <v>1.0391337789433741</v>
      </c>
      <c r="X13" s="109">
        <f>(THG!X46)/1000</f>
        <v>1.016258699532641</v>
      </c>
      <c r="Y13" s="109">
        <f>(THG!Y46)/1000</f>
        <v>1.0059260485184898</v>
      </c>
      <c r="Z13" s="109">
        <f>(THG!Z46)/1000</f>
        <v>0.98689332834178445</v>
      </c>
      <c r="AA13" s="109">
        <f>(THG!AA46)/1000</f>
        <v>0.97050089895256608</v>
      </c>
      <c r="AB13" s="109">
        <f>(THG!AB46)/1000</f>
        <v>0.97510515282861365</v>
      </c>
      <c r="AC13" s="109">
        <f>(THG!AC46)/1000</f>
        <v>0.97623995041892508</v>
      </c>
      <c r="AD13" s="109">
        <f>(THG!AD46)/1000</f>
        <v>0.96982306995900425</v>
      </c>
      <c r="AE13" s="109">
        <f>(THG!AE46)/1000</f>
        <v>0.96385033544131393</v>
      </c>
      <c r="AF13" s="109">
        <f>(THG!AF46)/1000</f>
        <v>0.95879066801339174</v>
      </c>
      <c r="AG13" s="109">
        <f>(THG!AG46)/1000</f>
        <v>0.95108197744233736</v>
      </c>
      <c r="AH13" s="109">
        <f>(THG!AH46)/1000</f>
        <v>0.9412351993202478</v>
      </c>
      <c r="AI13" s="109">
        <f>(THG!AI46)/1000</f>
        <v>0.94643186785768874</v>
      </c>
      <c r="AJ13" s="30"/>
      <c r="AK13" s="30"/>
      <c r="AL13" s="30"/>
      <c r="AM13" s="30"/>
      <c r="AN13" s="30"/>
      <c r="AO13" s="30"/>
      <c r="AP13" s="30"/>
      <c r="AQ13" s="30"/>
      <c r="AR13" s="30"/>
    </row>
    <row r="14" spans="2:44" ht="36.75" customHeight="1">
      <c r="B14" s="127" t="str">
        <f>THG!B47</f>
        <v>CRF 5.E - übrige Emissionen - Andere</v>
      </c>
      <c r="C14" s="95" t="s">
        <v>146</v>
      </c>
      <c r="D14" s="110" t="e">
        <f>(THG!D47)/1000</f>
        <v>#N/A</v>
      </c>
      <c r="E14" s="110" t="e">
        <f>(THG!E47)/1000</f>
        <v>#N/A</v>
      </c>
      <c r="F14" s="110" t="e">
        <f>(THG!F47)/1000</f>
        <v>#N/A</v>
      </c>
      <c r="G14" s="110" t="e">
        <f>(THG!G47)/1000</f>
        <v>#N/A</v>
      </c>
      <c r="H14" s="110" t="e">
        <f>(THG!H47)/1000</f>
        <v>#N/A</v>
      </c>
      <c r="I14" s="110">
        <f>(THG!I47)/1000</f>
        <v>1.1560855E-2</v>
      </c>
      <c r="J14" s="110">
        <f>(THG!J47)/1000</f>
        <v>2.4026689899399999E-2</v>
      </c>
      <c r="K14" s="110">
        <f>(THG!K47)/1000</f>
        <v>3.7397187976350006E-2</v>
      </c>
      <c r="L14" s="110">
        <f>(THG!L47)/1000</f>
        <v>5.16728771006E-2</v>
      </c>
      <c r="M14" s="110">
        <f>(THG!M47)/1000</f>
        <v>6.6853546124249999E-2</v>
      </c>
      <c r="N14" s="110">
        <f>(THG!N47)/1000</f>
        <v>8.9933531267561984E-2</v>
      </c>
      <c r="O14" s="110">
        <f>(THG!O47)/1000</f>
        <v>0.100167854696883</v>
      </c>
      <c r="P14" s="110">
        <f>(THG!P47)/1000</f>
        <v>0.11955504049999999</v>
      </c>
      <c r="Q14" s="110">
        <f>(THG!Q47)/1000</f>
        <v>0.13057085737500002</v>
      </c>
      <c r="R14" s="110">
        <f>(THG!R47)/1000</f>
        <v>0.14829923674999998</v>
      </c>
      <c r="S14" s="110">
        <f>(THG!S47)/1000</f>
        <v>0.26674767000000005</v>
      </c>
      <c r="T14" s="110">
        <f>(THG!T47)/1000</f>
        <v>3.588693054E-2</v>
      </c>
      <c r="U14" s="110">
        <f>(THG!U47)/1000</f>
        <v>3.6288729390000003E-2</v>
      </c>
      <c r="V14" s="110">
        <f>(THG!V47)/1000</f>
        <v>3.8319023819999999E-2</v>
      </c>
      <c r="W14" s="110">
        <f>(THG!W47)/1000</f>
        <v>3.9141017129999997E-2</v>
      </c>
      <c r="X14" s="110">
        <f>(THG!X47)/1000</f>
        <v>4.0216676219999997E-2</v>
      </c>
      <c r="Y14" s="110">
        <f>(THG!Y47)/1000</f>
        <v>4.3317788789999999E-2</v>
      </c>
      <c r="Z14" s="110">
        <f>(THG!Z47)/1000</f>
        <v>4.1294271689999995E-2</v>
      </c>
      <c r="AA14" s="110">
        <f>(THG!AA47)/1000</f>
        <v>4.0340604539999998E-2</v>
      </c>
      <c r="AB14" s="110">
        <f>(THG!AB47)/1000</f>
        <v>4.0734657869999996E-2</v>
      </c>
      <c r="AC14" s="110">
        <f>(THG!AC47)/1000</f>
        <v>3.9674489819999999E-2</v>
      </c>
      <c r="AD14" s="110">
        <f>(THG!AD47)/1000</f>
        <v>3.8223173009999993E-2</v>
      </c>
      <c r="AE14" s="110">
        <f>(THG!AE47)/1000</f>
        <v>3.7013903700000003E-2</v>
      </c>
      <c r="AF14" s="110">
        <f>(THG!AF47)/1000</f>
        <v>3.6508508519999996E-2</v>
      </c>
      <c r="AG14" s="110">
        <f>(THG!AG47)/1000</f>
        <v>3.6252906359999996E-2</v>
      </c>
      <c r="AH14" s="110">
        <f>(THG!AH47)/1000</f>
        <v>3.5997304200000003E-2</v>
      </c>
      <c r="AI14" s="110">
        <f>(THG!AI47)/1000</f>
        <v>3.5741702039999997E-2</v>
      </c>
      <c r="AJ14" s="97"/>
      <c r="AK14" s="97"/>
      <c r="AL14" s="97"/>
      <c r="AM14" s="97"/>
      <c r="AN14" s="97"/>
      <c r="AO14" s="97"/>
      <c r="AP14" s="97"/>
      <c r="AQ14" s="97"/>
      <c r="AR14" s="97"/>
    </row>
    <row r="15" spans="2:44" ht="18.75" customHeight="1">
      <c r="B15" s="5" t="str">
        <f>THG!B43</f>
        <v>6 - Abfallwirtschaft und Sonstiges</v>
      </c>
      <c r="C15" s="21" t="s">
        <v>146</v>
      </c>
      <c r="D15" s="22">
        <f>(THG!D43)/1000</f>
        <v>38.003058777446519</v>
      </c>
      <c r="E15" s="22">
        <f>(THG!E43)/1000</f>
        <v>39.401951773027882</v>
      </c>
      <c r="F15" s="22">
        <f>(THG!F43)/1000</f>
        <v>39.994390710484758</v>
      </c>
      <c r="G15" s="22">
        <f>(THG!G43)/1000</f>
        <v>39.827235509361202</v>
      </c>
      <c r="H15" s="22">
        <f>(THG!H43)/1000</f>
        <v>39.040124481664833</v>
      </c>
      <c r="I15" s="22">
        <f>(THG!I43)/1000</f>
        <v>38.074379358122926</v>
      </c>
      <c r="J15" s="22">
        <f>(THG!J43)/1000</f>
        <v>36.633271022008017</v>
      </c>
      <c r="K15" s="22">
        <f>(THG!K43)/1000</f>
        <v>33.701467546661114</v>
      </c>
      <c r="L15" s="22">
        <f>(THG!L43)/1000</f>
        <v>31.574288102007969</v>
      </c>
      <c r="M15" s="22">
        <f>(THG!M43)/1000</f>
        <v>29.944440213761805</v>
      </c>
      <c r="N15" s="22">
        <f>(THG!N43)/1000</f>
        <v>28.387622380193509</v>
      </c>
      <c r="O15" s="22">
        <f>(THG!O43)/1000</f>
        <v>26.727207305626496</v>
      </c>
      <c r="P15" s="22">
        <f>(THG!P43)/1000</f>
        <v>25.344893323117955</v>
      </c>
      <c r="Q15" s="22">
        <f>(THG!Q43)/1000</f>
        <v>23.838709208001941</v>
      </c>
      <c r="R15" s="22">
        <f>(THG!R43)/1000</f>
        <v>22.53756575857264</v>
      </c>
      <c r="S15" s="22">
        <f>(THG!S43)/1000</f>
        <v>21.188263157327967</v>
      </c>
      <c r="T15" s="22">
        <f>(THG!T43)/1000</f>
        <v>19.348984729041106</v>
      </c>
      <c r="U15" s="22">
        <f>(THG!U43)/1000</f>
        <v>18.040937752011175</v>
      </c>
      <c r="V15" s="22">
        <f>(THG!V43)/1000</f>
        <v>16.810745484168848</v>
      </c>
      <c r="W15" s="22">
        <f>(THG!W43)/1000</f>
        <v>15.588801885473375</v>
      </c>
      <c r="X15" s="22">
        <f>(THG!X43)/1000</f>
        <v>14.461393048352642</v>
      </c>
      <c r="Y15" s="22">
        <f>(THG!Y43)/1000</f>
        <v>13.677158145708489</v>
      </c>
      <c r="Z15" s="22">
        <f>(THG!Z43)/1000</f>
        <v>12.906853624431784</v>
      </c>
      <c r="AA15" s="22">
        <f>(THG!AA43)/1000</f>
        <v>12.150388373892566</v>
      </c>
      <c r="AB15" s="22">
        <f>(THG!AB43)/1000</f>
        <v>11.558212285898612</v>
      </c>
      <c r="AC15" s="22">
        <f>(THG!AC43)/1000</f>
        <v>10.943297355838924</v>
      </c>
      <c r="AD15" s="22">
        <f>(THG!AD43)/1000</f>
        <v>10.396045240769004</v>
      </c>
      <c r="AE15" s="22">
        <f>(THG!AE43)/1000</f>
        <v>9.9822610931413145</v>
      </c>
      <c r="AF15" s="22">
        <f>(THG!AF43)/1000</f>
        <v>9.5522579329333919</v>
      </c>
      <c r="AG15" s="22">
        <f>(THG!AG43)/1000</f>
        <v>9.1963537540023363</v>
      </c>
      <c r="AH15" s="143">
        <f>(THG!AH43)/1000</f>
        <v>8.770449763920249</v>
      </c>
      <c r="AI15" s="22">
        <f>(THG!AI43)/1000</f>
        <v>8.3908508224576899</v>
      </c>
      <c r="AJ15" s="28"/>
      <c r="AK15" s="28"/>
      <c r="AL15" s="28"/>
      <c r="AM15" s="28"/>
      <c r="AN15" s="28"/>
      <c r="AO15" s="28"/>
      <c r="AP15" s="28"/>
      <c r="AQ15" s="28"/>
      <c r="AR15" s="28"/>
    </row>
    <row r="16" spans="2:44" ht="18.75" customHeight="1">
      <c r="B16" s="96"/>
      <c r="C16" s="95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</row>
    <row r="17" spans="2:44" ht="18.75" customHeight="1">
      <c r="B17" s="5" t="s">
        <v>27</v>
      </c>
      <c r="C17" s="21" t="str">
        <f>'Daten Zielpfadgrafik'!C24</f>
        <v>Zielpfad**</v>
      </c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8">
        <f>'Daten Zielpfadgrafik'!AH24</f>
        <v>9</v>
      </c>
      <c r="AI17" s="28">
        <f>'Daten Zielpfadgrafik'!AI24</f>
        <v>9</v>
      </c>
      <c r="AJ17" s="28">
        <f>'Daten Zielpfadgrafik'!AJ24</f>
        <v>8.0676832419491458</v>
      </c>
      <c r="AK17" s="28">
        <f>'Daten Zielpfadgrafik'!AK24</f>
        <v>8.0676832419491458</v>
      </c>
      <c r="AL17" s="28">
        <f>'Daten Zielpfadgrafik'!AL24</f>
        <v>7.0676832419491458</v>
      </c>
      <c r="AM17" s="28">
        <f>'Daten Zielpfadgrafik'!AM24</f>
        <v>7.0676832419491458</v>
      </c>
      <c r="AN17" s="28">
        <f>'Daten Zielpfadgrafik'!AN24</f>
        <v>6.0676832419491458</v>
      </c>
      <c r="AO17" s="28">
        <f>'Daten Zielpfadgrafik'!AO24</f>
        <v>6.0676832419491458</v>
      </c>
      <c r="AP17" s="28">
        <f>'Daten Zielpfadgrafik'!AP24</f>
        <v>5.0676832419491458</v>
      </c>
      <c r="AQ17" s="28">
        <f>'Daten Zielpfadgrafik'!AQ24</f>
        <v>5.0676832419491458</v>
      </c>
      <c r="AR17" s="28">
        <f>'Daten Zielpfadgrafik'!AR24</f>
        <v>4.0676832419491458</v>
      </c>
    </row>
    <row r="18" spans="2:44" ht="14.25" customHeight="1">
      <c r="B18" s="7"/>
      <c r="C18" s="17"/>
    </row>
  </sheetData>
  <pageMargins left="0.70866141732283472" right="0.70866141732283472" top="0.78740157480314965" bottom="0.78740157480314965" header="1.1811023622047245" footer="1.1811023622047245"/>
  <pageSetup paperSize="9" orientation="portrait" r:id="rId1"/>
  <drawing r:id="rId2"/>
  <legacyDrawingHF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319AD-49C3-4253-A461-C4EDC13A79BF}">
  <sheetPr>
    <tabColor theme="6"/>
    <pageSetUpPr fitToPage="1"/>
  </sheetPr>
  <dimension ref="A1:X35"/>
  <sheetViews>
    <sheetView showGridLines="0" zoomScale="130" zoomScaleNormal="130" zoomScaleSheetLayoutView="110" workbookViewId="0"/>
  </sheetViews>
  <sheetFormatPr baseColWidth="10" defaultColWidth="11.42578125" defaultRowHeight="12.75"/>
  <cols>
    <col min="1" max="1" width="5.7109375" style="43" customWidth="1"/>
    <col min="2" max="2" width="4.28515625" style="43" customWidth="1"/>
    <col min="3" max="3" width="1.7109375" style="43" customWidth="1"/>
    <col min="4" max="4" width="14" style="43" customWidth="1"/>
    <col min="5" max="5" width="1.7109375" style="43" customWidth="1"/>
    <col min="6" max="6" width="14" style="43" customWidth="1"/>
    <col min="7" max="7" width="1.7109375" style="43" customWidth="1"/>
    <col min="8" max="8" width="14" style="43" customWidth="1"/>
    <col min="9" max="9" width="1.7109375" style="43" customWidth="1"/>
    <col min="10" max="10" width="14" style="43" customWidth="1"/>
    <col min="11" max="11" width="1.7109375" style="43" customWidth="1"/>
    <col min="12" max="12" width="14" style="43" customWidth="1"/>
    <col min="13" max="13" width="3.140625" style="43" customWidth="1"/>
    <col min="14" max="14" width="1.42578125" style="43" customWidth="1"/>
    <col min="15" max="15" width="15.140625" style="43" customWidth="1"/>
    <col min="16" max="16" width="2.5703125" style="44" customWidth="1"/>
    <col min="17" max="19" width="11.7109375" style="44" customWidth="1"/>
    <col min="20" max="20" width="4" style="44" customWidth="1"/>
    <col min="21" max="22" width="11.7109375" style="44" customWidth="1"/>
    <col min="23" max="23" width="19.140625" style="44" customWidth="1"/>
    <col min="24" max="24" width="2.5703125" style="44" customWidth="1"/>
    <col min="25" max="16384" width="11.42578125" style="44"/>
  </cols>
  <sheetData>
    <row r="1" spans="1:24" ht="20.25" customHeight="1">
      <c r="A1" s="42"/>
    </row>
    <row r="2" spans="1:24" ht="20.25" customHeight="1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P2" s="181" t="s">
        <v>145</v>
      </c>
      <c r="Q2" s="182"/>
      <c r="R2" s="182"/>
      <c r="S2" s="182"/>
      <c r="T2" s="182"/>
      <c r="U2" s="182"/>
      <c r="V2" s="182"/>
      <c r="W2" s="182"/>
      <c r="X2" s="183"/>
    </row>
    <row r="3" spans="1:24" ht="18.75" customHeight="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P3" s="47"/>
      <c r="Q3" s="48"/>
      <c r="R3" s="49"/>
      <c r="S3" s="48"/>
      <c r="T3" s="48"/>
      <c r="U3" s="49"/>
      <c r="V3" s="48"/>
      <c r="W3" s="48"/>
      <c r="X3" s="50"/>
    </row>
    <row r="4" spans="1:24" ht="15.95" customHeight="1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P4" s="47"/>
      <c r="Q4" s="48"/>
      <c r="R4" s="48"/>
      <c r="S4" s="48"/>
      <c r="T4" s="48"/>
      <c r="U4" s="48"/>
      <c r="V4" s="48"/>
      <c r="W4" s="48"/>
      <c r="X4" s="50"/>
    </row>
    <row r="5" spans="1:24" ht="7.5" customHeight="1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P5" s="52"/>
      <c r="Q5" s="53"/>
      <c r="R5" s="53"/>
      <c r="S5" s="53"/>
      <c r="T5" s="53"/>
      <c r="U5" s="53"/>
      <c r="V5" s="53"/>
      <c r="W5" s="53"/>
      <c r="X5" s="54"/>
    </row>
    <row r="6" spans="1:24" ht="16.5" customHeight="1">
      <c r="B6" s="55"/>
      <c r="P6" s="52"/>
      <c r="Q6" s="53"/>
      <c r="R6" s="53"/>
      <c r="S6" s="53"/>
      <c r="T6" s="53"/>
      <c r="U6" s="53"/>
      <c r="V6" s="53"/>
      <c r="W6" s="53"/>
      <c r="X6" s="54"/>
    </row>
    <row r="7" spans="1:24" ht="16.5" customHeight="1">
      <c r="B7" s="55"/>
      <c r="P7" s="52"/>
      <c r="Q7" s="53"/>
      <c r="R7" s="53"/>
      <c r="S7" s="53"/>
      <c r="T7" s="53"/>
      <c r="U7" s="53"/>
      <c r="V7" s="53"/>
      <c r="W7" s="53"/>
      <c r="X7" s="54"/>
    </row>
    <row r="8" spans="1:24" ht="16.5" customHeight="1">
      <c r="B8" s="55"/>
      <c r="P8" s="52"/>
      <c r="Q8" s="53"/>
      <c r="R8" s="53"/>
      <c r="S8" s="53"/>
      <c r="T8" s="53"/>
      <c r="U8" s="53"/>
      <c r="V8" s="53"/>
      <c r="W8" s="53"/>
      <c r="X8" s="54"/>
    </row>
    <row r="9" spans="1:24" ht="16.5" customHeight="1">
      <c r="B9" s="55"/>
      <c r="P9" s="52"/>
      <c r="Q9" s="53"/>
      <c r="R9" s="53"/>
      <c r="S9" s="53"/>
      <c r="T9" s="53"/>
      <c r="U9" s="53"/>
      <c r="V9" s="53"/>
      <c r="W9" s="53"/>
      <c r="X9" s="54"/>
    </row>
    <row r="10" spans="1:24" ht="16.5" customHeight="1">
      <c r="B10" s="55"/>
      <c r="P10" s="52"/>
      <c r="Q10" s="53"/>
      <c r="R10" s="53"/>
      <c r="S10" s="53"/>
      <c r="T10" s="53"/>
      <c r="U10" s="53"/>
      <c r="V10" s="53"/>
      <c r="W10" s="53"/>
      <c r="X10" s="54"/>
    </row>
    <row r="11" spans="1:24" ht="16.5" customHeight="1">
      <c r="B11" s="55"/>
      <c r="P11" s="52"/>
      <c r="Q11" s="56" t="s">
        <v>144</v>
      </c>
      <c r="R11" s="53"/>
      <c r="S11" s="53"/>
      <c r="T11" s="53"/>
      <c r="U11" s="53"/>
      <c r="V11" s="53"/>
      <c r="W11" s="53"/>
      <c r="X11" s="54"/>
    </row>
    <row r="12" spans="1:24" ht="16.5" customHeight="1">
      <c r="B12" s="55"/>
      <c r="P12" s="52"/>
      <c r="Q12" s="53"/>
      <c r="R12" s="53"/>
      <c r="S12" s="53"/>
      <c r="T12" s="53"/>
      <c r="U12" s="53"/>
      <c r="V12" s="53"/>
      <c r="W12" s="53"/>
      <c r="X12" s="54"/>
    </row>
    <row r="13" spans="1:24" ht="17.25" customHeight="1">
      <c r="B13" s="55"/>
      <c r="P13" s="52"/>
      <c r="Q13" s="56" t="s">
        <v>143</v>
      </c>
      <c r="R13" s="53"/>
      <c r="S13" s="53"/>
      <c r="T13" s="53"/>
      <c r="U13" s="53"/>
      <c r="V13" s="53"/>
      <c r="W13" s="53"/>
      <c r="X13" s="54"/>
    </row>
    <row r="14" spans="1:24" ht="16.5" customHeight="1">
      <c r="B14" s="55"/>
      <c r="P14" s="52"/>
      <c r="Q14" s="53"/>
      <c r="R14" s="53"/>
      <c r="S14" s="53"/>
      <c r="T14" s="53"/>
      <c r="U14" s="53"/>
      <c r="V14" s="53"/>
      <c r="W14" s="53"/>
      <c r="X14" s="54"/>
    </row>
    <row r="15" spans="1:24" ht="16.5" customHeight="1">
      <c r="A15" s="57"/>
      <c r="B15" s="58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2"/>
      <c r="Q15" s="53"/>
      <c r="R15" s="56" t="s">
        <v>142</v>
      </c>
      <c r="S15" s="53"/>
      <c r="T15" s="53"/>
      <c r="U15" s="56" t="s">
        <v>142</v>
      </c>
      <c r="V15" s="53"/>
      <c r="W15" s="53"/>
      <c r="X15" s="54"/>
    </row>
    <row r="16" spans="1:24" ht="16.5" customHeight="1">
      <c r="A16" s="57"/>
      <c r="B16" s="58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2"/>
      <c r="Q16" s="53"/>
      <c r="R16" s="53"/>
      <c r="S16" s="53"/>
      <c r="T16" s="53"/>
      <c r="U16" s="53"/>
      <c r="V16" s="53"/>
      <c r="W16" s="53"/>
      <c r="X16" s="54"/>
    </row>
    <row r="17" spans="1:24" ht="16.5" customHeight="1">
      <c r="A17" s="57"/>
      <c r="B17" s="58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2"/>
      <c r="Q17" s="53"/>
      <c r="R17" s="53"/>
      <c r="S17" s="53"/>
      <c r="T17" s="53"/>
      <c r="U17" s="53"/>
      <c r="V17" s="53"/>
      <c r="W17" s="53"/>
      <c r="X17" s="54"/>
    </row>
    <row r="18" spans="1:24" ht="22.5" customHeight="1">
      <c r="A18" s="57"/>
      <c r="B18" s="58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2"/>
      <c r="Q18" s="53"/>
      <c r="R18" s="53"/>
      <c r="S18" s="53"/>
      <c r="T18" s="53"/>
      <c r="U18" s="53"/>
      <c r="V18" s="53"/>
      <c r="W18" s="53"/>
      <c r="X18" s="54"/>
    </row>
    <row r="19" spans="1:24" ht="87" customHeight="1">
      <c r="A19" s="59"/>
      <c r="B19" s="60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7"/>
      <c r="O19" s="57"/>
      <c r="P19" s="61"/>
      <c r="Q19" s="62"/>
      <c r="R19" s="62"/>
      <c r="S19" s="62"/>
      <c r="T19" s="62"/>
      <c r="U19" s="62"/>
      <c r="V19" s="62"/>
      <c r="W19" s="62"/>
      <c r="X19" s="63"/>
    </row>
    <row r="20" spans="1:24" ht="9" customHeight="1">
      <c r="A20" s="59"/>
      <c r="B20" s="60"/>
      <c r="C20" s="59"/>
      <c r="D20" s="180"/>
      <c r="E20" s="59"/>
      <c r="F20" s="180"/>
      <c r="G20" s="59"/>
      <c r="H20" s="180"/>
      <c r="I20" s="59"/>
      <c r="J20" s="180"/>
      <c r="K20" s="59"/>
      <c r="L20" s="180"/>
      <c r="M20" s="59"/>
      <c r="N20" s="57"/>
      <c r="O20" s="57"/>
    </row>
    <row r="21" spans="1:24" ht="11.25" customHeight="1">
      <c r="A21" s="59"/>
      <c r="B21" s="60"/>
      <c r="C21" s="59"/>
      <c r="D21" s="180"/>
      <c r="E21" s="59"/>
      <c r="F21" s="180"/>
      <c r="G21" s="59"/>
      <c r="H21" s="180"/>
      <c r="I21" s="59"/>
      <c r="J21" s="180"/>
      <c r="K21" s="59"/>
      <c r="L21" s="180"/>
      <c r="M21" s="59"/>
      <c r="N21" s="57"/>
      <c r="O21" s="57"/>
    </row>
    <row r="22" spans="1:24" ht="3.75" customHeight="1">
      <c r="A22" s="59"/>
      <c r="B22" s="60"/>
      <c r="C22" s="59"/>
      <c r="D22" s="101"/>
      <c r="E22" s="59"/>
      <c r="F22" s="101"/>
      <c r="G22" s="59"/>
      <c r="H22" s="101"/>
      <c r="I22" s="59"/>
      <c r="J22" s="101"/>
      <c r="K22" s="59"/>
      <c r="L22" s="101"/>
      <c r="M22" s="59"/>
      <c r="N22" s="57"/>
      <c r="O22" s="57"/>
    </row>
    <row r="23" spans="1:24" ht="9" customHeight="1">
      <c r="A23" s="59"/>
      <c r="B23" s="60"/>
      <c r="C23" s="59"/>
      <c r="D23" s="180"/>
      <c r="E23" s="59"/>
      <c r="F23" s="180"/>
      <c r="G23" s="59"/>
      <c r="H23" s="180"/>
      <c r="I23" s="59"/>
      <c r="J23" s="180"/>
      <c r="K23" s="59"/>
      <c r="L23" s="180"/>
      <c r="M23" s="59"/>
      <c r="N23" s="57"/>
      <c r="O23" s="57"/>
    </row>
    <row r="24" spans="1:24" ht="9" customHeight="1">
      <c r="A24" s="59"/>
      <c r="B24" s="60"/>
      <c r="C24" s="59"/>
      <c r="D24" s="180"/>
      <c r="E24" s="59"/>
      <c r="F24" s="180"/>
      <c r="G24" s="59"/>
      <c r="H24" s="180"/>
      <c r="I24" s="59"/>
      <c r="J24" s="180"/>
      <c r="K24" s="59"/>
      <c r="L24" s="180"/>
      <c r="M24" s="59"/>
      <c r="N24" s="57"/>
      <c r="O24" s="57"/>
    </row>
    <row r="25" spans="1:24" ht="16.5" customHeight="1">
      <c r="A25" s="57"/>
      <c r="B25" s="58"/>
      <c r="C25" s="65"/>
      <c r="D25" s="65"/>
      <c r="E25" s="65"/>
      <c r="F25" s="65"/>
      <c r="G25" s="65"/>
      <c r="H25" s="65"/>
      <c r="I25" s="65"/>
      <c r="J25" s="65"/>
      <c r="K25" s="65"/>
      <c r="L25" s="57"/>
      <c r="M25" s="57"/>
      <c r="N25" s="57"/>
      <c r="O25" s="57"/>
    </row>
    <row r="26" spans="1:24" ht="21.75" customHeight="1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</row>
    <row r="27" spans="1:24" ht="6.75" customHeight="1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</row>
    <row r="28" spans="1:24" ht="6" customHeight="1">
      <c r="A28" s="66"/>
      <c r="B28" s="66"/>
      <c r="C28" s="66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</row>
    <row r="29" spans="1:24" ht="4.5" customHeight="1">
      <c r="A29" s="66"/>
      <c r="B29" s="66"/>
      <c r="C29" s="66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</row>
    <row r="30" spans="1:24" ht="6" customHeight="1">
      <c r="A30" s="66"/>
      <c r="B30" s="66"/>
      <c r="C30" s="66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</row>
    <row r="31" spans="1:24" ht="6.75" customHeight="1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</row>
    <row r="32" spans="1:24" ht="4.5" customHeight="1">
      <c r="A32" s="57"/>
      <c r="B32" s="57"/>
      <c r="C32" s="57"/>
      <c r="D32" s="57"/>
      <c r="E32" s="57"/>
      <c r="F32" s="57"/>
      <c r="G32" s="68"/>
      <c r="H32" s="68"/>
      <c r="I32" s="68"/>
      <c r="J32" s="68"/>
      <c r="K32" s="68"/>
      <c r="L32" s="57"/>
      <c r="M32" s="57"/>
      <c r="N32" s="57"/>
      <c r="O32" s="57"/>
    </row>
    <row r="33" spans="1:15" ht="18" customHeight="1">
      <c r="A33" s="69"/>
      <c r="B33" s="69"/>
      <c r="C33" s="69"/>
      <c r="D33" s="69"/>
      <c r="E33" s="69"/>
      <c r="F33" s="68"/>
      <c r="G33" s="68"/>
      <c r="H33" s="68"/>
      <c r="I33" s="68"/>
      <c r="J33" s="68"/>
      <c r="K33" s="68"/>
      <c r="L33" s="57"/>
      <c r="M33" s="57"/>
      <c r="N33" s="57"/>
      <c r="O33" s="57"/>
    </row>
    <row r="34" spans="1:15">
      <c r="A34" s="69"/>
      <c r="B34" s="69"/>
      <c r="C34" s="69"/>
      <c r="D34" s="69"/>
      <c r="E34" s="69"/>
      <c r="F34" s="68"/>
      <c r="G34" s="68"/>
      <c r="H34" s="68"/>
      <c r="I34" s="68"/>
      <c r="J34" s="68"/>
      <c r="K34" s="68"/>
      <c r="L34" s="57"/>
      <c r="M34" s="57"/>
      <c r="N34" s="57"/>
      <c r="O34" s="57"/>
    </row>
    <row r="35" spans="1:15">
      <c r="A35" s="69"/>
      <c r="B35" s="69"/>
      <c r="C35" s="69"/>
      <c r="D35" s="69"/>
      <c r="E35" s="69"/>
      <c r="F35" s="68"/>
      <c r="G35" s="68"/>
      <c r="H35" s="68"/>
      <c r="I35" s="68"/>
      <c r="J35" s="68"/>
      <c r="K35" s="68"/>
      <c r="L35" s="57"/>
      <c r="M35" s="57"/>
      <c r="N35" s="57"/>
      <c r="O35" s="57"/>
    </row>
  </sheetData>
  <sheetProtection selectLockedCells="1"/>
  <mergeCells count="11">
    <mergeCell ref="D23:D24"/>
    <mergeCell ref="F23:F24"/>
    <mergeCell ref="H23:H24"/>
    <mergeCell ref="J23:J24"/>
    <mergeCell ref="L23:L24"/>
    <mergeCell ref="P2:X2"/>
    <mergeCell ref="D20:D21"/>
    <mergeCell ref="F20:F21"/>
    <mergeCell ref="H20:H21"/>
    <mergeCell ref="J20:J21"/>
    <mergeCell ref="L20:L21"/>
  </mergeCells>
  <printOptions horizontalCentered="1"/>
  <pageMargins left="0" right="0" top="0.78740157480314965" bottom="0.78740157480314965" header="0.31496062992125984" footer="0.31496062992125984"/>
  <pageSetup paperSize="9" scale="5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3B22A-66EB-4330-9923-9A7C694E67F0}">
  <dimension ref="B1:AI18"/>
  <sheetViews>
    <sheetView showGridLines="0" zoomScale="90" zoomScaleNormal="90" zoomScalePageLayoutView="70" workbookViewId="0"/>
  </sheetViews>
  <sheetFormatPr baseColWidth="10" defaultColWidth="11.42578125" defaultRowHeight="15" outlineLevelCol="1"/>
  <cols>
    <col min="1" max="1" width="5.42578125" style="94" customWidth="1"/>
    <col min="2" max="2" width="37.140625" style="94" customWidth="1"/>
    <col min="3" max="3" width="16.7109375" style="18" hidden="1" customWidth="1"/>
    <col min="4" max="26" width="10.85546875" style="94" hidden="1" customWidth="1" outlineLevel="1"/>
    <col min="27" max="27" width="10.85546875" style="94" customWidth="1" collapsed="1"/>
    <col min="28" max="34" width="10.85546875" style="94" customWidth="1"/>
    <col min="35" max="35" width="10.85546875" style="94" customWidth="1" collapsed="1"/>
    <col min="36" max="36" width="2.7109375" style="94" customWidth="1"/>
    <col min="37" max="37" width="10.85546875" style="94" customWidth="1"/>
    <col min="38" max="16384" width="11.42578125" style="94"/>
  </cols>
  <sheetData>
    <row r="1" spans="2:35"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</row>
    <row r="2" spans="2:35" ht="14.25" customHeight="1">
      <c r="B2" s="1"/>
      <c r="C2" s="12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</row>
    <row r="3" spans="2:35" ht="63">
      <c r="B3" s="140" t="s">
        <v>203</v>
      </c>
      <c r="C3" s="13"/>
      <c r="D3" s="25"/>
      <c r="E3" s="2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2:35" ht="18.75" customHeight="1">
      <c r="B4" s="4" t="s">
        <v>173</v>
      </c>
      <c r="C4" s="14"/>
      <c r="D4" s="8">
        <v>32874</v>
      </c>
      <c r="E4" s="8">
        <v>33239</v>
      </c>
      <c r="F4" s="8">
        <v>33604</v>
      </c>
      <c r="G4" s="8">
        <v>33970</v>
      </c>
      <c r="H4" s="8">
        <v>34335</v>
      </c>
      <c r="I4" s="8">
        <v>34700</v>
      </c>
      <c r="J4" s="8">
        <v>35065</v>
      </c>
      <c r="K4" s="8">
        <v>35431</v>
      </c>
      <c r="L4" s="8">
        <v>35796</v>
      </c>
      <c r="M4" s="8">
        <v>36161</v>
      </c>
      <c r="N4" s="8">
        <v>36526</v>
      </c>
      <c r="O4" s="8">
        <v>36892</v>
      </c>
      <c r="P4" s="8">
        <v>37257</v>
      </c>
      <c r="Q4" s="8">
        <v>37622</v>
      </c>
      <c r="R4" s="8">
        <v>37987</v>
      </c>
      <c r="S4" s="8">
        <v>38353</v>
      </c>
      <c r="T4" s="8">
        <v>38718</v>
      </c>
      <c r="U4" s="8">
        <v>39083</v>
      </c>
      <c r="V4" s="8">
        <v>39448</v>
      </c>
      <c r="W4" s="8">
        <v>39814</v>
      </c>
      <c r="X4" s="8">
        <v>40179</v>
      </c>
      <c r="Y4" s="8">
        <v>40544</v>
      </c>
      <c r="Z4" s="8">
        <v>40909</v>
      </c>
      <c r="AA4" s="8">
        <v>41275</v>
      </c>
      <c r="AB4" s="8">
        <v>41640</v>
      </c>
      <c r="AC4" s="8">
        <v>42005</v>
      </c>
      <c r="AD4" s="8">
        <v>42370</v>
      </c>
      <c r="AE4" s="8">
        <v>42736</v>
      </c>
      <c r="AF4" s="8">
        <v>43101</v>
      </c>
      <c r="AG4" s="8">
        <v>43466</v>
      </c>
      <c r="AH4" s="8">
        <v>43831</v>
      </c>
      <c r="AI4" s="8">
        <v>44197</v>
      </c>
    </row>
    <row r="5" spans="2:35" s="11" customFormat="1" ht="18.75" customHeight="1">
      <c r="B5" s="6" t="s">
        <v>15</v>
      </c>
      <c r="C5" s="23" t="s">
        <v>6</v>
      </c>
      <c r="D5" s="144">
        <f>THG!D9</f>
        <v>466093.32879997999</v>
      </c>
      <c r="E5" s="144">
        <f>THG!E9</f>
        <v>450937.22419566952</v>
      </c>
      <c r="F5" s="144">
        <f>THG!F9</f>
        <v>426095.14386614476</v>
      </c>
      <c r="G5" s="144">
        <f>THG!G9</f>
        <v>416344.01386562508</v>
      </c>
      <c r="H5" s="144">
        <f>THG!H9</f>
        <v>410493.72228395537</v>
      </c>
      <c r="I5" s="144">
        <f>THG!I9</f>
        <v>399862.23914876429</v>
      </c>
      <c r="J5" s="144">
        <f>THG!J9</f>
        <v>406086.22274034028</v>
      </c>
      <c r="K5" s="144">
        <f>THG!K9</f>
        <v>384546.66200482717</v>
      </c>
      <c r="L5" s="144">
        <f>THG!L9</f>
        <v>384520.64575414744</v>
      </c>
      <c r="M5" s="144">
        <f>THG!M9</f>
        <v>373883.71442082338</v>
      </c>
      <c r="N5" s="144">
        <f>THG!N9</f>
        <v>385278.24841070158</v>
      </c>
      <c r="O5" s="144">
        <f>THG!O9</f>
        <v>396240.80246199999</v>
      </c>
      <c r="P5" s="144">
        <f>THG!P9</f>
        <v>396432.84498786996</v>
      </c>
      <c r="Q5" s="144">
        <f>THG!Q9</f>
        <v>408827.44305030134</v>
      </c>
      <c r="R5" s="144">
        <f>THG!R9</f>
        <v>403560.1070671851</v>
      </c>
      <c r="S5" s="144">
        <f>THG!S9</f>
        <v>396857.70941990748</v>
      </c>
      <c r="T5" s="144">
        <f>THG!T9</f>
        <v>397097.82600127213</v>
      </c>
      <c r="U5" s="144">
        <f>THG!U9</f>
        <v>402778.3068326959</v>
      </c>
      <c r="V5" s="144">
        <f>THG!V9</f>
        <v>382395.07846703968</v>
      </c>
      <c r="W5" s="144">
        <f>THG!W9</f>
        <v>356171.7993636204</v>
      </c>
      <c r="X5" s="144">
        <f>THG!X9</f>
        <v>367783.8717717948</v>
      </c>
      <c r="Y5" s="144">
        <f>THG!Y9</f>
        <v>365481.1725997458</v>
      </c>
      <c r="Z5" s="144">
        <f>THG!Z9</f>
        <v>376284.32148882066</v>
      </c>
      <c r="AA5" s="144">
        <f>THG!AA9</f>
        <v>379053.76600906445</v>
      </c>
      <c r="AB5" s="144">
        <f>THG!AB9</f>
        <v>358907.18063714134</v>
      </c>
      <c r="AC5" s="144">
        <f>THG!AC9</f>
        <v>346803.71720174217</v>
      </c>
      <c r="AD5" s="144">
        <f>THG!AD9</f>
        <v>343072.16097336554</v>
      </c>
      <c r="AE5" s="144">
        <f>THG!AE9</f>
        <v>322341.91203491902</v>
      </c>
      <c r="AF5" s="144">
        <f>THG!AF9</f>
        <v>309508.09711774974</v>
      </c>
      <c r="AG5" s="144">
        <f>THG!AG9</f>
        <v>258844.20298840481</v>
      </c>
      <c r="AH5" s="144">
        <f>THG!AH9</f>
        <v>219988.53812932482</v>
      </c>
      <c r="AI5" s="144">
        <f>THG!AI9</f>
        <v>247286.82744167931</v>
      </c>
    </row>
    <row r="6" spans="2:35" ht="18.75" customHeight="1">
      <c r="B6" s="20" t="s">
        <v>200</v>
      </c>
      <c r="C6" s="15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>
        <v>329461</v>
      </c>
      <c r="AB6" s="147">
        <v>308797</v>
      </c>
      <c r="AC6" s="147">
        <v>303307</v>
      </c>
      <c r="AD6" s="147">
        <v>300529</v>
      </c>
      <c r="AE6" s="147">
        <v>282704</v>
      </c>
      <c r="AF6" s="147">
        <v>269916</v>
      </c>
      <c r="AG6" s="147">
        <v>216590</v>
      </c>
      <c r="AH6" s="147">
        <v>182627</v>
      </c>
      <c r="AI6" s="147"/>
    </row>
    <row r="7" spans="2:35" ht="18.75" customHeight="1">
      <c r="B7" s="96" t="s">
        <v>201</v>
      </c>
      <c r="C7" s="95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6"/>
      <c r="Z7" s="146"/>
      <c r="AA7" s="146">
        <f>AA5-AA6</f>
        <v>49592.766009064449</v>
      </c>
      <c r="AB7" s="146">
        <f t="shared" ref="AB7:AH7" si="0">AB5-AB6</f>
        <v>50110.18063714134</v>
      </c>
      <c r="AC7" s="146">
        <f t="shared" si="0"/>
        <v>43496.717201742169</v>
      </c>
      <c r="AD7" s="146">
        <f t="shared" si="0"/>
        <v>42543.160973365535</v>
      </c>
      <c r="AE7" s="146">
        <f t="shared" si="0"/>
        <v>39637.91203491902</v>
      </c>
      <c r="AF7" s="146">
        <f t="shared" si="0"/>
        <v>39592.097117749741</v>
      </c>
      <c r="AG7" s="146">
        <f t="shared" si="0"/>
        <v>42254.20298840481</v>
      </c>
      <c r="AH7" s="146">
        <f t="shared" si="0"/>
        <v>37361.538129324821</v>
      </c>
      <c r="AI7" s="146"/>
    </row>
    <row r="8" spans="2:35" s="31" customFormat="1" ht="18.75" customHeight="1">
      <c r="B8" s="153" t="s">
        <v>202</v>
      </c>
      <c r="C8" s="155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6">
        <f>AA6/AA5</f>
        <v>0.86916693499391717</v>
      </c>
      <c r="AB8" s="156">
        <f t="shared" ref="AB8:AH8" si="1">AB6/AB5</f>
        <v>0.86038122573032827</v>
      </c>
      <c r="AC8" s="156">
        <f t="shared" si="1"/>
        <v>0.87457828436008567</v>
      </c>
      <c r="AD8" s="156">
        <f t="shared" si="1"/>
        <v>0.87599354942510654</v>
      </c>
      <c r="AE8" s="156">
        <f t="shared" si="1"/>
        <v>0.87703146703856161</v>
      </c>
      <c r="AF8" s="156">
        <f t="shared" si="1"/>
        <v>0.87208057725647392</v>
      </c>
      <c r="AG8" s="156">
        <f t="shared" si="1"/>
        <v>0.83675816378898149</v>
      </c>
      <c r="AH8" s="156">
        <f t="shared" si="1"/>
        <v>0.83016597843219875</v>
      </c>
      <c r="AI8" s="154"/>
    </row>
    <row r="9" spans="2:35" s="11" customFormat="1" ht="18.75" customHeight="1">
      <c r="B9" s="6" t="s">
        <v>16</v>
      </c>
      <c r="C9" s="23" t="s">
        <v>6</v>
      </c>
      <c r="D9" s="144">
        <f>THG!D14</f>
        <v>283658.40664380102</v>
      </c>
      <c r="E9" s="144">
        <f>THG!E14</f>
        <v>258519.07570245446</v>
      </c>
      <c r="F9" s="144">
        <f>THG!F14</f>
        <v>248193.91897067029</v>
      </c>
      <c r="G9" s="144">
        <f>THG!G14</f>
        <v>238524.33215135697</v>
      </c>
      <c r="H9" s="144">
        <f>THG!H14</f>
        <v>242681.06653335158</v>
      </c>
      <c r="I9" s="144">
        <f>THG!I14</f>
        <v>244354.31505629898</v>
      </c>
      <c r="J9" s="144">
        <f>THG!J14</f>
        <v>233198.5614396827</v>
      </c>
      <c r="K9" s="144">
        <f>THG!K14</f>
        <v>237557.39833774418</v>
      </c>
      <c r="L9" s="144">
        <f>THG!L14</f>
        <v>219294.08131854216</v>
      </c>
      <c r="M9" s="144">
        <f>THG!M14</f>
        <v>208799.73694766709</v>
      </c>
      <c r="N9" s="144">
        <f>THG!N14</f>
        <v>208154.11509931865</v>
      </c>
      <c r="O9" s="144">
        <f>THG!O14</f>
        <v>197609.20685184997</v>
      </c>
      <c r="P9" s="144">
        <f>THG!P14</f>
        <v>195267.11731837507</v>
      </c>
      <c r="Q9" s="144">
        <f>THG!Q14</f>
        <v>195938.70912870695</v>
      </c>
      <c r="R9" s="144">
        <f>THG!R14</f>
        <v>197578.72760079522</v>
      </c>
      <c r="S9" s="144">
        <f>THG!S14</f>
        <v>191156.83980774845</v>
      </c>
      <c r="T9" s="144">
        <f>THG!T14</f>
        <v>196249.29156866981</v>
      </c>
      <c r="U9" s="144">
        <f>THG!U14</f>
        <v>205254.66904004704</v>
      </c>
      <c r="V9" s="144">
        <f>THG!V14</f>
        <v>201706.27638211061</v>
      </c>
      <c r="W9" s="144">
        <f>THG!W14</f>
        <v>176079.08238877717</v>
      </c>
      <c r="X9" s="144">
        <f>THG!X14</f>
        <v>188410.34358093492</v>
      </c>
      <c r="Y9" s="144">
        <f>THG!Y14</f>
        <v>185417.15266345275</v>
      </c>
      <c r="Z9" s="144">
        <f>THG!Z14</f>
        <v>179611.38236975015</v>
      </c>
      <c r="AA9" s="144">
        <f>THG!AA14</f>
        <v>180056.85306938697</v>
      </c>
      <c r="AB9" s="144">
        <f>THG!AB14</f>
        <v>179755.48249642385</v>
      </c>
      <c r="AC9" s="144">
        <f>THG!AC14</f>
        <v>187489.48562998525</v>
      </c>
      <c r="AD9" s="144">
        <f>THG!AD14</f>
        <v>191716.4888738523</v>
      </c>
      <c r="AE9" s="144">
        <f>THG!AE14</f>
        <v>197518.90696222809</v>
      </c>
      <c r="AF9" s="144">
        <f>THG!AF14</f>
        <v>189383.69571740265</v>
      </c>
      <c r="AG9" s="144">
        <f>THG!AG14</f>
        <v>183302.07062142401</v>
      </c>
      <c r="AH9" s="144">
        <f>THG!AH14</f>
        <v>171861.03858397927</v>
      </c>
      <c r="AI9" s="144">
        <f>THG!AI14</f>
        <v>181294.9160371279</v>
      </c>
    </row>
    <row r="10" spans="2:35" ht="18.75" customHeight="1">
      <c r="B10" s="20" t="s">
        <v>200</v>
      </c>
      <c r="C10" s="15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>
        <v>150783</v>
      </c>
      <c r="AB10" s="147">
        <v>151664</v>
      </c>
      <c r="AC10" s="147">
        <v>151485</v>
      </c>
      <c r="AD10" s="147">
        <v>151705</v>
      </c>
      <c r="AE10" s="147">
        <v>154330</v>
      </c>
      <c r="AF10" s="147">
        <v>152376</v>
      </c>
      <c r="AG10" s="147">
        <v>146174</v>
      </c>
      <c r="AH10" s="147">
        <v>137126</v>
      </c>
      <c r="AI10" s="147"/>
    </row>
    <row r="11" spans="2:35" ht="18.75" customHeight="1">
      <c r="B11" s="96" t="s">
        <v>201</v>
      </c>
      <c r="C11" s="95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>
        <f t="shared" ref="AA11:AH11" si="2">AA9-AA10</f>
        <v>29273.853069386969</v>
      </c>
      <c r="AB11" s="146">
        <f t="shared" si="2"/>
        <v>28091.482496423851</v>
      </c>
      <c r="AC11" s="146">
        <f t="shared" si="2"/>
        <v>36004.485629985254</v>
      </c>
      <c r="AD11" s="146">
        <f t="shared" si="2"/>
        <v>40011.4888738523</v>
      </c>
      <c r="AE11" s="146">
        <f t="shared" si="2"/>
        <v>43188.906962228095</v>
      </c>
      <c r="AF11" s="146">
        <f t="shared" si="2"/>
        <v>37007.695717402647</v>
      </c>
      <c r="AG11" s="146">
        <f t="shared" si="2"/>
        <v>37128.070621424005</v>
      </c>
      <c r="AH11" s="146">
        <f t="shared" si="2"/>
        <v>34735.038583979273</v>
      </c>
      <c r="AI11" s="146"/>
    </row>
    <row r="12" spans="2:35" s="31" customFormat="1" ht="18.75" customHeight="1">
      <c r="B12" s="153" t="s">
        <v>202</v>
      </c>
      <c r="C12" s="155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  <c r="AA12" s="156">
        <f t="shared" ref="AA12:AH12" si="3">AA10/AA9</f>
        <v>0.8374188342717177</v>
      </c>
      <c r="AB12" s="156">
        <f t="shared" si="3"/>
        <v>0.84372391814540226</v>
      </c>
      <c r="AC12" s="156">
        <f t="shared" si="3"/>
        <v>0.80796530797977162</v>
      </c>
      <c r="AD12" s="156">
        <f t="shared" si="3"/>
        <v>0.79129865610996297</v>
      </c>
      <c r="AE12" s="156">
        <f t="shared" si="3"/>
        <v>0.78134292242470138</v>
      </c>
      <c r="AF12" s="156">
        <f t="shared" si="3"/>
        <v>0.80458879748220069</v>
      </c>
      <c r="AG12" s="156">
        <f t="shared" si="3"/>
        <v>0.79744871132358863</v>
      </c>
      <c r="AH12" s="156">
        <f t="shared" si="3"/>
        <v>0.797888812553602</v>
      </c>
      <c r="AI12" s="154"/>
    </row>
    <row r="13" spans="2:35" s="11" customFormat="1" ht="18.75" customHeight="1">
      <c r="B13" s="6" t="s">
        <v>17</v>
      </c>
      <c r="C13" s="23" t="s">
        <v>6</v>
      </c>
      <c r="D13" s="144">
        <f>THG!D22</f>
        <v>209702.95126260509</v>
      </c>
      <c r="E13" s="144">
        <f>THG!E22</f>
        <v>208267.42458645618</v>
      </c>
      <c r="F13" s="144">
        <f>THG!F22</f>
        <v>190314.73762175452</v>
      </c>
      <c r="G13" s="144">
        <f>THG!G22</f>
        <v>197066.97444746783</v>
      </c>
      <c r="H13" s="144">
        <f>THG!H22</f>
        <v>186344.12820851235</v>
      </c>
      <c r="I13" s="144">
        <f>THG!I22</f>
        <v>187837.68050011076</v>
      </c>
      <c r="J13" s="144">
        <f>THG!J22</f>
        <v>211071.32513683618</v>
      </c>
      <c r="K13" s="144">
        <f>THG!K22</f>
        <v>197833.06635367259</v>
      </c>
      <c r="L13" s="144">
        <f>THG!L22</f>
        <v>189706.64096102101</v>
      </c>
      <c r="M13" s="144">
        <f>THG!M22</f>
        <v>173001.22745004413</v>
      </c>
      <c r="N13" s="144">
        <f>THG!N22</f>
        <v>166976.98738702724</v>
      </c>
      <c r="O13" s="144">
        <f>THG!O22</f>
        <v>187264.03042606454</v>
      </c>
      <c r="P13" s="144">
        <f>THG!P22</f>
        <v>174268.35978059989</v>
      </c>
      <c r="Q13" s="144">
        <f>THG!Q22</f>
        <v>166926.19529822856</v>
      </c>
      <c r="R13" s="144">
        <f>THG!R22</f>
        <v>156327.3317379994</v>
      </c>
      <c r="S13" s="144">
        <f>THG!S22</f>
        <v>153911.25859419742</v>
      </c>
      <c r="T13" s="144">
        <f>THG!T22</f>
        <v>162247.4502558471</v>
      </c>
      <c r="U13" s="144">
        <f>THG!U22</f>
        <v>126031.10408883203</v>
      </c>
      <c r="V13" s="144">
        <f>THG!V22</f>
        <v>151701.45396005586</v>
      </c>
      <c r="W13" s="144">
        <f>THG!W22</f>
        <v>139007.63042952176</v>
      </c>
      <c r="X13" s="144">
        <f>THG!X22</f>
        <v>148244.29393914458</v>
      </c>
      <c r="Y13" s="144">
        <f>THG!Y22</f>
        <v>127220.52900973309</v>
      </c>
      <c r="Z13" s="144">
        <f>THG!Z22</f>
        <v>130103.39738920685</v>
      </c>
      <c r="AA13" s="144">
        <f>THG!AA22</f>
        <v>139672.37652013733</v>
      </c>
      <c r="AB13" s="144">
        <f>THG!AB22</f>
        <v>118244.57212830514</v>
      </c>
      <c r="AC13" s="144">
        <f>THG!AC22</f>
        <v>124014.62900775834</v>
      </c>
      <c r="AD13" s="144">
        <f>THG!AD22</f>
        <v>124531.71456560958</v>
      </c>
      <c r="AE13" s="144">
        <f>THG!AE22</f>
        <v>122328.34668060634</v>
      </c>
      <c r="AF13" s="144">
        <f>THG!AF22</f>
        <v>116069.27050046403</v>
      </c>
      <c r="AG13" s="144">
        <f>THG!AG22</f>
        <v>121348.88289310645</v>
      </c>
      <c r="AH13" s="144">
        <f>THG!AH22</f>
        <v>119382.69320678119</v>
      </c>
      <c r="AI13" s="144">
        <f>THG!AI22</f>
        <v>115452.99044879113</v>
      </c>
    </row>
    <row r="14" spans="2:35" ht="18.75" customHeight="1">
      <c r="B14" s="20" t="s">
        <v>200</v>
      </c>
      <c r="C14" s="15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>
        <v>585</v>
      </c>
      <c r="AB14" s="147">
        <v>516</v>
      </c>
      <c r="AC14" s="147">
        <v>531</v>
      </c>
      <c r="AD14" s="147">
        <v>544</v>
      </c>
      <c r="AE14" s="147">
        <v>559</v>
      </c>
      <c r="AF14" s="147">
        <v>529</v>
      </c>
      <c r="AG14" s="147">
        <v>546</v>
      </c>
      <c r="AH14" s="147">
        <v>518</v>
      </c>
      <c r="AI14" s="147"/>
    </row>
    <row r="15" spans="2:35" ht="18.75" customHeight="1">
      <c r="B15" s="96" t="s">
        <v>201</v>
      </c>
      <c r="C15" s="95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>
        <f t="shared" ref="AA15:AH15" si="4">AA13-AA14</f>
        <v>139087.37652013733</v>
      </c>
      <c r="AB15" s="146">
        <f t="shared" si="4"/>
        <v>117728.57212830514</v>
      </c>
      <c r="AC15" s="146">
        <f t="shared" si="4"/>
        <v>123483.62900775834</v>
      </c>
      <c r="AD15" s="146">
        <f t="shared" si="4"/>
        <v>123987.71456560958</v>
      </c>
      <c r="AE15" s="146">
        <f t="shared" si="4"/>
        <v>121769.34668060634</v>
      </c>
      <c r="AF15" s="146">
        <f t="shared" si="4"/>
        <v>115540.27050046403</v>
      </c>
      <c r="AG15" s="146">
        <f t="shared" si="4"/>
        <v>120802.88289310645</v>
      </c>
      <c r="AH15" s="146">
        <f t="shared" si="4"/>
        <v>118864.69320678119</v>
      </c>
      <c r="AI15" s="146"/>
    </row>
    <row r="16" spans="2:35" s="31" customFormat="1" ht="18.75" customHeight="1">
      <c r="B16" s="153" t="s">
        <v>202</v>
      </c>
      <c r="C16" s="155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6">
        <f t="shared" ref="AA16:AH16" si="5">AA14/AA13</f>
        <v>4.1883729236586549E-3</v>
      </c>
      <c r="AB16" s="156">
        <f t="shared" si="5"/>
        <v>4.3638366709982876E-3</v>
      </c>
      <c r="AC16" s="156">
        <f t="shared" si="5"/>
        <v>4.2817529209943509E-3</v>
      </c>
      <c r="AD16" s="156">
        <f t="shared" si="5"/>
        <v>4.3683651341152405E-3</v>
      </c>
      <c r="AE16" s="156">
        <f t="shared" si="5"/>
        <v>4.5696685614457231E-3</v>
      </c>
      <c r="AF16" s="156">
        <f t="shared" si="5"/>
        <v>4.5576231996554599E-3</v>
      </c>
      <c r="AG16" s="156">
        <f t="shared" si="5"/>
        <v>4.499423373192148E-3</v>
      </c>
      <c r="AH16" s="156">
        <f t="shared" si="5"/>
        <v>4.3389873865785477E-3</v>
      </c>
      <c r="AI16" s="154"/>
    </row>
    <row r="17" spans="2:3" ht="14.25" customHeight="1">
      <c r="B17" s="7"/>
      <c r="C17" s="17"/>
    </row>
    <row r="18" spans="2:3" ht="18.75" customHeight="1"/>
  </sheetData>
  <pageMargins left="0.70866141732283472" right="0.70866141732283472" top="0.78740157480314965" bottom="0.78740157480314965" header="1.1811023622047245" footer="1.1811023622047245"/>
  <pageSetup paperSize="9" scale="69" orientation="landscape" r:id="rId1"/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28D79-9645-47C9-A680-6B05E14933E8}">
  <dimension ref="B1:AL20"/>
  <sheetViews>
    <sheetView showGridLines="0" zoomScale="90" zoomScaleNormal="90" zoomScalePageLayoutView="70" workbookViewId="0">
      <selection activeCell="AL23" sqref="AL23"/>
    </sheetView>
  </sheetViews>
  <sheetFormatPr baseColWidth="10" defaultColWidth="11.42578125" defaultRowHeight="15" outlineLevelCol="3"/>
  <cols>
    <col min="1" max="1" width="5.42578125" style="94" customWidth="1"/>
    <col min="2" max="2" width="37.140625" style="94" customWidth="1"/>
    <col min="3" max="3" width="16.7109375" style="18" hidden="1" customWidth="1"/>
    <col min="4" max="4" width="10.85546875" style="94" customWidth="1"/>
    <col min="5" max="8" width="10.85546875" style="94" hidden="1" customWidth="1" outlineLevel="2"/>
    <col min="9" max="9" width="10.85546875" style="94" hidden="1" customWidth="1" outlineLevel="1"/>
    <col min="10" max="13" width="10.85546875" style="94" hidden="1" customWidth="1" outlineLevel="2"/>
    <col min="14" max="14" width="10.85546875" style="94" customWidth="1" collapsed="1"/>
    <col min="15" max="18" width="10.85546875" style="94" hidden="1" customWidth="1" outlineLevel="3"/>
    <col min="19" max="19" width="10.85546875" style="94" hidden="1" customWidth="1" outlineLevel="2"/>
    <col min="20" max="23" width="10.85546875" style="94" hidden="1" customWidth="1" outlineLevel="3"/>
    <col min="24" max="24" width="10.85546875" style="94" customWidth="1" collapsed="1"/>
    <col min="25" max="28" width="10.85546875" style="94" hidden="1" customWidth="1" outlineLevel="2"/>
    <col min="29" max="31" width="10.85546875" style="94" hidden="1" customWidth="1" outlineLevel="1"/>
    <col min="32" max="32" width="10.85546875" style="94" customWidth="1" collapsed="1"/>
    <col min="33" max="34" width="10.85546875" style="94" customWidth="1"/>
    <col min="35" max="35" width="10.85546875" style="94" customWidth="1" collapsed="1"/>
    <col min="36" max="36" width="2.7109375" style="94" customWidth="1"/>
    <col min="37" max="39" width="10.85546875" style="94" customWidth="1"/>
    <col min="40" max="16384" width="11.42578125" style="94"/>
  </cols>
  <sheetData>
    <row r="1" spans="2:38"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K1" s="90"/>
      <c r="AL1" s="90"/>
    </row>
    <row r="2" spans="2:38" ht="14.25" customHeight="1">
      <c r="B2" s="1"/>
      <c r="C2" s="12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K2" s="90"/>
      <c r="AL2" s="90"/>
    </row>
    <row r="3" spans="2:38" ht="31.5">
      <c r="B3" s="140" t="s">
        <v>194</v>
      </c>
      <c r="C3" s="13"/>
      <c r="D3" s="25"/>
      <c r="E3" s="2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K3" s="3"/>
      <c r="AL3" s="3"/>
    </row>
    <row r="4" spans="2:38" ht="18.75" customHeight="1">
      <c r="B4" s="3"/>
      <c r="C4" s="13"/>
      <c r="D4" s="25"/>
      <c r="E4" s="25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K4" s="177" t="s">
        <v>199</v>
      </c>
      <c r="AL4" s="178"/>
    </row>
    <row r="5" spans="2:38" ht="18.75" customHeight="1">
      <c r="B5" s="4" t="s">
        <v>190</v>
      </c>
      <c r="C5" s="14"/>
      <c r="D5" s="8">
        <v>32874</v>
      </c>
      <c r="E5" s="8">
        <v>33239</v>
      </c>
      <c r="F5" s="8">
        <v>33604</v>
      </c>
      <c r="G5" s="8">
        <v>33970</v>
      </c>
      <c r="H5" s="8">
        <v>34335</v>
      </c>
      <c r="I5" s="8">
        <v>34700</v>
      </c>
      <c r="J5" s="8">
        <v>35065</v>
      </c>
      <c r="K5" s="8">
        <v>35431</v>
      </c>
      <c r="L5" s="8">
        <v>35796</v>
      </c>
      <c r="M5" s="8">
        <v>36161</v>
      </c>
      <c r="N5" s="8">
        <v>36526</v>
      </c>
      <c r="O5" s="8">
        <v>36892</v>
      </c>
      <c r="P5" s="8">
        <v>37257</v>
      </c>
      <c r="Q5" s="8">
        <v>37622</v>
      </c>
      <c r="R5" s="8">
        <v>37987</v>
      </c>
      <c r="S5" s="8">
        <v>38353</v>
      </c>
      <c r="T5" s="8">
        <v>38718</v>
      </c>
      <c r="U5" s="8">
        <v>39083</v>
      </c>
      <c r="V5" s="8">
        <v>39448</v>
      </c>
      <c r="W5" s="8">
        <v>39814</v>
      </c>
      <c r="X5" s="8">
        <v>40179</v>
      </c>
      <c r="Y5" s="8">
        <v>40544</v>
      </c>
      <c r="Z5" s="8">
        <v>40909</v>
      </c>
      <c r="AA5" s="8">
        <v>41275</v>
      </c>
      <c r="AB5" s="8">
        <v>41640</v>
      </c>
      <c r="AC5" s="8">
        <v>42005</v>
      </c>
      <c r="AD5" s="8">
        <v>42370</v>
      </c>
      <c r="AE5" s="8">
        <v>42736</v>
      </c>
      <c r="AF5" s="8">
        <v>43101</v>
      </c>
      <c r="AG5" s="8">
        <v>43466</v>
      </c>
      <c r="AH5" s="8">
        <v>43831</v>
      </c>
      <c r="AI5" s="8">
        <v>44197</v>
      </c>
      <c r="AK5" s="8" t="s">
        <v>192</v>
      </c>
      <c r="AL5" s="8" t="s">
        <v>193</v>
      </c>
    </row>
    <row r="6" spans="2:38" s="11" customFormat="1" ht="18.75" customHeight="1">
      <c r="B6" s="6" t="s">
        <v>191</v>
      </c>
      <c r="C6" s="23" t="s">
        <v>6</v>
      </c>
      <c r="D6" s="27">
        <f>THG!D6</f>
        <v>1241919.2339708565</v>
      </c>
      <c r="E6" s="27">
        <f>THG!E6</f>
        <v>1195966.1377386143</v>
      </c>
      <c r="F6" s="27">
        <f>THG!F6</f>
        <v>1146454.3415508629</v>
      </c>
      <c r="G6" s="27">
        <f>THG!G6</f>
        <v>1137451.3665752516</v>
      </c>
      <c r="H6" s="27">
        <f>THG!H6</f>
        <v>1119681.9674174986</v>
      </c>
      <c r="I6" s="27">
        <f>THG!I6</f>
        <v>1115305.3571250297</v>
      </c>
      <c r="J6" s="27">
        <f>THG!J6</f>
        <v>1133362.8836870764</v>
      </c>
      <c r="K6" s="27">
        <f>THG!K6</f>
        <v>1098413.4008480748</v>
      </c>
      <c r="L6" s="27">
        <f>THG!L6</f>
        <v>1073178.3224873862</v>
      </c>
      <c r="M6" s="27">
        <f>THG!M6</f>
        <v>1039200.1722284241</v>
      </c>
      <c r="N6" s="27">
        <f>THG!N6</f>
        <v>1036926.2614236131</v>
      </c>
      <c r="O6" s="27">
        <f>THG!O6</f>
        <v>1052999.4769175621</v>
      </c>
      <c r="P6" s="27">
        <f>THG!P6</f>
        <v>1031672.5090014124</v>
      </c>
      <c r="Q6" s="27">
        <f>THG!Q6</f>
        <v>1028625.7719405807</v>
      </c>
      <c r="R6" s="27">
        <f>THG!R6</f>
        <v>1011768.8302799783</v>
      </c>
      <c r="S6" s="27">
        <f>THG!S6</f>
        <v>986709.48471528082</v>
      </c>
      <c r="T6" s="27">
        <f>THG!T6</f>
        <v>993738.73191774567</v>
      </c>
      <c r="U6" s="27">
        <f>THG!U6</f>
        <v>968039.59684710694</v>
      </c>
      <c r="V6" s="27">
        <f>THG!V6</f>
        <v>968935.03008459089</v>
      </c>
      <c r="W6" s="27">
        <f>THG!W6</f>
        <v>902742.05968300812</v>
      </c>
      <c r="X6" s="27">
        <f>THG!X6</f>
        <v>935768.36353406881</v>
      </c>
      <c r="Y6" s="27">
        <f>THG!Y6</f>
        <v>911243.77386393235</v>
      </c>
      <c r="Z6" s="27">
        <f>THG!Z6</f>
        <v>916901.01681657438</v>
      </c>
      <c r="AA6" s="27">
        <f>THG!AA6</f>
        <v>933987.36117159028</v>
      </c>
      <c r="AB6" s="27">
        <f>THG!AB6</f>
        <v>894464.54098942445</v>
      </c>
      <c r="AC6" s="27">
        <f>THG!AC6</f>
        <v>897953.67140992323</v>
      </c>
      <c r="AD6" s="27">
        <f>THG!AD6</f>
        <v>901442.02979963156</v>
      </c>
      <c r="AE6" s="27">
        <f>THG!AE6</f>
        <v>885729.46848231228</v>
      </c>
      <c r="AF6" s="27">
        <f>THG!AF6</f>
        <v>850541.98718074674</v>
      </c>
      <c r="AG6" s="27">
        <f>THG!AG6</f>
        <v>799733.98758952843</v>
      </c>
      <c r="AH6" s="144">
        <f>THG!AH6</f>
        <v>728737.65279976511</v>
      </c>
      <c r="AI6" s="27">
        <f>THG!AI6</f>
        <v>761590.98517677886</v>
      </c>
      <c r="AK6" s="135">
        <f>AI6-AH6</f>
        <v>32853.33237701375</v>
      </c>
      <c r="AL6" s="130">
        <f>IF(AI6&lt;&gt;0,AI6/AH6-1,0)</f>
        <v>4.5082523526530194E-2</v>
      </c>
    </row>
    <row r="7" spans="2:38" s="11" customFormat="1" ht="18.75" customHeight="1">
      <c r="B7" s="24" t="s">
        <v>186</v>
      </c>
      <c r="C7" s="21" t="s">
        <v>6</v>
      </c>
      <c r="D7" s="28">
        <f>'CO2'!D6</f>
        <v>1051979.1034318083</v>
      </c>
      <c r="E7" s="28">
        <f>'CO2'!E6</f>
        <v>1013824.0951243183</v>
      </c>
      <c r="F7" s="28">
        <f>'CO2'!F6</f>
        <v>965541.81723530195</v>
      </c>
      <c r="G7" s="28">
        <f>'CO2'!G6</f>
        <v>955819.93395618524</v>
      </c>
      <c r="H7" s="28">
        <f>'CO2'!H6</f>
        <v>939492.3137418651</v>
      </c>
      <c r="I7" s="28">
        <f>'CO2'!I6</f>
        <v>938613.56507741276</v>
      </c>
      <c r="J7" s="28">
        <f>'CO2'!J6</f>
        <v>958700.37699892651</v>
      </c>
      <c r="K7" s="28">
        <f>'CO2'!K6</f>
        <v>930870.08685547439</v>
      </c>
      <c r="L7" s="28">
        <f>'CO2'!L6</f>
        <v>922812.22150208382</v>
      </c>
      <c r="M7" s="28">
        <f>'CO2'!M6</f>
        <v>895352.12063205848</v>
      </c>
      <c r="N7" s="28">
        <f>'CO2'!N6</f>
        <v>899351.82372851484</v>
      </c>
      <c r="O7" s="28">
        <f>'CO2'!O6</f>
        <v>916144.47726572596</v>
      </c>
      <c r="P7" s="28">
        <f>'CO2'!P6</f>
        <v>899449.76530279289</v>
      </c>
      <c r="Q7" s="28">
        <f>'CO2'!Q6</f>
        <v>900627.6658300804</v>
      </c>
      <c r="R7" s="28">
        <f>'CO2'!R6</f>
        <v>886637.16198607977</v>
      </c>
      <c r="S7" s="28">
        <f>'CO2'!S6</f>
        <v>866302.76955103641</v>
      </c>
      <c r="T7" s="28">
        <f>'CO2'!T6</f>
        <v>877938.8015748827</v>
      </c>
      <c r="U7" s="28">
        <f>'CO2'!U6</f>
        <v>851222.96812560549</v>
      </c>
      <c r="V7" s="28">
        <f>'CO2'!V6</f>
        <v>854508.17425624258</v>
      </c>
      <c r="W7" s="28">
        <f>'CO2'!W6</f>
        <v>789899.97952298459</v>
      </c>
      <c r="X7" s="28">
        <f>'CO2'!X6</f>
        <v>832540.98279908812</v>
      </c>
      <c r="Y7" s="28">
        <f>'CO2'!Y6</f>
        <v>808911.52522999374</v>
      </c>
      <c r="Z7" s="28">
        <f>'CO2'!Z6</f>
        <v>813693.04793317511</v>
      </c>
      <c r="AA7" s="28">
        <f>'CO2'!AA6</f>
        <v>831207.65318659006</v>
      </c>
      <c r="AB7" s="28">
        <f>'CO2'!AB6</f>
        <v>792255.42748875439</v>
      </c>
      <c r="AC7" s="28">
        <f>'CO2'!AC6</f>
        <v>795556.56966673478</v>
      </c>
      <c r="AD7" s="28">
        <f>'CO2'!AD6</f>
        <v>800339.83385077666</v>
      </c>
      <c r="AE7" s="28">
        <f>'CO2'!AE6</f>
        <v>785616.47123723326</v>
      </c>
      <c r="AF7" s="28">
        <f>'CO2'!AF6</f>
        <v>754408.43161881925</v>
      </c>
      <c r="AG7" s="28">
        <f>'CO2'!AG6</f>
        <v>707149.94769368391</v>
      </c>
      <c r="AH7" s="145">
        <f>'CO2'!AH6</f>
        <v>639381.01327426941</v>
      </c>
      <c r="AI7" s="28">
        <f>'CO2'!AI6</f>
        <v>674821.81673964742</v>
      </c>
      <c r="AK7" s="134">
        <f t="shared" ref="AK7:AK10" si="0">AI7-AH7</f>
        <v>35440.803465378005</v>
      </c>
      <c r="AL7" s="129">
        <f t="shared" ref="AL7:AL10" si="1">IF(AI7&lt;&gt;0,AI7/AH7-1,0)</f>
        <v>5.5429865337861317E-2</v>
      </c>
    </row>
    <row r="8" spans="2:38" s="11" customFormat="1" ht="18.75" customHeight="1">
      <c r="B8" s="26" t="s">
        <v>187</v>
      </c>
      <c r="C8" s="23" t="s">
        <v>6</v>
      </c>
      <c r="D8" s="27">
        <f>'CH4'!D6</f>
        <v>118555.3224154449</v>
      </c>
      <c r="E8" s="27">
        <f>'CH4'!E6</f>
        <v>112964.72095682914</v>
      </c>
      <c r="F8" s="27">
        <f>'CH4'!F6</f>
        <v>109571.46411628247</v>
      </c>
      <c r="G8" s="27">
        <f>'CH4'!G6</f>
        <v>110368.43071013107</v>
      </c>
      <c r="H8" s="27">
        <f>'CH4'!H6</f>
        <v>106615.12834388929</v>
      </c>
      <c r="I8" s="27">
        <f>'CH4'!I6</f>
        <v>104349.85519616511</v>
      </c>
      <c r="J8" s="27">
        <f>'CH4'!J6</f>
        <v>101811.8053741617</v>
      </c>
      <c r="K8" s="27">
        <f>'CH4'!K6</f>
        <v>97432.917931828022</v>
      </c>
      <c r="L8" s="27">
        <f>'CH4'!L6</f>
        <v>92585.24138160258</v>
      </c>
      <c r="M8" s="27">
        <f>'CH4'!M6</f>
        <v>91717.24358907048</v>
      </c>
      <c r="N8" s="27">
        <f>'CH4'!N6</f>
        <v>87798.421888015699</v>
      </c>
      <c r="O8" s="27">
        <f>'CH4'!O6</f>
        <v>84298.25266139736</v>
      </c>
      <c r="P8" s="27">
        <f>'CH4'!P6</f>
        <v>80304.865570571084</v>
      </c>
      <c r="Q8" s="27">
        <f>'CH4'!Q6</f>
        <v>76953.569516048301</v>
      </c>
      <c r="R8" s="27">
        <f>'CH4'!R6</f>
        <v>71989.247944555784</v>
      </c>
      <c r="S8" s="27">
        <f>'CH4'!S6</f>
        <v>68701.212046481</v>
      </c>
      <c r="T8" s="27">
        <f>'CH4'!T6</f>
        <v>64913.74756412844</v>
      </c>
      <c r="U8" s="27">
        <f>'CH4'!U6</f>
        <v>62899.19459668528</v>
      </c>
      <c r="V8" s="27">
        <f>'CH4'!V6</f>
        <v>61777.042787309227</v>
      </c>
      <c r="W8" s="27">
        <f>'CH4'!W6</f>
        <v>59335.454269747766</v>
      </c>
      <c r="X8" s="27">
        <f>'CH4'!X6</f>
        <v>58139.515609732283</v>
      </c>
      <c r="Y8" s="27">
        <f>'CH4'!Y6</f>
        <v>57051.23803206539</v>
      </c>
      <c r="Z8" s="27">
        <f>'CH4'!Z6</f>
        <v>57597.405098796131</v>
      </c>
      <c r="AA8" s="27">
        <f>'CH4'!AA6</f>
        <v>56966.248540579334</v>
      </c>
      <c r="AB8" s="27">
        <f>'CH4'!AB6</f>
        <v>55847.307285189425</v>
      </c>
      <c r="AC8" s="27">
        <f>'CH4'!AC6</f>
        <v>55626.714546669064</v>
      </c>
      <c r="AD8" s="27">
        <f>'CH4'!AD6</f>
        <v>54366.221674721637</v>
      </c>
      <c r="AE8" s="27">
        <f>'CH4'!AE6</f>
        <v>53797.604029122842</v>
      </c>
      <c r="AF8" s="27">
        <f>'CH4'!AF6</f>
        <v>52006.900204248464</v>
      </c>
      <c r="AG8" s="27">
        <f>'CH4'!AG6</f>
        <v>49944.050346082302</v>
      </c>
      <c r="AH8" s="144">
        <f>'CH4'!AH6</f>
        <v>49015.342439321343</v>
      </c>
      <c r="AI8" s="27">
        <f>'CH4'!AI6</f>
        <v>47833.676426762438</v>
      </c>
      <c r="AK8" s="135">
        <f t="shared" si="0"/>
        <v>-1181.6660125589042</v>
      </c>
      <c r="AL8" s="130">
        <f t="shared" si="1"/>
        <v>-2.4108084402791885E-2</v>
      </c>
    </row>
    <row r="9" spans="2:38" s="11" customFormat="1" ht="18.75" customHeight="1">
      <c r="B9" s="24" t="s">
        <v>188</v>
      </c>
      <c r="C9" s="21" t="s">
        <v>6</v>
      </c>
      <c r="D9" s="28">
        <f>N2O!D6</f>
        <v>57989.377395446558</v>
      </c>
      <c r="E9" s="28">
        <f>N2O!E6</f>
        <v>56342.412363688221</v>
      </c>
      <c r="F9" s="28">
        <f>N2O!F6</f>
        <v>58034.286528863653</v>
      </c>
      <c r="G9" s="28">
        <f>N2O!G6</f>
        <v>55169.194636356799</v>
      </c>
      <c r="H9" s="28">
        <f>N2O!H6</f>
        <v>57078.647472742603</v>
      </c>
      <c r="I9" s="28">
        <f>N2O!I6</f>
        <v>55250.379848396187</v>
      </c>
      <c r="J9" s="28">
        <f>N2O!J6</f>
        <v>56761.691211122743</v>
      </c>
      <c r="K9" s="28">
        <f>N2O!K6</f>
        <v>53826.509566365668</v>
      </c>
      <c r="L9" s="28">
        <f>N2O!L6</f>
        <v>40977.695431966902</v>
      </c>
      <c r="M9" s="28">
        <f>N2O!M6</f>
        <v>37053.525276744214</v>
      </c>
      <c r="N9" s="28">
        <f>N2O!N6</f>
        <v>36482.689844332541</v>
      </c>
      <c r="O9" s="28">
        <f>N2O!O6</f>
        <v>38529.72444974089</v>
      </c>
      <c r="P9" s="28">
        <f>N2O!P6</f>
        <v>37767.336928932054</v>
      </c>
      <c r="Q9" s="28">
        <f>N2O!Q6</f>
        <v>37496.389606062367</v>
      </c>
      <c r="R9" s="28">
        <f>N2O!R6</f>
        <v>39154.19982565083</v>
      </c>
      <c r="S9" s="28">
        <f>N2O!S6</f>
        <v>37521.882340882134</v>
      </c>
      <c r="T9" s="28">
        <f>N2O!T6</f>
        <v>36769.14928313643</v>
      </c>
      <c r="U9" s="28">
        <f>N2O!U6</f>
        <v>39708.590876287686</v>
      </c>
      <c r="V9" s="28">
        <f>N2O!V6</f>
        <v>38418.209759895733</v>
      </c>
      <c r="W9" s="28">
        <f>N2O!W6</f>
        <v>38817.174033919859</v>
      </c>
      <c r="X9" s="28">
        <f>N2O!X6</f>
        <v>30841.378360806262</v>
      </c>
      <c r="Y9" s="28">
        <f>N2O!Y6</f>
        <v>30854.963895124958</v>
      </c>
      <c r="Z9" s="28">
        <f>N2O!Z6</f>
        <v>31001.076404938303</v>
      </c>
      <c r="AA9" s="28">
        <f>N2O!AA6</f>
        <v>31171.676230597201</v>
      </c>
      <c r="AB9" s="28">
        <f>N2O!AB6</f>
        <v>31704.688765994411</v>
      </c>
      <c r="AC9" s="28">
        <f>N2O!AC6</f>
        <v>31654.874026802652</v>
      </c>
      <c r="AD9" s="28">
        <f>N2O!AD6</f>
        <v>31521.137749100362</v>
      </c>
      <c r="AE9" s="28">
        <f>N2O!AE6</f>
        <v>31027.723594945852</v>
      </c>
      <c r="AF9" s="28">
        <f>N2O!AF6</f>
        <v>29715.791730366869</v>
      </c>
      <c r="AG9" s="28">
        <f>N2O!AG6</f>
        <v>28948.457596664335</v>
      </c>
      <c r="AH9" s="145">
        <f>N2O!AH6</f>
        <v>28182.136979749001</v>
      </c>
      <c r="AI9" s="28">
        <f>N2O!AI6</f>
        <v>27788.30023292618</v>
      </c>
      <c r="AK9" s="134">
        <f t="shared" si="0"/>
        <v>-393.83674682282071</v>
      </c>
      <c r="AL9" s="129">
        <f t="shared" si="1"/>
        <v>-1.3974694222294914E-2</v>
      </c>
    </row>
    <row r="10" spans="2:38" s="11" customFormat="1" ht="18.75" customHeight="1">
      <c r="B10" s="26" t="s">
        <v>189</v>
      </c>
      <c r="C10" s="23" t="s">
        <v>6</v>
      </c>
      <c r="D10" s="27">
        <f>THG!D20</f>
        <v>13395.4307281566</v>
      </c>
      <c r="E10" s="27">
        <f>THG!E20</f>
        <v>12834.90929377873</v>
      </c>
      <c r="F10" s="27">
        <f>THG!F20</f>
        <v>13306.773670414967</v>
      </c>
      <c r="G10" s="27">
        <f>THG!G20</f>
        <v>16093.8072725784</v>
      </c>
      <c r="H10" s="27">
        <f>THG!H20</f>
        <v>16495.87785900159</v>
      </c>
      <c r="I10" s="27">
        <f>THG!I20</f>
        <v>17091.557003055899</v>
      </c>
      <c r="J10" s="27">
        <f>THG!J20</f>
        <v>16089.010102865443</v>
      </c>
      <c r="K10" s="27">
        <f>THG!K20</f>
        <v>16283.886494406674</v>
      </c>
      <c r="L10" s="27">
        <f>THG!L20</f>
        <v>16803.164171732755</v>
      </c>
      <c r="M10" s="27">
        <f>THG!M20</f>
        <v>15077.282730551146</v>
      </c>
      <c r="N10" s="27">
        <f>THG!N20</f>
        <v>13293.325962750225</v>
      </c>
      <c r="O10" s="27">
        <f>THG!O20</f>
        <v>14027.022540697995</v>
      </c>
      <c r="P10" s="27">
        <f>THG!P20</f>
        <v>14150.541199116466</v>
      </c>
      <c r="Q10" s="27">
        <f>THG!Q20</f>
        <v>13548.146988389592</v>
      </c>
      <c r="R10" s="27">
        <f>THG!R20</f>
        <v>13988.220523691754</v>
      </c>
      <c r="S10" s="27">
        <f>THG!S20</f>
        <v>14183.620776881342</v>
      </c>
      <c r="T10" s="27">
        <f>THG!T20</f>
        <v>14117.033495598147</v>
      </c>
      <c r="U10" s="27">
        <f>THG!U20</f>
        <v>14208.843248528414</v>
      </c>
      <c r="V10" s="27">
        <f>THG!V20</f>
        <v>14231.603281143269</v>
      </c>
      <c r="W10" s="27">
        <f>THG!W20</f>
        <v>14689.4518563559</v>
      </c>
      <c r="X10" s="27">
        <f>THG!X20</f>
        <v>14246.48676444217</v>
      </c>
      <c r="Y10" s="27">
        <f>THG!Y20</f>
        <v>14426.046706748415</v>
      </c>
      <c r="Z10" s="27">
        <f>THG!Z20</f>
        <v>14609.487379664921</v>
      </c>
      <c r="AA10" s="27">
        <f>THG!AA20</f>
        <v>14641.783213823734</v>
      </c>
      <c r="AB10" s="27">
        <f>THG!AB20</f>
        <v>14657.117449486268</v>
      </c>
      <c r="AC10" s="27">
        <f>THG!AC20</f>
        <v>15115.513169716753</v>
      </c>
      <c r="AD10" s="27">
        <f>THG!AD20</f>
        <v>15214.836525032842</v>
      </c>
      <c r="AE10" s="27">
        <f>THG!AE20</f>
        <v>15287.66962101036</v>
      </c>
      <c r="AF10" s="27">
        <f>THG!AF20</f>
        <v>14410.863627312256</v>
      </c>
      <c r="AG10" s="27">
        <f>THG!AG20</f>
        <v>13691.531953097829</v>
      </c>
      <c r="AH10" s="144">
        <f>THG!AH20</f>
        <v>12159.160106425237</v>
      </c>
      <c r="AI10" s="27">
        <f>THG!AI20</f>
        <v>11147.191777442806</v>
      </c>
      <c r="AK10" s="135">
        <f t="shared" si="0"/>
        <v>-1011.9683289824316</v>
      </c>
      <c r="AL10" s="130">
        <f t="shared" si="1"/>
        <v>-8.3226828179331136E-2</v>
      </c>
    </row>
    <row r="11" spans="2:38" ht="18.75" customHeight="1">
      <c r="B11" s="24"/>
      <c r="C11" s="21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145"/>
      <c r="AI11" s="28"/>
      <c r="AJ11" s="11"/>
      <c r="AK11" s="134"/>
      <c r="AL11" s="129"/>
    </row>
    <row r="12" spans="2:38" ht="18.75" customHeight="1">
      <c r="B12" s="4" t="s">
        <v>173</v>
      </c>
      <c r="C12" s="14"/>
      <c r="D12" s="8">
        <v>32874</v>
      </c>
      <c r="E12" s="8">
        <v>33239</v>
      </c>
      <c r="F12" s="8">
        <v>33604</v>
      </c>
      <c r="G12" s="8">
        <v>33970</v>
      </c>
      <c r="H12" s="8">
        <v>34335</v>
      </c>
      <c r="I12" s="8">
        <v>34700</v>
      </c>
      <c r="J12" s="8">
        <v>35065</v>
      </c>
      <c r="K12" s="8">
        <v>35431</v>
      </c>
      <c r="L12" s="8">
        <v>35796</v>
      </c>
      <c r="M12" s="8">
        <v>36161</v>
      </c>
      <c r="N12" s="8">
        <v>36526</v>
      </c>
      <c r="O12" s="8">
        <v>36892</v>
      </c>
      <c r="P12" s="8">
        <v>37257</v>
      </c>
      <c r="Q12" s="8">
        <v>37622</v>
      </c>
      <c r="R12" s="8">
        <v>37987</v>
      </c>
      <c r="S12" s="8">
        <v>38353</v>
      </c>
      <c r="T12" s="8">
        <v>38718</v>
      </c>
      <c r="U12" s="8">
        <v>39083</v>
      </c>
      <c r="V12" s="8">
        <v>39448</v>
      </c>
      <c r="W12" s="8">
        <v>39814</v>
      </c>
      <c r="X12" s="8">
        <v>40179</v>
      </c>
      <c r="Y12" s="8">
        <v>40544</v>
      </c>
      <c r="Z12" s="8">
        <v>40909</v>
      </c>
      <c r="AA12" s="8">
        <v>41275</v>
      </c>
      <c r="AB12" s="8">
        <v>41640</v>
      </c>
      <c r="AC12" s="8">
        <v>42005</v>
      </c>
      <c r="AD12" s="8">
        <v>42370</v>
      </c>
      <c r="AE12" s="8">
        <v>42736</v>
      </c>
      <c r="AF12" s="8">
        <v>43101</v>
      </c>
      <c r="AG12" s="8">
        <v>43466</v>
      </c>
      <c r="AH12" s="8">
        <v>43831</v>
      </c>
      <c r="AI12" s="8">
        <v>44197</v>
      </c>
      <c r="AK12" s="8" t="s">
        <v>192</v>
      </c>
      <c r="AL12" s="8" t="s">
        <v>193</v>
      </c>
    </row>
    <row r="13" spans="2:38" s="11" customFormat="1" ht="18.75" customHeight="1">
      <c r="B13" s="6" t="s">
        <v>15</v>
      </c>
      <c r="C13" s="23" t="s">
        <v>6</v>
      </c>
      <c r="D13" s="27">
        <f>THG!D9</f>
        <v>466093.32879997999</v>
      </c>
      <c r="E13" s="27">
        <f>THG!E9</f>
        <v>450937.22419566952</v>
      </c>
      <c r="F13" s="27">
        <f>THG!F9</f>
        <v>426095.14386614476</v>
      </c>
      <c r="G13" s="27">
        <f>THG!G9</f>
        <v>416344.01386562508</v>
      </c>
      <c r="H13" s="27">
        <f>THG!H9</f>
        <v>410493.72228395537</v>
      </c>
      <c r="I13" s="27">
        <f>THG!I9</f>
        <v>399862.23914876429</v>
      </c>
      <c r="J13" s="27">
        <f>THG!J9</f>
        <v>406086.22274034028</v>
      </c>
      <c r="K13" s="27">
        <f>THG!K9</f>
        <v>384546.66200482717</v>
      </c>
      <c r="L13" s="27">
        <f>THG!L9</f>
        <v>384520.64575414744</v>
      </c>
      <c r="M13" s="27">
        <f>THG!M9</f>
        <v>373883.71442082338</v>
      </c>
      <c r="N13" s="27">
        <f>THG!N9</f>
        <v>385278.24841070158</v>
      </c>
      <c r="O13" s="27">
        <f>THG!O9</f>
        <v>396240.80246199999</v>
      </c>
      <c r="P13" s="27">
        <f>THG!P9</f>
        <v>396432.84498786996</v>
      </c>
      <c r="Q13" s="27">
        <f>THG!Q9</f>
        <v>408827.44305030134</v>
      </c>
      <c r="R13" s="27">
        <f>THG!R9</f>
        <v>403560.1070671851</v>
      </c>
      <c r="S13" s="27">
        <f>THG!S9</f>
        <v>396857.70941990748</v>
      </c>
      <c r="T13" s="27">
        <f>THG!T9</f>
        <v>397097.82600127213</v>
      </c>
      <c r="U13" s="27">
        <f>THG!U9</f>
        <v>402778.3068326959</v>
      </c>
      <c r="V13" s="27">
        <f>THG!V9</f>
        <v>382395.07846703968</v>
      </c>
      <c r="W13" s="27">
        <f>THG!W9</f>
        <v>356171.7993636204</v>
      </c>
      <c r="X13" s="27">
        <f>THG!X9</f>
        <v>367783.8717717948</v>
      </c>
      <c r="Y13" s="27">
        <f>THG!Y9</f>
        <v>365481.1725997458</v>
      </c>
      <c r="Z13" s="27">
        <f>THG!Z9</f>
        <v>376284.32148882066</v>
      </c>
      <c r="AA13" s="27">
        <f>THG!AA9</f>
        <v>379053.76600906445</v>
      </c>
      <c r="AB13" s="27">
        <f>THG!AB9</f>
        <v>358907.18063714134</v>
      </c>
      <c r="AC13" s="27">
        <f>THG!AC9</f>
        <v>346803.71720174217</v>
      </c>
      <c r="AD13" s="27">
        <f>THG!AD9</f>
        <v>343072.16097336554</v>
      </c>
      <c r="AE13" s="27">
        <f>THG!AE9</f>
        <v>322341.91203491902</v>
      </c>
      <c r="AF13" s="27">
        <f>THG!AF9</f>
        <v>309508.09711774974</v>
      </c>
      <c r="AG13" s="27">
        <f>THG!AG9</f>
        <v>258844.20298840481</v>
      </c>
      <c r="AH13" s="144">
        <f>THG!AH9</f>
        <v>219988.53812932482</v>
      </c>
      <c r="AI13" s="27">
        <f>THG!AI9</f>
        <v>247286.82744167931</v>
      </c>
      <c r="AK13" s="135">
        <f t="shared" ref="AK13:AK18" si="2">AI13-AH13</f>
        <v>27298.289312354493</v>
      </c>
      <c r="AL13" s="130">
        <f t="shared" ref="AL13:AL18" si="3">IF(AI13&lt;&gt;0,AI13/AH13-1,0)</f>
        <v>0.12408959823309806</v>
      </c>
    </row>
    <row r="14" spans="2:38" s="11" customFormat="1" ht="18.75" customHeight="1">
      <c r="B14" s="5" t="s">
        <v>16</v>
      </c>
      <c r="C14" s="21" t="s">
        <v>6</v>
      </c>
      <c r="D14" s="28">
        <f>THG!D14</f>
        <v>283658.40664380102</v>
      </c>
      <c r="E14" s="28">
        <f>THG!E14</f>
        <v>258519.07570245446</v>
      </c>
      <c r="F14" s="28">
        <f>THG!F14</f>
        <v>248193.91897067029</v>
      </c>
      <c r="G14" s="28">
        <f>THG!G14</f>
        <v>238524.33215135697</v>
      </c>
      <c r="H14" s="28">
        <f>THG!H14</f>
        <v>242681.06653335158</v>
      </c>
      <c r="I14" s="28">
        <f>THG!I14</f>
        <v>244354.31505629898</v>
      </c>
      <c r="J14" s="28">
        <f>THG!J14</f>
        <v>233198.5614396827</v>
      </c>
      <c r="K14" s="28">
        <f>THG!K14</f>
        <v>237557.39833774418</v>
      </c>
      <c r="L14" s="28">
        <f>THG!L14</f>
        <v>219294.08131854216</v>
      </c>
      <c r="M14" s="28">
        <f>THG!M14</f>
        <v>208799.73694766709</v>
      </c>
      <c r="N14" s="28">
        <f>THG!N14</f>
        <v>208154.11509931865</v>
      </c>
      <c r="O14" s="28">
        <f>THG!O14</f>
        <v>197609.20685184997</v>
      </c>
      <c r="P14" s="28">
        <f>THG!P14</f>
        <v>195267.11731837507</v>
      </c>
      <c r="Q14" s="28">
        <f>THG!Q14</f>
        <v>195938.70912870695</v>
      </c>
      <c r="R14" s="28">
        <f>THG!R14</f>
        <v>197578.72760079522</v>
      </c>
      <c r="S14" s="28">
        <f>THG!S14</f>
        <v>191156.83980774845</v>
      </c>
      <c r="T14" s="28">
        <f>THG!T14</f>
        <v>196249.29156866981</v>
      </c>
      <c r="U14" s="28">
        <f>THG!U14</f>
        <v>205254.66904004704</v>
      </c>
      <c r="V14" s="28">
        <f>THG!V14</f>
        <v>201706.27638211061</v>
      </c>
      <c r="W14" s="28">
        <f>THG!W14</f>
        <v>176079.08238877717</v>
      </c>
      <c r="X14" s="28">
        <f>THG!X14</f>
        <v>188410.34358093492</v>
      </c>
      <c r="Y14" s="28">
        <f>THG!Y14</f>
        <v>185417.15266345275</v>
      </c>
      <c r="Z14" s="28">
        <f>THG!Z14</f>
        <v>179611.38236975015</v>
      </c>
      <c r="AA14" s="28">
        <f>THG!AA14</f>
        <v>180056.85306938697</v>
      </c>
      <c r="AB14" s="28">
        <f>THG!AB14</f>
        <v>179755.48249642385</v>
      </c>
      <c r="AC14" s="28">
        <f>THG!AC14</f>
        <v>187489.48562998525</v>
      </c>
      <c r="AD14" s="28">
        <f>THG!AD14</f>
        <v>191716.4888738523</v>
      </c>
      <c r="AE14" s="28">
        <f>THG!AE14</f>
        <v>197518.90696222809</v>
      </c>
      <c r="AF14" s="28">
        <f>THG!AF14</f>
        <v>189383.69571740265</v>
      </c>
      <c r="AG14" s="28">
        <f>THG!AG14</f>
        <v>183302.07062142401</v>
      </c>
      <c r="AH14" s="145">
        <f>THG!AH14</f>
        <v>171861.03858397927</v>
      </c>
      <c r="AI14" s="28">
        <f>THG!AI14</f>
        <v>181294.9160371279</v>
      </c>
      <c r="AK14" s="134">
        <f t="shared" si="2"/>
        <v>9433.877453148627</v>
      </c>
      <c r="AL14" s="129">
        <f t="shared" si="3"/>
        <v>5.4892473191582525E-2</v>
      </c>
    </row>
    <row r="15" spans="2:38" s="11" customFormat="1" ht="18.75" customHeight="1">
      <c r="B15" s="6" t="s">
        <v>17</v>
      </c>
      <c r="C15" s="23" t="s">
        <v>6</v>
      </c>
      <c r="D15" s="27">
        <f>THG!D22</f>
        <v>209702.95126260509</v>
      </c>
      <c r="E15" s="27">
        <f>THG!E22</f>
        <v>208267.42458645618</v>
      </c>
      <c r="F15" s="27">
        <f>THG!F22</f>
        <v>190314.73762175452</v>
      </c>
      <c r="G15" s="27">
        <f>THG!G22</f>
        <v>197066.97444746783</v>
      </c>
      <c r="H15" s="27">
        <f>THG!H22</f>
        <v>186344.12820851235</v>
      </c>
      <c r="I15" s="27">
        <f>THG!I22</f>
        <v>187837.68050011076</v>
      </c>
      <c r="J15" s="27">
        <f>THG!J22</f>
        <v>211071.32513683618</v>
      </c>
      <c r="K15" s="27">
        <f>THG!K22</f>
        <v>197833.06635367259</v>
      </c>
      <c r="L15" s="27">
        <f>THG!L22</f>
        <v>189706.64096102101</v>
      </c>
      <c r="M15" s="27">
        <f>THG!M22</f>
        <v>173001.22745004413</v>
      </c>
      <c r="N15" s="27">
        <f>THG!N22</f>
        <v>166976.98738702724</v>
      </c>
      <c r="O15" s="27">
        <f>THG!O22</f>
        <v>187264.03042606454</v>
      </c>
      <c r="P15" s="27">
        <f>THG!P22</f>
        <v>174268.35978059989</v>
      </c>
      <c r="Q15" s="27">
        <f>THG!Q22</f>
        <v>166926.19529822856</v>
      </c>
      <c r="R15" s="27">
        <f>THG!R22</f>
        <v>156327.3317379994</v>
      </c>
      <c r="S15" s="27">
        <f>THG!S22</f>
        <v>153911.25859419742</v>
      </c>
      <c r="T15" s="27">
        <f>THG!T22</f>
        <v>162247.4502558471</v>
      </c>
      <c r="U15" s="27">
        <f>THG!U22</f>
        <v>126031.10408883203</v>
      </c>
      <c r="V15" s="27">
        <f>THG!V22</f>
        <v>151701.45396005586</v>
      </c>
      <c r="W15" s="27">
        <f>THG!W22</f>
        <v>139007.63042952176</v>
      </c>
      <c r="X15" s="27">
        <f>THG!X22</f>
        <v>148244.29393914458</v>
      </c>
      <c r="Y15" s="27">
        <f>THG!Y22</f>
        <v>127220.52900973309</v>
      </c>
      <c r="Z15" s="27">
        <f>THG!Z22</f>
        <v>130103.39738920685</v>
      </c>
      <c r="AA15" s="27">
        <f>THG!AA22</f>
        <v>139672.37652013733</v>
      </c>
      <c r="AB15" s="27">
        <f>THG!AB22</f>
        <v>118244.57212830514</v>
      </c>
      <c r="AC15" s="27">
        <f>THG!AC22</f>
        <v>124014.62900775834</v>
      </c>
      <c r="AD15" s="27">
        <f>THG!AD22</f>
        <v>124531.71456560958</v>
      </c>
      <c r="AE15" s="27">
        <f>THG!AE22</f>
        <v>122328.34668060634</v>
      </c>
      <c r="AF15" s="27">
        <f>THG!AF22</f>
        <v>116069.27050046403</v>
      </c>
      <c r="AG15" s="27">
        <f>THG!AG22</f>
        <v>121348.88289310645</v>
      </c>
      <c r="AH15" s="144">
        <f>THG!AH22</f>
        <v>119382.69320678119</v>
      </c>
      <c r="AI15" s="27">
        <f>THG!AI22</f>
        <v>115452.99044879113</v>
      </c>
      <c r="AK15" s="135">
        <f t="shared" si="2"/>
        <v>-3929.7027579900605</v>
      </c>
      <c r="AL15" s="130">
        <f t="shared" si="3"/>
        <v>-3.2916854633053716E-2</v>
      </c>
    </row>
    <row r="16" spans="2:38" s="11" customFormat="1" ht="18.75" customHeight="1">
      <c r="B16" s="5" t="s">
        <v>25</v>
      </c>
      <c r="C16" s="21" t="s">
        <v>6</v>
      </c>
      <c r="D16" s="28">
        <f>THG!D27</f>
        <v>163400.22372428258</v>
      </c>
      <c r="E16" s="28">
        <f>THG!E27</f>
        <v>166340.58948933237</v>
      </c>
      <c r="F16" s="28">
        <f>THG!F27</f>
        <v>172133.46507192511</v>
      </c>
      <c r="G16" s="28">
        <f>THG!G27</f>
        <v>176519.5208962399</v>
      </c>
      <c r="H16" s="28">
        <f>THG!H27</f>
        <v>172534.00712897661</v>
      </c>
      <c r="I16" s="28">
        <f>THG!I27</f>
        <v>176174.71207340219</v>
      </c>
      <c r="J16" s="28">
        <f>THG!J27</f>
        <v>175887.25376898079</v>
      </c>
      <c r="K16" s="28">
        <f>THG!K27</f>
        <v>176376.77521626354</v>
      </c>
      <c r="L16" s="28">
        <f>THG!L27</f>
        <v>179710.85926752473</v>
      </c>
      <c r="M16" s="28">
        <f>THG!M27</f>
        <v>184898.68416064943</v>
      </c>
      <c r="N16" s="28">
        <f>THG!N27</f>
        <v>180950.51707503528</v>
      </c>
      <c r="O16" s="28">
        <f>THG!O27</f>
        <v>177029.02074701947</v>
      </c>
      <c r="P16" s="28">
        <f>THG!P27</f>
        <v>174609.49915081728</v>
      </c>
      <c r="Q16" s="28">
        <f>THG!Q27</f>
        <v>168244.30136588274</v>
      </c>
      <c r="R16" s="28">
        <f>THG!R27</f>
        <v>167787.39273212149</v>
      </c>
      <c r="S16" s="28">
        <f>THG!S27</f>
        <v>159828.73726538132</v>
      </c>
      <c r="T16" s="28">
        <f>THG!T27</f>
        <v>155866.27387232069</v>
      </c>
      <c r="U16" s="28">
        <f>THG!U27</f>
        <v>152984.33647603614</v>
      </c>
      <c r="V16" s="28">
        <f>THG!V27</f>
        <v>152571.66603404068</v>
      </c>
      <c r="W16" s="28">
        <f>THG!W27</f>
        <v>151995.11240531161</v>
      </c>
      <c r="X16" s="28">
        <f>THG!X27</f>
        <v>152967.450216236</v>
      </c>
      <c r="Y16" s="28">
        <f>THG!Y27</f>
        <v>154850.71128862203</v>
      </c>
      <c r="Z16" s="28">
        <f>THG!Z27</f>
        <v>153551.24282367682</v>
      </c>
      <c r="AA16" s="28">
        <f>THG!AA27</f>
        <v>157777.6927140271</v>
      </c>
      <c r="AB16" s="28">
        <f>THG!AB27</f>
        <v>158858.89877039392</v>
      </c>
      <c r="AC16" s="28">
        <f>THG!AC27</f>
        <v>161719.42516595038</v>
      </c>
      <c r="AD16" s="28">
        <f>THG!AD27</f>
        <v>164922.05362424065</v>
      </c>
      <c r="AE16" s="28">
        <f>THG!AE27</f>
        <v>167889.18411120056</v>
      </c>
      <c r="AF16" s="28">
        <f>THG!AF27</f>
        <v>162291.94585516027</v>
      </c>
      <c r="AG16" s="28">
        <f>THG!AG27</f>
        <v>164073.83815808524</v>
      </c>
      <c r="AH16" s="145">
        <f>THG!AH27</f>
        <v>146373.51037293975</v>
      </c>
      <c r="AI16" s="28">
        <f>THG!AI27</f>
        <v>148057.67270833137</v>
      </c>
      <c r="AK16" s="134">
        <f t="shared" si="2"/>
        <v>1684.162335391622</v>
      </c>
      <c r="AL16" s="129">
        <f t="shared" si="3"/>
        <v>1.1505922971312366E-2</v>
      </c>
    </row>
    <row r="17" spans="2:38" s="11" customFormat="1" ht="18.75" customHeight="1">
      <c r="B17" s="6" t="s">
        <v>26</v>
      </c>
      <c r="C17" s="23" t="s">
        <v>6</v>
      </c>
      <c r="D17" s="27">
        <f>THG!D33</f>
        <v>81061.264762741237</v>
      </c>
      <c r="E17" s="27">
        <f>THG!E33</f>
        <v>72499.871991673892</v>
      </c>
      <c r="F17" s="27">
        <f>THG!F33</f>
        <v>69722.685309883556</v>
      </c>
      <c r="G17" s="27">
        <f>THG!G33</f>
        <v>69169.289705200601</v>
      </c>
      <c r="H17" s="27">
        <f>THG!H33</f>
        <v>68588.918781037937</v>
      </c>
      <c r="I17" s="27">
        <f>THG!I33</f>
        <v>69002.030988330836</v>
      </c>
      <c r="J17" s="27">
        <f>THG!J33</f>
        <v>70486.24957922849</v>
      </c>
      <c r="K17" s="27">
        <f>THG!K33</f>
        <v>68398.031388906253</v>
      </c>
      <c r="L17" s="27">
        <f>THG!L33</f>
        <v>68371.807084142798</v>
      </c>
      <c r="M17" s="27">
        <f>THG!M33</f>
        <v>68672.369035478332</v>
      </c>
      <c r="N17" s="27">
        <f>THG!N33</f>
        <v>67178.771071336858</v>
      </c>
      <c r="O17" s="27">
        <f>THG!O33</f>
        <v>68129.209125001711</v>
      </c>
      <c r="P17" s="27">
        <f>THG!P33</f>
        <v>65749.794440632351</v>
      </c>
      <c r="Q17" s="27">
        <f>THG!Q33</f>
        <v>64850.413889459152</v>
      </c>
      <c r="R17" s="27">
        <f>THG!R33</f>
        <v>63977.705383304354</v>
      </c>
      <c r="S17" s="27">
        <f>THG!S33</f>
        <v>63766.676470718252</v>
      </c>
      <c r="T17" s="27">
        <f>THG!T33</f>
        <v>62928.905490594967</v>
      </c>
      <c r="U17" s="27">
        <f>THG!U33</f>
        <v>62950.242657484559</v>
      </c>
      <c r="V17" s="27">
        <f>THG!V33</f>
        <v>63749.809757175113</v>
      </c>
      <c r="W17" s="27">
        <f>THG!W33</f>
        <v>63899.633210303648</v>
      </c>
      <c r="X17" s="27">
        <f>THG!X33</f>
        <v>63901.010977605838</v>
      </c>
      <c r="Y17" s="27">
        <f>THG!Y33</f>
        <v>64597.050156670128</v>
      </c>
      <c r="Z17" s="27">
        <f>THG!Z33</f>
        <v>64443.819120688226</v>
      </c>
      <c r="AA17" s="27">
        <f>THG!AA33</f>
        <v>65276.28448508196</v>
      </c>
      <c r="AB17" s="27">
        <f>THG!AB33</f>
        <v>67140.194671261561</v>
      </c>
      <c r="AC17" s="27">
        <f>THG!AC33</f>
        <v>66983.117048648186</v>
      </c>
      <c r="AD17" s="27">
        <f>THG!AD33</f>
        <v>66803.566521794448</v>
      </c>
      <c r="AE17" s="27">
        <f>THG!AE33</f>
        <v>65668.857600216943</v>
      </c>
      <c r="AF17" s="27">
        <f>THG!AF33</f>
        <v>63736.720057036742</v>
      </c>
      <c r="AG17" s="27">
        <f>THG!AG33</f>
        <v>62968.63917450561</v>
      </c>
      <c r="AH17" s="144">
        <f>THG!AH33</f>
        <v>62361.422742819763</v>
      </c>
      <c r="AI17" s="27">
        <f>THG!AI33</f>
        <v>61107.727718391499</v>
      </c>
      <c r="AK17" s="135">
        <f t="shared" si="2"/>
        <v>-1253.6950244282634</v>
      </c>
      <c r="AL17" s="130">
        <f t="shared" si="3"/>
        <v>-2.0103695029514257E-2</v>
      </c>
    </row>
    <row r="18" spans="2:38" s="11" customFormat="1" ht="18.75" customHeight="1">
      <c r="B18" s="5" t="s">
        <v>27</v>
      </c>
      <c r="C18" s="21" t="s">
        <v>6</v>
      </c>
      <c r="D18" s="28">
        <f>THG!D43</f>
        <v>38003.058777446517</v>
      </c>
      <c r="E18" s="28">
        <f>THG!E43</f>
        <v>39401.951773027882</v>
      </c>
      <c r="F18" s="28">
        <f>THG!F43</f>
        <v>39994.39071048476</v>
      </c>
      <c r="G18" s="28">
        <f>THG!G43</f>
        <v>39827.235509361199</v>
      </c>
      <c r="H18" s="28">
        <f>THG!H43</f>
        <v>39040.124481664832</v>
      </c>
      <c r="I18" s="28">
        <f>THG!I43</f>
        <v>38074.379358122926</v>
      </c>
      <c r="J18" s="28">
        <f>THG!J43</f>
        <v>36633.271022008019</v>
      </c>
      <c r="K18" s="28">
        <f>THG!K43</f>
        <v>33701.467546661115</v>
      </c>
      <c r="L18" s="28">
        <f>THG!L43</f>
        <v>31574.288102007969</v>
      </c>
      <c r="M18" s="28">
        <f>THG!M43</f>
        <v>29944.440213761805</v>
      </c>
      <c r="N18" s="28">
        <f>THG!N43</f>
        <v>28387.622380193508</v>
      </c>
      <c r="O18" s="28">
        <f>THG!O43</f>
        <v>26727.207305626496</v>
      </c>
      <c r="P18" s="28">
        <f>THG!P43</f>
        <v>25344.893323117954</v>
      </c>
      <c r="Q18" s="28">
        <f>THG!Q43</f>
        <v>23838.709208001939</v>
      </c>
      <c r="R18" s="28">
        <f>THG!R43</f>
        <v>22537.56575857264</v>
      </c>
      <c r="S18" s="28">
        <f>THG!S43</f>
        <v>21188.263157327965</v>
      </c>
      <c r="T18" s="28">
        <f>THG!T43</f>
        <v>19348.984729041105</v>
      </c>
      <c r="U18" s="28">
        <f>THG!U43</f>
        <v>18040.937752011174</v>
      </c>
      <c r="V18" s="28">
        <f>THG!V43</f>
        <v>16810.745484168849</v>
      </c>
      <c r="W18" s="28">
        <f>THG!W43</f>
        <v>15588.801885473375</v>
      </c>
      <c r="X18" s="28">
        <f>THG!X43</f>
        <v>14461.393048352642</v>
      </c>
      <c r="Y18" s="28">
        <f>THG!Y43</f>
        <v>13677.158145708489</v>
      </c>
      <c r="Z18" s="28">
        <f>THG!Z43</f>
        <v>12906.853624431784</v>
      </c>
      <c r="AA18" s="28">
        <f>THG!AA43</f>
        <v>12150.388373892567</v>
      </c>
      <c r="AB18" s="28">
        <f>THG!AB43</f>
        <v>11558.212285898613</v>
      </c>
      <c r="AC18" s="28">
        <f>THG!AC43</f>
        <v>10943.297355838924</v>
      </c>
      <c r="AD18" s="28">
        <f>THG!AD43</f>
        <v>10396.045240769005</v>
      </c>
      <c r="AE18" s="28">
        <f>THG!AE43</f>
        <v>9982.2610931413146</v>
      </c>
      <c r="AF18" s="28">
        <f>THG!AF43</f>
        <v>9552.2579329333912</v>
      </c>
      <c r="AG18" s="28">
        <f>THG!AG43</f>
        <v>9196.3537540023372</v>
      </c>
      <c r="AH18" s="145">
        <f>THG!AH43</f>
        <v>8770.4497639202491</v>
      </c>
      <c r="AI18" s="28">
        <f>THG!AI43</f>
        <v>8390.850822457689</v>
      </c>
      <c r="AK18" s="134">
        <f t="shared" si="2"/>
        <v>-379.59894146256011</v>
      </c>
      <c r="AL18" s="129">
        <f t="shared" si="3"/>
        <v>-4.3281582094472415E-2</v>
      </c>
    </row>
    <row r="19" spans="2:38" ht="14.25" customHeight="1">
      <c r="B19" s="7"/>
      <c r="C19" s="17"/>
    </row>
    <row r="20" spans="2:38" ht="18.75" customHeight="1"/>
  </sheetData>
  <mergeCells count="1">
    <mergeCell ref="AK4:AL4"/>
  </mergeCells>
  <pageMargins left="0.70866141732283472" right="0.70866141732283472" top="0.78740157480314965" bottom="0.78740157480314965" header="1.1811023622047245" footer="1.1811023622047245"/>
  <pageSetup paperSize="9" scale="69" orientation="landscape" r:id="rId1"/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L52"/>
  <sheetViews>
    <sheetView showGridLines="0" tabSelected="1" zoomScale="70" zoomScaleNormal="70" zoomScalePageLayoutView="150" workbookViewId="0">
      <pane xSplit="3" ySplit="8" topLeftCell="D9" activePane="bottomRight" state="frozen"/>
      <selection activeCell="AO5" sqref="AO5"/>
      <selection pane="topRight" activeCell="AO5" sqref="AO5"/>
      <selection pane="bottomLeft" activeCell="AO5" sqref="AO5"/>
      <selection pane="bottomRight" activeCell="D9" sqref="D9"/>
    </sheetView>
  </sheetViews>
  <sheetFormatPr baseColWidth="10" defaultColWidth="11.42578125" defaultRowHeight="15"/>
  <cols>
    <col min="1" max="1" width="5.42578125" style="2" customWidth="1"/>
    <col min="2" max="2" width="62.7109375" style="2" customWidth="1"/>
    <col min="3" max="3" width="16.7109375" style="18" customWidth="1"/>
    <col min="4" max="33" width="10.85546875" style="2" customWidth="1"/>
    <col min="34" max="38" width="10.85546875" style="94" customWidth="1"/>
    <col min="39" max="39" width="10.85546875" style="2" customWidth="1"/>
    <col min="40" max="16384" width="11.42578125" style="2"/>
  </cols>
  <sheetData>
    <row r="1" spans="2:38">
      <c r="D1" s="90" t="s">
        <v>152</v>
      </c>
      <c r="E1" s="90" t="s">
        <v>152</v>
      </c>
      <c r="F1" s="90" t="s">
        <v>152</v>
      </c>
      <c r="G1" s="90" t="s">
        <v>152</v>
      </c>
      <c r="H1" s="90" t="s">
        <v>152</v>
      </c>
      <c r="I1" s="90" t="s">
        <v>152</v>
      </c>
      <c r="J1" s="90" t="s">
        <v>152</v>
      </c>
      <c r="K1" s="90" t="s">
        <v>152</v>
      </c>
      <c r="L1" s="90" t="s">
        <v>152</v>
      </c>
      <c r="M1" s="90" t="s">
        <v>152</v>
      </c>
      <c r="N1" s="90" t="s">
        <v>152</v>
      </c>
      <c r="O1" s="90" t="s">
        <v>152</v>
      </c>
      <c r="P1" s="90" t="s">
        <v>152</v>
      </c>
      <c r="Q1" s="90" t="s">
        <v>152</v>
      </c>
      <c r="R1" s="90" t="s">
        <v>152</v>
      </c>
      <c r="S1" s="90" t="s">
        <v>152</v>
      </c>
      <c r="T1" s="90" t="s">
        <v>152</v>
      </c>
      <c r="U1" s="90" t="s">
        <v>152</v>
      </c>
      <c r="V1" s="90" t="s">
        <v>152</v>
      </c>
      <c r="W1" s="90" t="s">
        <v>152</v>
      </c>
      <c r="X1" s="90" t="s">
        <v>152</v>
      </c>
      <c r="Y1" s="90" t="s">
        <v>152</v>
      </c>
      <c r="Z1" s="90" t="s">
        <v>152</v>
      </c>
      <c r="AA1" s="90" t="s">
        <v>152</v>
      </c>
      <c r="AB1" s="90" t="s">
        <v>152</v>
      </c>
      <c r="AC1" s="90" t="s">
        <v>152</v>
      </c>
      <c r="AD1" s="90" t="s">
        <v>152</v>
      </c>
      <c r="AE1" s="90" t="s">
        <v>152</v>
      </c>
      <c r="AF1" s="90" t="s">
        <v>152</v>
      </c>
      <c r="AG1" s="90" t="s">
        <v>152</v>
      </c>
      <c r="AH1" s="90" t="s">
        <v>152</v>
      </c>
      <c r="AI1" s="90" t="s">
        <v>151</v>
      </c>
      <c r="AK1" s="90"/>
      <c r="AL1" s="90"/>
    </row>
    <row r="2" spans="2:38" ht="14.25" customHeight="1">
      <c r="B2" s="1"/>
      <c r="C2" s="12"/>
      <c r="D2" s="90" t="s">
        <v>153</v>
      </c>
      <c r="E2" s="90" t="s">
        <v>153</v>
      </c>
      <c r="F2" s="90" t="s">
        <v>153</v>
      </c>
      <c r="G2" s="90" t="s">
        <v>153</v>
      </c>
      <c r="H2" s="90" t="s">
        <v>153</v>
      </c>
      <c r="I2" s="90" t="s">
        <v>153</v>
      </c>
      <c r="J2" s="90" t="s">
        <v>153</v>
      </c>
      <c r="K2" s="90" t="s">
        <v>153</v>
      </c>
      <c r="L2" s="90" t="s">
        <v>153</v>
      </c>
      <c r="M2" s="90" t="s">
        <v>153</v>
      </c>
      <c r="N2" s="90" t="s">
        <v>153</v>
      </c>
      <c r="O2" s="90" t="s">
        <v>153</v>
      </c>
      <c r="P2" s="90" t="s">
        <v>153</v>
      </c>
      <c r="Q2" s="90" t="s">
        <v>153</v>
      </c>
      <c r="R2" s="90" t="s">
        <v>153</v>
      </c>
      <c r="S2" s="90" t="s">
        <v>153</v>
      </c>
      <c r="T2" s="90" t="s">
        <v>153</v>
      </c>
      <c r="U2" s="90" t="s">
        <v>153</v>
      </c>
      <c r="V2" s="90" t="s">
        <v>153</v>
      </c>
      <c r="W2" s="90" t="s">
        <v>153</v>
      </c>
      <c r="X2" s="90" t="s">
        <v>153</v>
      </c>
      <c r="Y2" s="90" t="s">
        <v>153</v>
      </c>
      <c r="Z2" s="90" t="s">
        <v>153</v>
      </c>
      <c r="AA2" s="90" t="s">
        <v>153</v>
      </c>
      <c r="AB2" s="90" t="s">
        <v>153</v>
      </c>
      <c r="AC2" s="90" t="s">
        <v>153</v>
      </c>
      <c r="AD2" s="90" t="s">
        <v>153</v>
      </c>
      <c r="AE2" s="90" t="s">
        <v>153</v>
      </c>
      <c r="AF2" s="90" t="s">
        <v>153</v>
      </c>
      <c r="AG2" s="90" t="s">
        <v>153</v>
      </c>
      <c r="AH2" s="90" t="s">
        <v>153</v>
      </c>
      <c r="AI2" s="90" t="s">
        <v>153</v>
      </c>
      <c r="AK2" s="90"/>
      <c r="AL2" s="90"/>
    </row>
    <row r="3" spans="2:38" ht="22.5" customHeight="1">
      <c r="B3" s="3" t="s">
        <v>124</v>
      </c>
      <c r="C3" s="13" t="s">
        <v>125</v>
      </c>
      <c r="D3" s="25"/>
      <c r="E3" s="2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2:38">
      <c r="B4" s="4" t="s">
        <v>173</v>
      </c>
      <c r="C4" s="14"/>
      <c r="D4" s="8">
        <v>32874</v>
      </c>
      <c r="E4" s="8">
        <v>33239</v>
      </c>
      <c r="F4" s="8">
        <v>33604</v>
      </c>
      <c r="G4" s="8">
        <v>33970</v>
      </c>
      <c r="H4" s="8">
        <v>34335</v>
      </c>
      <c r="I4" s="8">
        <v>34700</v>
      </c>
      <c r="J4" s="8">
        <v>35065</v>
      </c>
      <c r="K4" s="8">
        <v>35431</v>
      </c>
      <c r="L4" s="8">
        <v>35796</v>
      </c>
      <c r="M4" s="8">
        <v>36161</v>
      </c>
      <c r="N4" s="8">
        <v>36526</v>
      </c>
      <c r="O4" s="8">
        <v>36892</v>
      </c>
      <c r="P4" s="8">
        <v>37257</v>
      </c>
      <c r="Q4" s="8">
        <v>37622</v>
      </c>
      <c r="R4" s="8">
        <v>37987</v>
      </c>
      <c r="S4" s="8">
        <v>38353</v>
      </c>
      <c r="T4" s="8">
        <v>38718</v>
      </c>
      <c r="U4" s="8">
        <v>39083</v>
      </c>
      <c r="V4" s="8">
        <v>39448</v>
      </c>
      <c r="W4" s="8">
        <v>39814</v>
      </c>
      <c r="X4" s="8">
        <v>40179</v>
      </c>
      <c r="Y4" s="8">
        <v>40544</v>
      </c>
      <c r="Z4" s="8">
        <v>40909</v>
      </c>
      <c r="AA4" s="8">
        <v>41275</v>
      </c>
      <c r="AB4" s="8">
        <v>41640</v>
      </c>
      <c r="AC4" s="8">
        <v>42005</v>
      </c>
      <c r="AD4" s="8">
        <v>42370</v>
      </c>
      <c r="AE4" s="8">
        <v>42736</v>
      </c>
      <c r="AF4" s="8">
        <v>43101</v>
      </c>
      <c r="AG4" s="8">
        <v>43466</v>
      </c>
      <c r="AH4" s="8">
        <v>43831</v>
      </c>
      <c r="AI4" s="8">
        <v>44197</v>
      </c>
      <c r="AK4" s="8" t="s">
        <v>176</v>
      </c>
      <c r="AL4" s="8" t="s">
        <v>177</v>
      </c>
    </row>
    <row r="5" spans="2:38" s="11" customFormat="1" ht="18.75" customHeight="1">
      <c r="B5" s="5" t="s">
        <v>42</v>
      </c>
      <c r="C5" s="21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145"/>
      <c r="AI5" s="28"/>
      <c r="AK5" s="134"/>
      <c r="AL5" s="129"/>
    </row>
    <row r="6" spans="2:38" s="11" customFormat="1" ht="18.75" customHeight="1">
      <c r="B6" s="26" t="s">
        <v>43</v>
      </c>
      <c r="C6" s="23" t="s">
        <v>6</v>
      </c>
      <c r="D6" s="27">
        <f t="shared" ref="D6:AG6" si="0">SUM(D9,D14,D22,D27,D33,D43)</f>
        <v>1241919.2339708565</v>
      </c>
      <c r="E6" s="27">
        <f t="shared" si="0"/>
        <v>1195966.1377386143</v>
      </c>
      <c r="F6" s="27">
        <f t="shared" si="0"/>
        <v>1146454.3415508629</v>
      </c>
      <c r="G6" s="27">
        <f t="shared" si="0"/>
        <v>1137451.3665752516</v>
      </c>
      <c r="H6" s="27">
        <f t="shared" si="0"/>
        <v>1119681.9674174986</v>
      </c>
      <c r="I6" s="27">
        <f t="shared" si="0"/>
        <v>1115305.3571250297</v>
      </c>
      <c r="J6" s="27">
        <f t="shared" si="0"/>
        <v>1133362.8836870764</v>
      </c>
      <c r="K6" s="27">
        <f t="shared" si="0"/>
        <v>1098413.4008480748</v>
      </c>
      <c r="L6" s="27">
        <f t="shared" si="0"/>
        <v>1073178.3224873862</v>
      </c>
      <c r="M6" s="27">
        <f t="shared" si="0"/>
        <v>1039200.1722284241</v>
      </c>
      <c r="N6" s="27">
        <f t="shared" si="0"/>
        <v>1036926.2614236131</v>
      </c>
      <c r="O6" s="27">
        <f t="shared" si="0"/>
        <v>1052999.4769175621</v>
      </c>
      <c r="P6" s="27">
        <f t="shared" si="0"/>
        <v>1031672.5090014124</v>
      </c>
      <c r="Q6" s="27">
        <f t="shared" si="0"/>
        <v>1028625.7719405807</v>
      </c>
      <c r="R6" s="27">
        <f t="shared" si="0"/>
        <v>1011768.8302799783</v>
      </c>
      <c r="S6" s="27">
        <f t="shared" si="0"/>
        <v>986709.48471528082</v>
      </c>
      <c r="T6" s="27">
        <f t="shared" si="0"/>
        <v>993738.73191774567</v>
      </c>
      <c r="U6" s="27">
        <f t="shared" si="0"/>
        <v>968039.59684710694</v>
      </c>
      <c r="V6" s="27">
        <f t="shared" si="0"/>
        <v>968935.03008459089</v>
      </c>
      <c r="W6" s="27">
        <f t="shared" si="0"/>
        <v>902742.05968300812</v>
      </c>
      <c r="X6" s="27">
        <f t="shared" si="0"/>
        <v>935768.36353406881</v>
      </c>
      <c r="Y6" s="27">
        <f t="shared" si="0"/>
        <v>911243.77386393235</v>
      </c>
      <c r="Z6" s="27">
        <f t="shared" si="0"/>
        <v>916901.01681657438</v>
      </c>
      <c r="AA6" s="27">
        <f t="shared" si="0"/>
        <v>933987.36117159028</v>
      </c>
      <c r="AB6" s="27">
        <f t="shared" si="0"/>
        <v>894464.54098942445</v>
      </c>
      <c r="AC6" s="27">
        <f t="shared" si="0"/>
        <v>897953.67140992323</v>
      </c>
      <c r="AD6" s="27">
        <f t="shared" si="0"/>
        <v>901442.02979963156</v>
      </c>
      <c r="AE6" s="27">
        <f t="shared" si="0"/>
        <v>885729.46848231228</v>
      </c>
      <c r="AF6" s="27">
        <f t="shared" si="0"/>
        <v>850541.98718074674</v>
      </c>
      <c r="AG6" s="27">
        <f t="shared" si="0"/>
        <v>799733.98758952843</v>
      </c>
      <c r="AH6" s="144">
        <f t="shared" ref="AH6" si="1">SUM(AH9,AH14,AH22,AH27,AH33,AH43)</f>
        <v>728737.65279976511</v>
      </c>
      <c r="AI6" s="27">
        <f t="shared" ref="AI6" si="2">SUM(AI9,AI14,AI22,AI27,AI33,AI43)</f>
        <v>761590.98517677886</v>
      </c>
      <c r="AK6" s="135">
        <f>AI6-AH6</f>
        <v>32853.33237701375</v>
      </c>
      <c r="AL6" s="130">
        <f>IF(AI6&lt;&gt;0,AI6/AH6-1,0)</f>
        <v>4.5082523526530194E-2</v>
      </c>
    </row>
    <row r="7" spans="2:38" s="11" customFormat="1" ht="18.75" customHeight="1">
      <c r="B7" s="24" t="s">
        <v>44</v>
      </c>
      <c r="C7" s="21" t="s">
        <v>6</v>
      </c>
      <c r="D7" s="28">
        <f t="shared" ref="D7:AG7" si="3">SUM(D9,D14,D22,D27,D33,D43,D49)</f>
        <v>1268921.8055759314</v>
      </c>
      <c r="E7" s="28">
        <f t="shared" si="3"/>
        <v>1164710.4315138666</v>
      </c>
      <c r="F7" s="28">
        <f t="shared" si="3"/>
        <v>1109104.7612267563</v>
      </c>
      <c r="G7" s="28">
        <f t="shared" si="3"/>
        <v>1100617.1179289632</v>
      </c>
      <c r="H7" s="28">
        <f t="shared" si="3"/>
        <v>1088427.032394066</v>
      </c>
      <c r="I7" s="28">
        <f t="shared" si="3"/>
        <v>1090715.5007880607</v>
      </c>
      <c r="J7" s="28">
        <f t="shared" si="3"/>
        <v>1105254.9119392538</v>
      </c>
      <c r="K7" s="28">
        <f t="shared" si="3"/>
        <v>1070886.4206172167</v>
      </c>
      <c r="L7" s="28">
        <f t="shared" si="3"/>
        <v>1046448.289951588</v>
      </c>
      <c r="M7" s="28">
        <f t="shared" si="3"/>
        <v>1009110.537866138</v>
      </c>
      <c r="N7" s="28">
        <f t="shared" si="3"/>
        <v>1027336.9248130305</v>
      </c>
      <c r="O7" s="28">
        <f t="shared" si="3"/>
        <v>1035219.5085625361</v>
      </c>
      <c r="P7" s="28">
        <f t="shared" si="3"/>
        <v>1047328.5683837174</v>
      </c>
      <c r="Q7" s="28">
        <f t="shared" si="3"/>
        <v>1040111.0121971036</v>
      </c>
      <c r="R7" s="28">
        <f t="shared" si="3"/>
        <v>1019768.328991247</v>
      </c>
      <c r="S7" s="28">
        <f t="shared" si="3"/>
        <v>991057.59195313358</v>
      </c>
      <c r="T7" s="28">
        <f t="shared" si="3"/>
        <v>990564.77230901923</v>
      </c>
      <c r="U7" s="28">
        <f t="shared" si="3"/>
        <v>968231.2879614929</v>
      </c>
      <c r="V7" s="28">
        <f t="shared" si="3"/>
        <v>957277.19380148721</v>
      </c>
      <c r="W7" s="28">
        <f t="shared" si="3"/>
        <v>882930.67938079743</v>
      </c>
      <c r="X7" s="28">
        <f t="shared" si="3"/>
        <v>921074.02469146613</v>
      </c>
      <c r="Y7" s="28">
        <f t="shared" si="3"/>
        <v>895267.36630204809</v>
      </c>
      <c r="Z7" s="28">
        <f t="shared" si="3"/>
        <v>890853.07304231205</v>
      </c>
      <c r="AA7" s="28">
        <f t="shared" si="3"/>
        <v>910652.86254350445</v>
      </c>
      <c r="AB7" s="28">
        <f t="shared" si="3"/>
        <v>871833.81853850221</v>
      </c>
      <c r="AC7" s="28">
        <f t="shared" si="3"/>
        <v>877518.9482028631</v>
      </c>
      <c r="AD7" s="28">
        <f t="shared" si="3"/>
        <v>878975.43097294902</v>
      </c>
      <c r="AE7" s="28">
        <f t="shared" si="3"/>
        <v>863618.15844046581</v>
      </c>
      <c r="AF7" s="28">
        <f t="shared" si="3"/>
        <v>830492.42686754395</v>
      </c>
      <c r="AG7" s="28">
        <f t="shared" si="3"/>
        <v>784842.0531813557</v>
      </c>
      <c r="AH7" s="145">
        <f t="shared" ref="AH7" si="4">SUM(AH9,AH14,AH22,AH27,AH33,AH43,AH49)</f>
        <v>717472.61163045</v>
      </c>
      <c r="AI7" s="28">
        <f t="shared" ref="AI7" si="5">SUM(AI9,AI14,AI22,AI27,AI33,AI43,AI49)</f>
        <v>750117.97399219475</v>
      </c>
      <c r="AK7" s="134">
        <f>AI7-AH7</f>
        <v>32645.362361744745</v>
      </c>
      <c r="AL7" s="131">
        <f>IF(AI7&lt;&gt;0,AI7/AH7-1,0)</f>
        <v>4.5500499716021769E-2</v>
      </c>
    </row>
    <row r="8" spans="2:38" ht="18.75" customHeight="1">
      <c r="B8" s="19"/>
      <c r="C8" s="16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146"/>
      <c r="AI8" s="97"/>
      <c r="AK8" s="136"/>
      <c r="AL8" s="132"/>
    </row>
    <row r="9" spans="2:38" s="11" customFormat="1" ht="18.75" customHeight="1">
      <c r="B9" s="5" t="s">
        <v>15</v>
      </c>
      <c r="C9" s="21" t="s">
        <v>6</v>
      </c>
      <c r="D9" s="28">
        <f t="shared" ref="D9:AG9" si="6">SUMIF(D10:D12,"&lt;1E+307")</f>
        <v>466093.32879997999</v>
      </c>
      <c r="E9" s="28">
        <f t="shared" si="6"/>
        <v>450937.22419566952</v>
      </c>
      <c r="F9" s="28">
        <f t="shared" si="6"/>
        <v>426095.14386614476</v>
      </c>
      <c r="G9" s="28">
        <f t="shared" si="6"/>
        <v>416344.01386562508</v>
      </c>
      <c r="H9" s="28">
        <f t="shared" si="6"/>
        <v>410493.72228395537</v>
      </c>
      <c r="I9" s="28">
        <f t="shared" si="6"/>
        <v>399862.23914876429</v>
      </c>
      <c r="J9" s="28">
        <f t="shared" si="6"/>
        <v>406086.22274034028</v>
      </c>
      <c r="K9" s="28">
        <f t="shared" si="6"/>
        <v>384546.66200482717</v>
      </c>
      <c r="L9" s="28">
        <f t="shared" si="6"/>
        <v>384520.64575414744</v>
      </c>
      <c r="M9" s="28">
        <f t="shared" si="6"/>
        <v>373883.71442082338</v>
      </c>
      <c r="N9" s="28">
        <f t="shared" si="6"/>
        <v>385278.24841070158</v>
      </c>
      <c r="O9" s="28">
        <f t="shared" si="6"/>
        <v>396240.80246199999</v>
      </c>
      <c r="P9" s="28">
        <f t="shared" si="6"/>
        <v>396432.84498786996</v>
      </c>
      <c r="Q9" s="28">
        <f t="shared" si="6"/>
        <v>408827.44305030134</v>
      </c>
      <c r="R9" s="28">
        <f t="shared" si="6"/>
        <v>403560.1070671851</v>
      </c>
      <c r="S9" s="28">
        <f t="shared" si="6"/>
        <v>396857.70941990748</v>
      </c>
      <c r="T9" s="28">
        <f t="shared" si="6"/>
        <v>397097.82600127213</v>
      </c>
      <c r="U9" s="28">
        <f t="shared" si="6"/>
        <v>402778.3068326959</v>
      </c>
      <c r="V9" s="28">
        <f t="shared" si="6"/>
        <v>382395.07846703968</v>
      </c>
      <c r="W9" s="28">
        <f t="shared" si="6"/>
        <v>356171.7993636204</v>
      </c>
      <c r="X9" s="28">
        <f t="shared" si="6"/>
        <v>367783.8717717948</v>
      </c>
      <c r="Y9" s="28">
        <f t="shared" si="6"/>
        <v>365481.1725997458</v>
      </c>
      <c r="Z9" s="28">
        <f t="shared" si="6"/>
        <v>376284.32148882066</v>
      </c>
      <c r="AA9" s="28">
        <f t="shared" si="6"/>
        <v>379053.76600906445</v>
      </c>
      <c r="AB9" s="28">
        <f t="shared" si="6"/>
        <v>358907.18063714134</v>
      </c>
      <c r="AC9" s="28">
        <f t="shared" si="6"/>
        <v>346803.71720174217</v>
      </c>
      <c r="AD9" s="28">
        <f t="shared" si="6"/>
        <v>343072.16097336554</v>
      </c>
      <c r="AE9" s="28">
        <f t="shared" si="6"/>
        <v>322341.91203491902</v>
      </c>
      <c r="AF9" s="28">
        <f t="shared" si="6"/>
        <v>309508.09711774974</v>
      </c>
      <c r="AG9" s="28">
        <f t="shared" si="6"/>
        <v>258844.20298840481</v>
      </c>
      <c r="AH9" s="145">
        <f t="shared" ref="AH9" si="7">SUMIF(AH10:AH12,"&lt;1E+307")</f>
        <v>219988.53812932482</v>
      </c>
      <c r="AI9" s="28">
        <f t="shared" ref="AI9" si="8">SUMIF(AI10:AI12,"&lt;1E+307")</f>
        <v>247286.82744167931</v>
      </c>
      <c r="AK9" s="134">
        <f t="shared" ref="AK9:AK12" si="9">AI9-AH9</f>
        <v>27298.289312354493</v>
      </c>
      <c r="AL9" s="131">
        <f t="shared" ref="AL9:AL12" si="10">IF(AI9&lt;&gt;0,AI9/AH9-1,0)</f>
        <v>0.12408959823309806</v>
      </c>
    </row>
    <row r="10" spans="2:38" ht="18.75" customHeight="1">
      <c r="B10" s="19" t="s">
        <v>0</v>
      </c>
      <c r="C10" s="16" t="s">
        <v>6</v>
      </c>
      <c r="D10" s="29">
        <f>SUM('CO2'!D10,'CH4'!D10,N2O!D10)</f>
        <v>427353.0729690892</v>
      </c>
      <c r="E10" s="29">
        <f>SUM('CO2'!E10,'CH4'!E10,N2O!E10)</f>
        <v>413164.01733095216</v>
      </c>
      <c r="F10" s="29">
        <f>SUM('CO2'!F10,'CH4'!F10,N2O!F10)</f>
        <v>390616.68163610104</v>
      </c>
      <c r="G10" s="29">
        <f>SUM('CO2'!G10,'CH4'!G10,N2O!G10)</f>
        <v>379765.26090170996</v>
      </c>
      <c r="H10" s="29">
        <f>SUM('CO2'!H10,'CH4'!H10,N2O!H10)</f>
        <v>376975.00751284359</v>
      </c>
      <c r="I10" s="29">
        <f>SUM('CO2'!I10,'CH4'!I10,N2O!I10)</f>
        <v>367537.26900246373</v>
      </c>
      <c r="J10" s="29">
        <f>SUM('CO2'!J10,'CH4'!J10,N2O!J10)</f>
        <v>374561.05186313199</v>
      </c>
      <c r="K10" s="29">
        <f>SUM('CO2'!K10,'CH4'!K10,N2O!K10)</f>
        <v>353660.29089022236</v>
      </c>
      <c r="L10" s="29">
        <f>SUM('CO2'!L10,'CH4'!L10,N2O!L10)</f>
        <v>356296.11085927801</v>
      </c>
      <c r="M10" s="29">
        <f>SUM('CO2'!M10,'CH4'!M10,N2O!M10)</f>
        <v>344689.93694700371</v>
      </c>
      <c r="N10" s="29">
        <f>SUM('CO2'!N10,'CH4'!N10,N2O!N10)</f>
        <v>358029.30182073294</v>
      </c>
      <c r="O10" s="29">
        <f>SUM('CO2'!O10,'CH4'!O10,N2O!O10)</f>
        <v>371290.20303780289</v>
      </c>
      <c r="P10" s="29">
        <f>SUM('CO2'!P10,'CH4'!P10,N2O!P10)</f>
        <v>372572.18667587521</v>
      </c>
      <c r="Q10" s="29">
        <f>SUM('CO2'!Q10,'CH4'!Q10,N2O!Q10)</f>
        <v>386840.47482358513</v>
      </c>
      <c r="R10" s="29">
        <f>SUM('CO2'!R10,'CH4'!R10,N2O!R10)</f>
        <v>384288.78303183126</v>
      </c>
      <c r="S10" s="29">
        <f>SUM('CO2'!S10,'CH4'!S10,N2O!S10)</f>
        <v>379369.41150149424</v>
      </c>
      <c r="T10" s="29">
        <f>SUM('CO2'!T10,'CH4'!T10,N2O!T10)</f>
        <v>381110.23968796391</v>
      </c>
      <c r="U10" s="29">
        <f>SUM('CO2'!U10,'CH4'!U10,N2O!U10)</f>
        <v>388376.22132077429</v>
      </c>
      <c r="V10" s="29">
        <f>SUM('CO2'!V10,'CH4'!V10,N2O!V10)</f>
        <v>368343.90035160084</v>
      </c>
      <c r="W10" s="29">
        <f>SUM('CO2'!W10,'CH4'!W10,N2O!W10)</f>
        <v>343825.01368669234</v>
      </c>
      <c r="X10" s="29">
        <f>SUM('CO2'!X10,'CH4'!X10,N2O!X10)</f>
        <v>355749.71785295883</v>
      </c>
      <c r="Y10" s="29">
        <f>SUM('CO2'!Y10,'CH4'!Y10,N2O!Y10)</f>
        <v>353461.35476578929</v>
      </c>
      <c r="Z10" s="29">
        <f>SUM('CO2'!Z10,'CH4'!Z10,N2O!Z10)</f>
        <v>363459.07691485219</v>
      </c>
      <c r="AA10" s="29">
        <f>SUM('CO2'!AA10,'CH4'!AA10,N2O!AA10)</f>
        <v>366442.90421979217</v>
      </c>
      <c r="AB10" s="29">
        <f>SUM('CO2'!AB10,'CH4'!AB10,N2O!AB10)</f>
        <v>347506.66827980813</v>
      </c>
      <c r="AC10" s="29">
        <f>SUM('CO2'!AC10,'CH4'!AC10,N2O!AC10)</f>
        <v>335254.70400165586</v>
      </c>
      <c r="AD10" s="29">
        <f>SUM('CO2'!AD10,'CH4'!AD10,N2O!AD10)</f>
        <v>332285.42018559593</v>
      </c>
      <c r="AE10" s="29">
        <f>SUM('CO2'!AE10,'CH4'!AE10,N2O!AE10)</f>
        <v>311457.1244739198</v>
      </c>
      <c r="AF10" s="29">
        <f>SUM('CO2'!AF10,'CH4'!AF10,N2O!AF10)</f>
        <v>299666.11317199725</v>
      </c>
      <c r="AG10" s="29">
        <f>SUM('CO2'!AG10,'CH4'!AG10,N2O!AG10)</f>
        <v>250539.38899200188</v>
      </c>
      <c r="AH10" s="146">
        <f>SUM('CO2'!AH10,'CH4'!AH10,N2O!AH10)</f>
        <v>212475.50290150483</v>
      </c>
      <c r="AI10" s="97">
        <f>SUM('CO2'!AI10,'CH4'!AI10,N2O!AI10)</f>
        <v>239790.20503939971</v>
      </c>
      <c r="AK10" s="136">
        <f t="shared" si="9"/>
        <v>27314.70213789487</v>
      </c>
      <c r="AL10" s="132">
        <f t="shared" si="10"/>
        <v>0.12855459459981544</v>
      </c>
    </row>
    <row r="11" spans="2:38" s="94" customFormat="1" ht="18.75" customHeight="1">
      <c r="B11" s="20" t="s">
        <v>2</v>
      </c>
      <c r="C11" s="15" t="s">
        <v>6</v>
      </c>
      <c r="D11" s="30">
        <f>SUM('CO2'!D11,'CH4'!D11,N2O!D11)</f>
        <v>1103.0708667500001</v>
      </c>
      <c r="E11" s="30">
        <f>SUM('CO2'!E11,'CH4'!E11,N2O!E11)</f>
        <v>1159.8383577499999</v>
      </c>
      <c r="F11" s="30">
        <f>SUM('CO2'!F11,'CH4'!F11,N2O!F11)</f>
        <v>1147.2606123499997</v>
      </c>
      <c r="G11" s="30">
        <f>SUM('CO2'!G11,'CH4'!G11,N2O!G11)</f>
        <v>1213.3842617499997</v>
      </c>
      <c r="H11" s="30">
        <f>SUM('CO2'!H11,'CH4'!H11,N2O!H11)</f>
        <v>1235.1486889999999</v>
      </c>
      <c r="I11" s="30">
        <f>SUM('CO2'!I11,'CH4'!I11,N2O!I11)</f>
        <v>1347.8871670000001</v>
      </c>
      <c r="J11" s="30">
        <f>SUM('CO2'!J11,'CH4'!J11,N2O!J11)</f>
        <v>1507.7022199677779</v>
      </c>
      <c r="K11" s="30">
        <f>SUM('CO2'!K11,'CH4'!K11,N2O!K11)</f>
        <v>1439.8395528977778</v>
      </c>
      <c r="L11" s="30">
        <f>SUM('CO2'!L11,'CH4'!L11,N2O!L11)</f>
        <v>1450.8206388733333</v>
      </c>
      <c r="M11" s="30">
        <f>SUM('CO2'!M11,'CH4'!M11,N2O!M11)</f>
        <v>1445.2398146477776</v>
      </c>
      <c r="N11" s="30">
        <f>SUM('CO2'!N11,'CH4'!N11,N2O!N11)</f>
        <v>1431.7424955888887</v>
      </c>
      <c r="O11" s="30">
        <f>SUM('CO2'!O11,'CH4'!O11,N2O!O11)</f>
        <v>1510.3601445199997</v>
      </c>
      <c r="P11" s="30">
        <f>SUM('CO2'!P11,'CH4'!P11,N2O!P11)</f>
        <v>1622.2623313016668</v>
      </c>
      <c r="Q11" s="30">
        <f>SUM('CO2'!Q11,'CH4'!Q11,N2O!Q11)</f>
        <v>1524.9218256133331</v>
      </c>
      <c r="R11" s="30">
        <f>SUM('CO2'!R11,'CH4'!R11,N2O!R11)</f>
        <v>1536.0192784850001</v>
      </c>
      <c r="S11" s="30">
        <f>SUM('CO2'!S11,'CH4'!S11,N2O!S11)</f>
        <v>1501.3428607466292</v>
      </c>
      <c r="T11" s="30">
        <f>SUM('CO2'!T11,'CH4'!T11,N2O!T11)</f>
        <v>1693.7620217674664</v>
      </c>
      <c r="U11" s="30">
        <f>SUM('CO2'!U11,'CH4'!U11,N2O!U11)</f>
        <v>1382.5840876610173</v>
      </c>
      <c r="V11" s="30">
        <f>SUM('CO2'!V11,'CH4'!V11,N2O!V11)</f>
        <v>1452.464368904775</v>
      </c>
      <c r="W11" s="30">
        <f>SUM('CO2'!W11,'CH4'!W11,N2O!W11)</f>
        <v>1369.9587886786032</v>
      </c>
      <c r="X11" s="30">
        <f>SUM('CO2'!X11,'CH4'!X11,N2O!X11)</f>
        <v>1191.5539269289</v>
      </c>
      <c r="Y11" s="30">
        <f>SUM('CO2'!Y11,'CH4'!Y11,N2O!Y11)</f>
        <v>1243.800101558875</v>
      </c>
      <c r="Z11" s="30">
        <f>SUM('CO2'!Z11,'CH4'!Z11,N2O!Z11)</f>
        <v>1252.980855010775</v>
      </c>
      <c r="AA11" s="30">
        <f>SUM('CO2'!AA11,'CH4'!AA11,N2O!AA11)</f>
        <v>1489.7430261040272</v>
      </c>
      <c r="AB11" s="30">
        <f>SUM('CO2'!AB11,'CH4'!AB11,N2O!AB11)</f>
        <v>1211.3083768680003</v>
      </c>
      <c r="AC11" s="30">
        <f>SUM('CO2'!AC11,'CH4'!AC11,N2O!AC11)</f>
        <v>1247.7489421912499</v>
      </c>
      <c r="AD11" s="30">
        <f>SUM('CO2'!AD11,'CH4'!AD11,N2O!AD11)</f>
        <v>1060.5517347923499</v>
      </c>
      <c r="AE11" s="30">
        <f>SUM('CO2'!AE11,'CH4'!AE11,N2O!AE11)</f>
        <v>1268.7128255225</v>
      </c>
      <c r="AF11" s="30">
        <f>SUM('CO2'!AF11,'CH4'!AF11,N2O!AF11)</f>
        <v>1347.5049437257501</v>
      </c>
      <c r="AG11" s="30">
        <f>SUM('CO2'!AG11,'CH4'!AG11,N2O!AG11)</f>
        <v>1210.3647855741999</v>
      </c>
      <c r="AH11" s="147">
        <f>SUM('CO2'!AH11,'CH4'!AH11,N2O!AH11)</f>
        <v>777.97484516727479</v>
      </c>
      <c r="AI11" s="30">
        <f>SUM('CO2'!AI11,'CH4'!AI11,N2O!AI11)</f>
        <v>808.45778352542402</v>
      </c>
      <c r="AK11" s="137">
        <f t="shared" si="9"/>
        <v>30.482938358149227</v>
      </c>
      <c r="AL11" s="133">
        <f t="shared" si="10"/>
        <v>3.9182421575076676E-2</v>
      </c>
    </row>
    <row r="12" spans="2:38" s="94" customFormat="1" ht="18.75" customHeight="1">
      <c r="B12" s="96" t="s">
        <v>1</v>
      </c>
      <c r="C12" s="95" t="s">
        <v>6</v>
      </c>
      <c r="D12" s="97">
        <f>SUM('CO2'!D12,'CH4'!D12,N2O!D12)</f>
        <v>37637.184964140848</v>
      </c>
      <c r="E12" s="97">
        <f>SUM('CO2'!E12,'CH4'!E12,N2O!E12)</f>
        <v>36613.368506967359</v>
      </c>
      <c r="F12" s="97">
        <f>SUM('CO2'!F12,'CH4'!F12,N2O!F12)</f>
        <v>34331.201617693681</v>
      </c>
      <c r="G12" s="97">
        <f>SUM('CO2'!G12,'CH4'!G12,N2O!G12)</f>
        <v>35365.368702165135</v>
      </c>
      <c r="H12" s="97">
        <f>SUM('CO2'!H12,'CH4'!H12,N2O!H12)</f>
        <v>32283.566082111767</v>
      </c>
      <c r="I12" s="97">
        <f>SUM('CO2'!I12,'CH4'!I12,N2O!I12)</f>
        <v>30977.082979300576</v>
      </c>
      <c r="J12" s="97">
        <f>SUM('CO2'!J12,'CH4'!J12,N2O!J12)</f>
        <v>30017.468657240475</v>
      </c>
      <c r="K12" s="97">
        <f>SUM('CO2'!K12,'CH4'!K12,N2O!K12)</f>
        <v>29446.531561707026</v>
      </c>
      <c r="L12" s="97">
        <f>SUM('CO2'!L12,'CH4'!L12,N2O!L12)</f>
        <v>26773.714255996121</v>
      </c>
      <c r="M12" s="97">
        <f>SUM('CO2'!M12,'CH4'!M12,N2O!M12)</f>
        <v>27748.537659171885</v>
      </c>
      <c r="N12" s="97">
        <f>SUM('CO2'!N12,'CH4'!N12,N2O!N12)</f>
        <v>25817.204094379744</v>
      </c>
      <c r="O12" s="97">
        <f>SUM('CO2'!O12,'CH4'!O12,N2O!O12)</f>
        <v>23440.239279677127</v>
      </c>
      <c r="P12" s="97">
        <f>SUM('CO2'!P12,'CH4'!P12,N2O!P12)</f>
        <v>22238.395980693025</v>
      </c>
      <c r="Q12" s="97">
        <f>SUM('CO2'!Q12,'CH4'!Q12,N2O!Q12)</f>
        <v>20462.046401102853</v>
      </c>
      <c r="R12" s="97">
        <f>SUM('CO2'!R12,'CH4'!R12,N2O!R12)</f>
        <v>17735.304756868842</v>
      </c>
      <c r="S12" s="97">
        <f>SUM('CO2'!S12,'CH4'!S12,N2O!S12)</f>
        <v>15986.955057666653</v>
      </c>
      <c r="T12" s="97">
        <f>SUM('CO2'!T12,'CH4'!T12,N2O!T12)</f>
        <v>14293.824291540761</v>
      </c>
      <c r="U12" s="97">
        <f>SUM('CO2'!U12,'CH4'!U12,N2O!U12)</f>
        <v>13019.50142426059</v>
      </c>
      <c r="V12" s="97">
        <f>SUM('CO2'!V12,'CH4'!V12,N2O!V12)</f>
        <v>12598.713746534089</v>
      </c>
      <c r="W12" s="97">
        <f>SUM('CO2'!W12,'CH4'!W12,N2O!W12)</f>
        <v>10976.826888249447</v>
      </c>
      <c r="X12" s="97">
        <f>SUM('CO2'!X12,'CH4'!X12,N2O!X12)</f>
        <v>10842.599991907087</v>
      </c>
      <c r="Y12" s="97">
        <f>SUM('CO2'!Y12,'CH4'!Y12,N2O!Y12)</f>
        <v>10776.01773239767</v>
      </c>
      <c r="Z12" s="97">
        <f>SUM('CO2'!Z12,'CH4'!Z12,N2O!Z12)</f>
        <v>11572.263718957638</v>
      </c>
      <c r="AA12" s="97">
        <f>SUM('CO2'!AA12,'CH4'!AA12,N2O!AA12)</f>
        <v>11121.118763168257</v>
      </c>
      <c r="AB12" s="97">
        <f>SUM('CO2'!AB12,'CH4'!AB12,N2O!AB12)</f>
        <v>10189.203980465181</v>
      </c>
      <c r="AC12" s="97">
        <f>SUM('CO2'!AC12,'CH4'!AC12,N2O!AC12)</f>
        <v>10301.264257895047</v>
      </c>
      <c r="AD12" s="97">
        <f>SUM('CO2'!AD12,'CH4'!AD12,N2O!AD12)</f>
        <v>9726.18905297727</v>
      </c>
      <c r="AE12" s="97">
        <f>SUM('CO2'!AE12,'CH4'!AE12,N2O!AE12)</f>
        <v>9616.0747354767009</v>
      </c>
      <c r="AF12" s="97">
        <f>SUM('CO2'!AF12,'CH4'!AF12,N2O!AF12)</f>
        <v>8494.4790020267537</v>
      </c>
      <c r="AG12" s="97">
        <f>SUM('CO2'!AG12,'CH4'!AG12,N2O!AG12)</f>
        <v>7094.449210828715</v>
      </c>
      <c r="AH12" s="146">
        <f>SUM('CO2'!AH12,'CH4'!AH12,N2O!AH12)</f>
        <v>6735.0603826527185</v>
      </c>
      <c r="AI12" s="97">
        <f>SUM('CO2'!AI12,'CH4'!AI12,N2O!AI12)</f>
        <v>6688.1646187541792</v>
      </c>
      <c r="AK12" s="136">
        <f t="shared" si="9"/>
        <v>-46.895763898539371</v>
      </c>
      <c r="AL12" s="132">
        <f t="shared" si="10"/>
        <v>-6.9629314711605605E-3</v>
      </c>
    </row>
    <row r="13" spans="2:38" s="94" customFormat="1" ht="18.75" customHeight="1">
      <c r="B13" s="20"/>
      <c r="C13" s="15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147"/>
      <c r="AI13" s="30"/>
      <c r="AK13" s="137"/>
      <c r="AL13" s="133"/>
    </row>
    <row r="14" spans="2:38" s="11" customFormat="1" ht="18.75" customHeight="1">
      <c r="B14" s="6" t="s">
        <v>16</v>
      </c>
      <c r="C14" s="23" t="s">
        <v>6</v>
      </c>
      <c r="D14" s="27">
        <f>SUMIF(D15:D20,"&lt;1E+307")</f>
        <v>283658.40664380102</v>
      </c>
      <c r="E14" s="27">
        <f t="shared" ref="E14:AE14" si="11">SUMIF(E15:E20,"&lt;1E+307")</f>
        <v>258519.07570245446</v>
      </c>
      <c r="F14" s="27">
        <f t="shared" si="11"/>
        <v>248193.91897067029</v>
      </c>
      <c r="G14" s="27">
        <f t="shared" si="11"/>
        <v>238524.33215135697</v>
      </c>
      <c r="H14" s="27">
        <f t="shared" si="11"/>
        <v>242681.06653335158</v>
      </c>
      <c r="I14" s="27">
        <f t="shared" si="11"/>
        <v>244354.31505629898</v>
      </c>
      <c r="J14" s="27">
        <f t="shared" si="11"/>
        <v>233198.5614396827</v>
      </c>
      <c r="K14" s="27">
        <f t="shared" si="11"/>
        <v>237557.39833774418</v>
      </c>
      <c r="L14" s="27">
        <f t="shared" si="11"/>
        <v>219294.08131854216</v>
      </c>
      <c r="M14" s="27">
        <f t="shared" si="11"/>
        <v>208799.73694766709</v>
      </c>
      <c r="N14" s="27">
        <f t="shared" si="11"/>
        <v>208154.11509931865</v>
      </c>
      <c r="O14" s="27">
        <f t="shared" si="11"/>
        <v>197609.20685184997</v>
      </c>
      <c r="P14" s="27">
        <f t="shared" si="11"/>
        <v>195267.11731837507</v>
      </c>
      <c r="Q14" s="27">
        <f t="shared" si="11"/>
        <v>195938.70912870695</v>
      </c>
      <c r="R14" s="27">
        <f t="shared" si="11"/>
        <v>197578.72760079522</v>
      </c>
      <c r="S14" s="27">
        <f t="shared" si="11"/>
        <v>191156.83980774845</v>
      </c>
      <c r="T14" s="27">
        <f t="shared" si="11"/>
        <v>196249.29156866981</v>
      </c>
      <c r="U14" s="27">
        <f t="shared" si="11"/>
        <v>205254.66904004704</v>
      </c>
      <c r="V14" s="27">
        <f t="shared" si="11"/>
        <v>201706.27638211061</v>
      </c>
      <c r="W14" s="27">
        <f t="shared" si="11"/>
        <v>176079.08238877717</v>
      </c>
      <c r="X14" s="27">
        <f t="shared" si="11"/>
        <v>188410.34358093492</v>
      </c>
      <c r="Y14" s="27">
        <f t="shared" si="11"/>
        <v>185417.15266345275</v>
      </c>
      <c r="Z14" s="27">
        <f t="shared" si="11"/>
        <v>179611.38236975015</v>
      </c>
      <c r="AA14" s="27">
        <f t="shared" si="11"/>
        <v>180056.85306938697</v>
      </c>
      <c r="AB14" s="27">
        <f t="shared" si="11"/>
        <v>179755.48249642385</v>
      </c>
      <c r="AC14" s="27">
        <f t="shared" si="11"/>
        <v>187489.48562998525</v>
      </c>
      <c r="AD14" s="27">
        <f t="shared" si="11"/>
        <v>191716.4888738523</v>
      </c>
      <c r="AE14" s="27">
        <f t="shared" si="11"/>
        <v>197518.90696222809</v>
      </c>
      <c r="AF14" s="27">
        <f t="shared" ref="AF14:AG14" si="12">SUMIF(AF15:AF20,"&lt;1E+307")</f>
        <v>189383.69571740265</v>
      </c>
      <c r="AG14" s="27">
        <f t="shared" si="12"/>
        <v>183302.07062142401</v>
      </c>
      <c r="AH14" s="144">
        <f t="shared" ref="AH14" si="13">SUMIF(AH15:AH20,"&lt;1E+307")</f>
        <v>171861.03858397927</v>
      </c>
      <c r="AI14" s="27">
        <f t="shared" ref="AI14" si="14">SUMIF(AI15:AI20,"&lt;1E+307")</f>
        <v>181294.9160371279</v>
      </c>
      <c r="AK14" s="135">
        <f t="shared" ref="AK14:AK25" si="15">AI14-AH14</f>
        <v>9433.877453148627</v>
      </c>
      <c r="AL14" s="130">
        <f t="shared" ref="AL14:AL25" si="16">IF(AI14&lt;&gt;0,AI14/AH14-1,0)</f>
        <v>5.4892473191582525E-2</v>
      </c>
    </row>
    <row r="15" spans="2:38" ht="18.75" customHeight="1">
      <c r="B15" s="20" t="s">
        <v>66</v>
      </c>
      <c r="C15" s="15" t="s">
        <v>6</v>
      </c>
      <c r="D15" s="30">
        <f>SUM('CO2'!D15,'CH4'!D15,N2O!D15)</f>
        <v>186766.99382540034</v>
      </c>
      <c r="E15" s="30">
        <f>SUM('CO2'!E15,'CH4'!E15,N2O!E15)</f>
        <v>165351.56856124001</v>
      </c>
      <c r="F15" s="30">
        <f>SUM('CO2'!F15,'CH4'!F15,N2O!F15)</f>
        <v>154801.27607083958</v>
      </c>
      <c r="G15" s="30">
        <f>SUM('CO2'!G15,'CH4'!G15,N2O!G15)</f>
        <v>143944.65932967304</v>
      </c>
      <c r="H15" s="30">
        <f>SUM('CO2'!H15,'CH4'!H15,N2O!H15)</f>
        <v>142326.55306479664</v>
      </c>
      <c r="I15" s="30">
        <f>SUM('CO2'!I15,'CH4'!I15,N2O!I15)</f>
        <v>145753.91974165523</v>
      </c>
      <c r="J15" s="30">
        <f>SUM('CO2'!J15,'CH4'!J15,N2O!J15)</f>
        <v>136537.58895612284</v>
      </c>
      <c r="K15" s="30">
        <f>SUM('CO2'!K15,'CH4'!K15,N2O!K15)</f>
        <v>140624.72931324231</v>
      </c>
      <c r="L15" s="30">
        <f>SUM('CO2'!L15,'CH4'!L15,N2O!L15)</f>
        <v>136206.3761422816</v>
      </c>
      <c r="M15" s="30">
        <f>SUM('CO2'!M15,'CH4'!M15,N2O!M15)</f>
        <v>133790.80384355932</v>
      </c>
      <c r="N15" s="30">
        <f>SUM('CO2'!N15,'CH4'!N15,N2O!N15)</f>
        <v>130258.78403000197</v>
      </c>
      <c r="O15" s="30">
        <f>SUM('CO2'!O15,'CH4'!O15,N2O!O15)</f>
        <v>123076.6318393181</v>
      </c>
      <c r="P15" s="30">
        <f>SUM('CO2'!P15,'CH4'!P15,N2O!P15)</f>
        <v>122151.68022768368</v>
      </c>
      <c r="Q15" s="30">
        <f>SUM('CO2'!Q15,'CH4'!Q15,N2O!Q15)</f>
        <v>118958.77689451109</v>
      </c>
      <c r="R15" s="30">
        <f>SUM('CO2'!R15,'CH4'!R15,N2O!R15)</f>
        <v>118696.4700564511</v>
      </c>
      <c r="S15" s="30">
        <f>SUM('CO2'!S15,'CH4'!S15,N2O!S15)</f>
        <v>115554.87506057392</v>
      </c>
      <c r="T15" s="30">
        <f>SUM('CO2'!T15,'CH4'!T15,N2O!T15)</f>
        <v>120482.4654259219</v>
      </c>
      <c r="U15" s="30">
        <f>SUM('CO2'!U15,'CH4'!U15,N2O!U15)</f>
        <v>128316.61825252089</v>
      </c>
      <c r="V15" s="30">
        <f>SUM('CO2'!V15,'CH4'!V15,N2O!V15)</f>
        <v>128512.98431100737</v>
      </c>
      <c r="W15" s="30">
        <f>SUM('CO2'!W15,'CH4'!W15,N2O!W15)</f>
        <v>110321.22348778608</v>
      </c>
      <c r="X15" s="30">
        <f>SUM('CO2'!X15,'CH4'!X15,N2O!X15)</f>
        <v>125851.56853801072</v>
      </c>
      <c r="Y15" s="30">
        <f>SUM('CO2'!Y15,'CH4'!Y15,N2O!Y15)</f>
        <v>122932.27587111433</v>
      </c>
      <c r="Z15" s="30">
        <f>SUM('CO2'!Z15,'CH4'!Z15,N2O!Z15)</f>
        <v>118042.35495008374</v>
      </c>
      <c r="AA15" s="30">
        <f>SUM('CO2'!AA15,'CH4'!AA15,N2O!AA15)</f>
        <v>118737.84916326903</v>
      </c>
      <c r="AB15" s="30">
        <f>SUM('CO2'!AB15,'CH4'!AB15,N2O!AB15)</f>
        <v>118561.59612530853</v>
      </c>
      <c r="AC15" s="30">
        <f>SUM('CO2'!AC15,'CH4'!AC15,N2O!AC15)</f>
        <v>127260.53356572412</v>
      </c>
      <c r="AD15" s="30">
        <f>SUM('CO2'!AD15,'CH4'!AD15,N2O!AD15)</f>
        <v>129640.63877767349</v>
      </c>
      <c r="AE15" s="30">
        <f>SUM('CO2'!AE15,'CH4'!AE15,N2O!AE15)</f>
        <v>131585.47635327905</v>
      </c>
      <c r="AF15" s="30">
        <f>SUM('CO2'!AF15,'CH4'!AF15,N2O!AF15)</f>
        <v>126416.82695375758</v>
      </c>
      <c r="AG15" s="30">
        <f>SUM('CO2'!AG15,'CH4'!AG15,N2O!AG15)</f>
        <v>123511.9196844547</v>
      </c>
      <c r="AH15" s="147">
        <f>SUM('CO2'!AH15,'CH4'!AH15,N2O!AH15)</f>
        <v>116388.32239489316</v>
      </c>
      <c r="AI15" s="30">
        <f>SUM('CO2'!AI15,'CH4'!AI15,N2O!AI15)</f>
        <v>123851.90784151145</v>
      </c>
      <c r="AK15" s="137">
        <f t="shared" si="15"/>
        <v>7463.5854466182936</v>
      </c>
      <c r="AL15" s="133">
        <f t="shared" si="16"/>
        <v>6.4126583260605274E-2</v>
      </c>
    </row>
    <row r="16" spans="2:38" ht="18.75" customHeight="1">
      <c r="B16" s="19" t="s">
        <v>18</v>
      </c>
      <c r="C16" s="16" t="s">
        <v>6</v>
      </c>
      <c r="D16" s="29">
        <f>SUM('CO2'!D16)</f>
        <v>23522.377003359587</v>
      </c>
      <c r="E16" s="29">
        <f>SUM('CO2'!E16)</f>
        <v>21349.780691256259</v>
      </c>
      <c r="F16" s="29">
        <f>SUM('CO2'!F16)</f>
        <v>22135.054345486104</v>
      </c>
      <c r="G16" s="29">
        <f>SUM('CO2'!G16)</f>
        <v>22530.875775271146</v>
      </c>
      <c r="H16" s="29">
        <f>SUM('CO2'!H16)</f>
        <v>24133.103080547364</v>
      </c>
      <c r="I16" s="29">
        <f>SUM('CO2'!I16)</f>
        <v>24487.421341301233</v>
      </c>
      <c r="J16" s="29">
        <f>SUM('CO2'!J16)</f>
        <v>23079.988502054999</v>
      </c>
      <c r="K16" s="29">
        <f>SUM('CO2'!K16)</f>
        <v>23600.760284535903</v>
      </c>
      <c r="L16" s="29">
        <f>SUM('CO2'!L16)</f>
        <v>23600.618765187221</v>
      </c>
      <c r="M16" s="29">
        <f>SUM('CO2'!M16)</f>
        <v>23710.80254740395</v>
      </c>
      <c r="N16" s="29">
        <f>SUM('CO2'!N16)</f>
        <v>23265.792589337645</v>
      </c>
      <c r="O16" s="29">
        <f>SUM('CO2'!O16)</f>
        <v>21051.263216725922</v>
      </c>
      <c r="P16" s="29">
        <f>SUM('CO2'!P16)</f>
        <v>20147.498665345222</v>
      </c>
      <c r="Q16" s="29">
        <f>SUM('CO2'!Q16)</f>
        <v>20878.760771206616</v>
      </c>
      <c r="R16" s="29">
        <f>SUM('CO2'!R16)</f>
        <v>21406.357267773954</v>
      </c>
      <c r="S16" s="29">
        <f>SUM('CO2'!S16)</f>
        <v>20125.529017977475</v>
      </c>
      <c r="T16" s="29">
        <f>SUM('CO2'!T16)</f>
        <v>20599.789467911349</v>
      </c>
      <c r="U16" s="29">
        <f>SUM('CO2'!U16)</f>
        <v>21876.823792411458</v>
      </c>
      <c r="V16" s="29">
        <f>SUM('CO2'!V16)</f>
        <v>20850.421224855618</v>
      </c>
      <c r="W16" s="29">
        <f>SUM('CO2'!W16)</f>
        <v>18468.455450410311</v>
      </c>
      <c r="X16" s="29">
        <f>SUM('CO2'!X16)</f>
        <v>18952.411817376305</v>
      </c>
      <c r="Y16" s="29">
        <f>SUM('CO2'!Y16)</f>
        <v>20151.155477001237</v>
      </c>
      <c r="Z16" s="29">
        <f>SUM('CO2'!Z16)</f>
        <v>19665.716849405289</v>
      </c>
      <c r="AA16" s="29">
        <f>SUM('CO2'!AA16)</f>
        <v>19026.529912832066</v>
      </c>
      <c r="AB16" s="29">
        <f>SUM('CO2'!AB16)</f>
        <v>19562.186838541893</v>
      </c>
      <c r="AC16" s="29">
        <f>SUM('CO2'!AC16)</f>
        <v>19164.943082949099</v>
      </c>
      <c r="AD16" s="29">
        <f>SUM('CO2'!AD16)</f>
        <v>19191.871930116507</v>
      </c>
      <c r="AE16" s="29">
        <f>SUM('CO2'!AE16)</f>
        <v>19842.776247479938</v>
      </c>
      <c r="AF16" s="29">
        <f>SUM('CO2'!AF16)</f>
        <v>19704.465401514648</v>
      </c>
      <c r="AG16" s="29">
        <f>SUM('CO2'!AG16)</f>
        <v>19412.684903912606</v>
      </c>
      <c r="AH16" s="146">
        <f>SUM('CO2'!AH16)</f>
        <v>19043.419178423868</v>
      </c>
      <c r="AI16" s="97">
        <f>SUM('CO2'!AI16)</f>
        <v>19830.0414872</v>
      </c>
      <c r="AK16" s="136">
        <f t="shared" si="15"/>
        <v>786.62230877613183</v>
      </c>
      <c r="AL16" s="132">
        <f t="shared" si="16"/>
        <v>4.1306779071868194E-2</v>
      </c>
    </row>
    <row r="17" spans="2:38" ht="18.75" customHeight="1">
      <c r="B17" s="20" t="s">
        <v>19</v>
      </c>
      <c r="C17" s="15" t="s">
        <v>6</v>
      </c>
      <c r="D17" s="30">
        <f>SUM('CO2'!D17,'CH4'!D17,N2O!D17)</f>
        <v>29836.764229210195</v>
      </c>
      <c r="E17" s="30">
        <f>SUM('CO2'!E17,'CH4'!E17,N2O!E17)</f>
        <v>29580.7245032832</v>
      </c>
      <c r="F17" s="30">
        <f>SUM('CO2'!F17,'CH4'!F17,N2O!F17)</f>
        <v>32128.583468463199</v>
      </c>
      <c r="G17" s="30">
        <f>SUM('CO2'!G17,'CH4'!G17,N2O!G17)</f>
        <v>29735.916847787204</v>
      </c>
      <c r="H17" s="30">
        <f>SUM('CO2'!H17,'CH4'!H17,N2O!H17)</f>
        <v>32571.283802387203</v>
      </c>
      <c r="I17" s="30">
        <f>SUM('CO2'!I17,'CH4'!I17,N2O!I17)</f>
        <v>32016.122762462197</v>
      </c>
      <c r="J17" s="30">
        <f>SUM('CO2'!J17,'CH4'!J17,N2O!J17)</f>
        <v>33275.802483062856</v>
      </c>
      <c r="K17" s="30">
        <f>SUM('CO2'!K17,'CH4'!K17,N2O!K17)</f>
        <v>30823.481998433235</v>
      </c>
      <c r="L17" s="30">
        <f>SUM('CO2'!L17,'CH4'!L17,N2O!L17)</f>
        <v>18242.031318275272</v>
      </c>
      <c r="M17" s="30">
        <f>SUM('CO2'!M17,'CH4'!M17,N2O!M17)</f>
        <v>13982.001078497553</v>
      </c>
      <c r="N17" s="30">
        <f>SUM('CO2'!N17,'CH4'!N17,N2O!N17)</f>
        <v>14259.767395995852</v>
      </c>
      <c r="O17" s="30">
        <f>SUM('CO2'!O17,'CH4'!O17,N2O!O17)</f>
        <v>15566.079109556413</v>
      </c>
      <c r="P17" s="30">
        <f>SUM('CO2'!P17,'CH4'!P17,N2O!P17)</f>
        <v>16709.728195108841</v>
      </c>
      <c r="Q17" s="30">
        <f>SUM('CO2'!Q17,'CH4'!Q17,N2O!Q17)</f>
        <v>17001.007860964284</v>
      </c>
      <c r="R17" s="30">
        <f>SUM('CO2'!R17,'CH4'!R17,N2O!R17)</f>
        <v>17978.308883749662</v>
      </c>
      <c r="S17" s="30">
        <f>SUM('CO2'!S17,'CH4'!S17,N2O!S17)</f>
        <v>17387.244261743876</v>
      </c>
      <c r="T17" s="30">
        <f>SUM('CO2'!T17,'CH4'!T17,N2O!T17)</f>
        <v>16757.853807319225</v>
      </c>
      <c r="U17" s="30">
        <f>SUM('CO2'!U17,'CH4'!U17,N2O!U17)</f>
        <v>19611.389007248206</v>
      </c>
      <c r="V17" s="30">
        <f>SUM('CO2'!V17,'CH4'!V17,N2O!V17)</f>
        <v>17898.008766037488</v>
      </c>
      <c r="W17" s="30">
        <f>SUM('CO2'!W17,'CH4'!W17,N2O!W17)</f>
        <v>17322.074204098531</v>
      </c>
      <c r="X17" s="30">
        <f>SUM('CO2'!X17,'CH4'!X17,N2O!X17)</f>
        <v>10236.285368806093</v>
      </c>
      <c r="Y17" s="30">
        <f>SUM('CO2'!Y17,'CH4'!Y17,N2O!Y17)</f>
        <v>9630.4711512010854</v>
      </c>
      <c r="Z17" s="30">
        <f>SUM('CO2'!Z17,'CH4'!Z17,N2O!Z17)</f>
        <v>9514.9265419354379</v>
      </c>
      <c r="AA17" s="30">
        <f>SUM('CO2'!AA17,'CH4'!AA17,N2O!AA17)</f>
        <v>9456.6102356036481</v>
      </c>
      <c r="AB17" s="30">
        <f>SUM('CO2'!AB17,'CH4'!AB17,N2O!AB17)</f>
        <v>7509.9852951521307</v>
      </c>
      <c r="AC17" s="30">
        <f>SUM('CO2'!AC17,'CH4'!AC17,N2O!AC17)</f>
        <v>6847.1293759466153</v>
      </c>
      <c r="AD17" s="30">
        <f>SUM('CO2'!AD17,'CH4'!AD17,N2O!AD17)</f>
        <v>6887.6825387667213</v>
      </c>
      <c r="AE17" s="30">
        <f>SUM('CO2'!AE17,'CH4'!AE17,N2O!AE17)</f>
        <v>6839.4878559122335</v>
      </c>
      <c r="AF17" s="30">
        <f>SUM('CO2'!AF17,'CH4'!AF17,N2O!AF17)</f>
        <v>6676.961976790948</v>
      </c>
      <c r="AG17" s="30">
        <f>SUM('CO2'!AG17,'CH4'!AG17,N2O!AG17)</f>
        <v>6405.0390531377552</v>
      </c>
      <c r="AH17" s="147">
        <f>SUM('CO2'!AH17,'CH4'!AH17,N2O!AH17)</f>
        <v>6421.1962376930423</v>
      </c>
      <c r="AI17" s="30">
        <f>SUM('CO2'!AI17,'CH4'!AI17,N2O!AI17)</f>
        <v>6588.6957079499998</v>
      </c>
      <c r="AK17" s="137">
        <f t="shared" si="15"/>
        <v>167.49947025695747</v>
      </c>
      <c r="AL17" s="133">
        <f t="shared" si="16"/>
        <v>2.6085399675798593E-2</v>
      </c>
    </row>
    <row r="18" spans="2:38" ht="18.75" customHeight="1">
      <c r="B18" s="19" t="s">
        <v>20</v>
      </c>
      <c r="C18" s="16" t="s">
        <v>6</v>
      </c>
      <c r="D18" s="29">
        <f>SUM('CO2'!D18,'CH4'!D18,N2O!D18)</f>
        <v>25119.671620730009</v>
      </c>
      <c r="E18" s="29">
        <f>SUM('CO2'!E18,'CH4'!E18,N2O!E18)</f>
        <v>24502.87169</v>
      </c>
      <c r="F18" s="29">
        <f>SUM('CO2'!F18,'CH4'!F18,N2O!F18)</f>
        <v>21080.354700500004</v>
      </c>
      <c r="G18" s="29">
        <f>SUM('CO2'!G18,'CH4'!G18,N2O!G18)</f>
        <v>21535.592222259998</v>
      </c>
      <c r="H18" s="29">
        <f>SUM('CO2'!H18,'CH4'!H18,N2O!H18)</f>
        <v>22972.949888614832</v>
      </c>
      <c r="I18" s="29">
        <f>SUM('CO2'!I18,'CH4'!I18,N2O!I18)</f>
        <v>20820.274297767726</v>
      </c>
      <c r="J18" s="29">
        <f>SUM('CO2'!J18,'CH4'!J18,N2O!J18)</f>
        <v>20090.156849853985</v>
      </c>
      <c r="K18" s="29">
        <f>SUM('CO2'!K18,'CH4'!K18,N2O!K18)</f>
        <v>22121.744881146449</v>
      </c>
      <c r="L18" s="29">
        <f>SUM('CO2'!L18,'CH4'!L18,N2O!L18)</f>
        <v>20334.271236166402</v>
      </c>
      <c r="M18" s="29">
        <f>SUM('CO2'!M18,'CH4'!M18,N2O!M18)</f>
        <v>18281.599685361303</v>
      </c>
      <c r="N18" s="29">
        <f>SUM('CO2'!N18,'CH4'!N18,N2O!N18)</f>
        <v>23487.985377060177</v>
      </c>
      <c r="O18" s="29">
        <f>SUM('CO2'!O18,'CH4'!O18,N2O!O18)</f>
        <v>20518.231503152048</v>
      </c>
      <c r="P18" s="29">
        <f>SUM('CO2'!P18,'CH4'!P18,N2O!P18)</f>
        <v>18938.913807687084</v>
      </c>
      <c r="Q18" s="29">
        <f>SUM('CO2'!Q18,'CH4'!Q18,N2O!Q18)</f>
        <v>22540.772685014308</v>
      </c>
      <c r="R18" s="29">
        <f>SUM('CO2'!R18,'CH4'!R18,N2O!R18)</f>
        <v>22540.535922195817</v>
      </c>
      <c r="S18" s="29">
        <f>SUM('CO2'!S18,'CH4'!S18,N2O!S18)</f>
        <v>21165.427746752463</v>
      </c>
      <c r="T18" s="29">
        <f>SUM('CO2'!T18,'CH4'!T18,N2O!T18)</f>
        <v>21520.614341878209</v>
      </c>
      <c r="U18" s="29">
        <f>SUM('CO2'!U18,'CH4'!U18,N2O!U18)</f>
        <v>18512.728969538472</v>
      </c>
      <c r="V18" s="29">
        <f>SUM('CO2'!V18,'CH4'!V18,N2O!V18)</f>
        <v>17620.862664633285</v>
      </c>
      <c r="W18" s="29">
        <f>SUM('CO2'!W18,'CH4'!W18,N2O!W18)</f>
        <v>12838.681069086075</v>
      </c>
      <c r="X18" s="29">
        <f>SUM('CO2'!X18,'CH4'!X18,N2O!X18)</f>
        <v>16421.732283345998</v>
      </c>
      <c r="Y18" s="29">
        <f>SUM('CO2'!Y18,'CH4'!Y18,N2O!Y18)</f>
        <v>15715.885262807498</v>
      </c>
      <c r="Z18" s="29">
        <f>SUM('CO2'!Z18,'CH4'!Z18,N2O!Z18)</f>
        <v>15259.71601470231</v>
      </c>
      <c r="AA18" s="29">
        <f>SUM('CO2'!AA18,'CH4'!AA18,N2O!AA18)</f>
        <v>15753.839727954604</v>
      </c>
      <c r="AB18" s="29">
        <f>SUM('CO2'!AB18,'CH4'!AB18,N2O!AB18)</f>
        <v>17113.477547338771</v>
      </c>
      <c r="AC18" s="29">
        <f>SUM('CO2'!AC18,'CH4'!AC18,N2O!AC18)</f>
        <v>16797.451654251119</v>
      </c>
      <c r="AD18" s="29">
        <f>SUM('CO2'!AD18,'CH4'!AD18,N2O!AD18)</f>
        <v>18442.002247822275</v>
      </c>
      <c r="AE18" s="29">
        <f>SUM('CO2'!AE18,'CH4'!AE18,N2O!AE18)</f>
        <v>21609.218995368679</v>
      </c>
      <c r="AF18" s="29">
        <f>SUM('CO2'!AF18,'CH4'!AF18,N2O!AF18)</f>
        <v>19850.483088890072</v>
      </c>
      <c r="AG18" s="29">
        <f>SUM('CO2'!AG18,'CH4'!AG18,N2O!AG18)</f>
        <v>18044.438837942576</v>
      </c>
      <c r="AH18" s="146">
        <f>SUM('CO2'!AH18,'CH4'!AH18,N2O!AH18)</f>
        <v>15643.041617946908</v>
      </c>
      <c r="AI18" s="97">
        <f>SUM('CO2'!AI18,'CH4'!AI18,N2O!AI18)</f>
        <v>17587.537315494897</v>
      </c>
      <c r="AK18" s="136">
        <f t="shared" si="15"/>
        <v>1944.495697547989</v>
      </c>
      <c r="AL18" s="132">
        <f t="shared" si="16"/>
        <v>0.12430419512002788</v>
      </c>
    </row>
    <row r="19" spans="2:38" ht="18.75" customHeight="1">
      <c r="B19" s="20" t="s">
        <v>175</v>
      </c>
      <c r="C19" s="15" t="s">
        <v>6</v>
      </c>
      <c r="D19" s="30">
        <f>SUM('CO2'!D19,'CH4'!D19,N2O!D19)</f>
        <v>5017.169236944299</v>
      </c>
      <c r="E19" s="30">
        <f>SUM('CO2'!E19,'CH4'!E19,N2O!E19)</f>
        <v>4899.2209628962455</v>
      </c>
      <c r="F19" s="30">
        <f>SUM('CO2'!F19,'CH4'!F19,N2O!F19)</f>
        <v>4741.8767149664745</v>
      </c>
      <c r="G19" s="30">
        <f>SUM('CO2'!G19,'CH4'!G19,N2O!G19)</f>
        <v>4683.4807037871378</v>
      </c>
      <c r="H19" s="30">
        <f>SUM('CO2'!H19,'CH4'!H19,N2O!H19)</f>
        <v>4181.2988380039405</v>
      </c>
      <c r="I19" s="30">
        <f>SUM('CO2'!I19,'CH4'!I19,N2O!I19)</f>
        <v>4185.019910056697</v>
      </c>
      <c r="J19" s="30">
        <f>SUM('CO2'!J19,'CH4'!J19,N2O!J19)</f>
        <v>4126.0145457225781</v>
      </c>
      <c r="K19" s="30">
        <f>SUM('CO2'!K19,'CH4'!K19,N2O!K19)</f>
        <v>4102.7953659796103</v>
      </c>
      <c r="L19" s="30">
        <f>SUM('CO2'!L19,'CH4'!L19,N2O!L19)</f>
        <v>4107.6196848988639</v>
      </c>
      <c r="M19" s="30">
        <f>SUM('CO2'!M19,'CH4'!M19,N2O!M19)</f>
        <v>3957.2470622938199</v>
      </c>
      <c r="N19" s="30">
        <f>SUM('CO2'!N19,'CH4'!N19,N2O!N19)</f>
        <v>3588.4597441728056</v>
      </c>
      <c r="O19" s="30">
        <f>SUM('CO2'!O19,'CH4'!O19,N2O!O19)</f>
        <v>3369.9786423994797</v>
      </c>
      <c r="P19" s="30">
        <f>SUM('CO2'!P19,'CH4'!P19,N2O!P19)</f>
        <v>3168.7552234337527</v>
      </c>
      <c r="Q19" s="30">
        <f>SUM('CO2'!Q19,'CH4'!Q19,N2O!Q19)</f>
        <v>3011.2439286210565</v>
      </c>
      <c r="R19" s="30">
        <f>SUM('CO2'!R19,'CH4'!R19,N2O!R19)</f>
        <v>2968.8349469329401</v>
      </c>
      <c r="S19" s="30">
        <f>SUM('CO2'!S19,'CH4'!S19,N2O!S19)</f>
        <v>2740.1429438193677</v>
      </c>
      <c r="T19" s="30">
        <f>SUM('CO2'!T19,'CH4'!T19,N2O!T19)</f>
        <v>2771.5350300409841</v>
      </c>
      <c r="U19" s="30">
        <f>SUM('CO2'!U19,'CH4'!U19,N2O!U19)</f>
        <v>2728.2657697996301</v>
      </c>
      <c r="V19" s="30">
        <f>SUM('CO2'!V19,'CH4'!V19,N2O!V19)</f>
        <v>2592.3961344335794</v>
      </c>
      <c r="W19" s="30">
        <f>SUM('CO2'!W19,'CH4'!W19,N2O!W19)</f>
        <v>2439.1963210402864</v>
      </c>
      <c r="X19" s="30">
        <f>SUM('CO2'!X19,'CH4'!X19,N2O!X19)</f>
        <v>2701.8588089536147</v>
      </c>
      <c r="Y19" s="30">
        <f>SUM('CO2'!Y19,'CH4'!Y19,N2O!Y19)</f>
        <v>2561.3181945801903</v>
      </c>
      <c r="Z19" s="30">
        <f>SUM('CO2'!Z19,'CH4'!Z19,N2O!Z19)</f>
        <v>2519.1806339584164</v>
      </c>
      <c r="AA19" s="30">
        <f>SUM('CO2'!AA19,'CH4'!AA19,N2O!AA19)</f>
        <v>2440.2408159038632</v>
      </c>
      <c r="AB19" s="30">
        <f>SUM('CO2'!AB19,'CH4'!AB19,N2O!AB19)</f>
        <v>2351.1192405962856</v>
      </c>
      <c r="AC19" s="30">
        <f>SUM('CO2'!AC19,'CH4'!AC19,N2O!AC19)</f>
        <v>2303.9147813975678</v>
      </c>
      <c r="AD19" s="30">
        <f>SUM('CO2'!AD19,'CH4'!AD19,N2O!AD19)</f>
        <v>2339.456854440451</v>
      </c>
      <c r="AE19" s="30">
        <f>SUM('CO2'!AE19,'CH4'!AE19,N2O!AE19)</f>
        <v>2354.2778891778162</v>
      </c>
      <c r="AF19" s="30">
        <f>SUM('CO2'!AF19,'CH4'!AF19,N2O!AF19)</f>
        <v>2324.094669137136</v>
      </c>
      <c r="AG19" s="30">
        <f>SUM('CO2'!AG19,'CH4'!AG19,N2O!AG19)</f>
        <v>2236.4561888785256</v>
      </c>
      <c r="AH19" s="147">
        <f>SUM('CO2'!AH19,'CH4'!AH19,N2O!AH19)</f>
        <v>2205.8990485970503</v>
      </c>
      <c r="AI19" s="30">
        <f>SUM('CO2'!AI19,'CH4'!AI19,N2O!AI19)</f>
        <v>2289.5419075287145</v>
      </c>
      <c r="AK19" s="137">
        <f t="shared" si="15"/>
        <v>83.64285893166425</v>
      </c>
      <c r="AL19" s="133">
        <f t="shared" si="16"/>
        <v>3.7917809060600938E-2</v>
      </c>
    </row>
    <row r="20" spans="2:38" s="94" customFormat="1" ht="18.75" customHeight="1">
      <c r="B20" s="96" t="s">
        <v>174</v>
      </c>
      <c r="C20" s="95" t="s">
        <v>88</v>
      </c>
      <c r="D20" s="97">
        <v>13395.4307281566</v>
      </c>
      <c r="E20" s="97">
        <v>12834.90929377873</v>
      </c>
      <c r="F20" s="97">
        <v>13306.773670414967</v>
      </c>
      <c r="G20" s="97">
        <v>16093.8072725784</v>
      </c>
      <c r="H20" s="97">
        <v>16495.87785900159</v>
      </c>
      <c r="I20" s="97">
        <v>17091.557003055899</v>
      </c>
      <c r="J20" s="97">
        <v>16089.010102865443</v>
      </c>
      <c r="K20" s="97">
        <v>16283.886494406674</v>
      </c>
      <c r="L20" s="97">
        <v>16803.164171732755</v>
      </c>
      <c r="M20" s="97">
        <v>15077.282730551146</v>
      </c>
      <c r="N20" s="97">
        <v>13293.325962750225</v>
      </c>
      <c r="O20" s="97">
        <v>14027.022540697995</v>
      </c>
      <c r="P20" s="97">
        <v>14150.541199116466</v>
      </c>
      <c r="Q20" s="97">
        <v>13548.146988389592</v>
      </c>
      <c r="R20" s="97">
        <v>13988.220523691754</v>
      </c>
      <c r="S20" s="97">
        <v>14183.620776881342</v>
      </c>
      <c r="T20" s="97">
        <v>14117.033495598147</v>
      </c>
      <c r="U20" s="97">
        <v>14208.843248528414</v>
      </c>
      <c r="V20" s="97">
        <v>14231.603281143269</v>
      </c>
      <c r="W20" s="97">
        <v>14689.4518563559</v>
      </c>
      <c r="X20" s="97">
        <v>14246.48676444217</v>
      </c>
      <c r="Y20" s="97">
        <v>14426.046706748415</v>
      </c>
      <c r="Z20" s="97">
        <v>14609.487379664921</v>
      </c>
      <c r="AA20" s="97">
        <v>14641.783213823734</v>
      </c>
      <c r="AB20" s="97">
        <v>14657.117449486268</v>
      </c>
      <c r="AC20" s="97">
        <v>15115.513169716753</v>
      </c>
      <c r="AD20" s="97">
        <v>15214.836525032842</v>
      </c>
      <c r="AE20" s="97">
        <v>15287.66962101036</v>
      </c>
      <c r="AF20" s="97">
        <v>14410.863627312256</v>
      </c>
      <c r="AG20" s="97">
        <v>13691.531953097829</v>
      </c>
      <c r="AH20" s="146">
        <v>12159.160106425237</v>
      </c>
      <c r="AI20" s="97">
        <v>11147.191777442806</v>
      </c>
      <c r="AK20" s="136">
        <f t="shared" si="15"/>
        <v>-1011.9683289824316</v>
      </c>
      <c r="AL20" s="132">
        <f t="shared" si="16"/>
        <v>-8.3226828179331136E-2</v>
      </c>
    </row>
    <row r="21" spans="2:38" s="11" customFormat="1" ht="18.75" customHeight="1">
      <c r="B21" s="10"/>
      <c r="C21" s="21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145"/>
      <c r="AI21" s="28"/>
      <c r="AK21" s="134"/>
      <c r="AL21" s="131"/>
    </row>
    <row r="22" spans="2:38" s="11" customFormat="1" ht="18.75" customHeight="1">
      <c r="B22" s="6" t="s">
        <v>17</v>
      </c>
      <c r="C22" s="23" t="s">
        <v>6</v>
      </c>
      <c r="D22" s="27">
        <f>SUMIF(D23:D25,"&lt;1E+307")</f>
        <v>209702.95126260509</v>
      </c>
      <c r="E22" s="27">
        <f t="shared" ref="E22:AE22" si="17">SUMIF(E23:E25,"&lt;1E+307")</f>
        <v>208267.42458645618</v>
      </c>
      <c r="F22" s="27">
        <f t="shared" si="17"/>
        <v>190314.73762175452</v>
      </c>
      <c r="G22" s="27">
        <f t="shared" si="17"/>
        <v>197066.97444746783</v>
      </c>
      <c r="H22" s="27">
        <f t="shared" si="17"/>
        <v>186344.12820851235</v>
      </c>
      <c r="I22" s="27">
        <f t="shared" si="17"/>
        <v>187837.68050011076</v>
      </c>
      <c r="J22" s="27">
        <f t="shared" si="17"/>
        <v>211071.32513683618</v>
      </c>
      <c r="K22" s="27">
        <f t="shared" si="17"/>
        <v>197833.06635367259</v>
      </c>
      <c r="L22" s="27">
        <f t="shared" si="17"/>
        <v>189706.64096102101</v>
      </c>
      <c r="M22" s="27">
        <f t="shared" si="17"/>
        <v>173001.22745004413</v>
      </c>
      <c r="N22" s="27">
        <f t="shared" si="17"/>
        <v>166976.98738702724</v>
      </c>
      <c r="O22" s="27">
        <f t="shared" si="17"/>
        <v>187264.03042606454</v>
      </c>
      <c r="P22" s="27">
        <f t="shared" si="17"/>
        <v>174268.35978059989</v>
      </c>
      <c r="Q22" s="27">
        <f t="shared" si="17"/>
        <v>166926.19529822856</v>
      </c>
      <c r="R22" s="27">
        <f t="shared" si="17"/>
        <v>156327.3317379994</v>
      </c>
      <c r="S22" s="27">
        <f t="shared" si="17"/>
        <v>153911.25859419742</v>
      </c>
      <c r="T22" s="27">
        <f t="shared" si="17"/>
        <v>162247.4502558471</v>
      </c>
      <c r="U22" s="27">
        <f t="shared" si="17"/>
        <v>126031.10408883203</v>
      </c>
      <c r="V22" s="27">
        <f t="shared" si="17"/>
        <v>151701.45396005586</v>
      </c>
      <c r="W22" s="27">
        <f t="shared" si="17"/>
        <v>139007.63042952176</v>
      </c>
      <c r="X22" s="27">
        <f t="shared" si="17"/>
        <v>148244.29393914458</v>
      </c>
      <c r="Y22" s="27">
        <f t="shared" si="17"/>
        <v>127220.52900973309</v>
      </c>
      <c r="Z22" s="27">
        <f t="shared" si="17"/>
        <v>130103.39738920685</v>
      </c>
      <c r="AA22" s="27">
        <f t="shared" si="17"/>
        <v>139672.37652013733</v>
      </c>
      <c r="AB22" s="27">
        <f t="shared" si="17"/>
        <v>118244.57212830514</v>
      </c>
      <c r="AC22" s="27">
        <f t="shared" si="17"/>
        <v>124014.62900775834</v>
      </c>
      <c r="AD22" s="27">
        <f t="shared" si="17"/>
        <v>124531.71456560958</v>
      </c>
      <c r="AE22" s="27">
        <f t="shared" si="17"/>
        <v>122328.34668060634</v>
      </c>
      <c r="AF22" s="27">
        <f t="shared" ref="AF22:AG22" si="18">SUMIF(AF23:AF25,"&lt;1E+307")</f>
        <v>116069.27050046403</v>
      </c>
      <c r="AG22" s="27">
        <f t="shared" si="18"/>
        <v>121348.88289310645</v>
      </c>
      <c r="AH22" s="144">
        <f t="shared" ref="AH22" si="19">SUMIF(AH23:AH25,"&lt;1E+307")</f>
        <v>119382.69320678119</v>
      </c>
      <c r="AI22" s="27">
        <f t="shared" ref="AI22" si="20">SUMIF(AI23:AI25,"&lt;1E+307")</f>
        <v>115452.99044879113</v>
      </c>
      <c r="AK22" s="135">
        <f t="shared" si="15"/>
        <v>-3929.7027579900605</v>
      </c>
      <c r="AL22" s="130">
        <f t="shared" si="16"/>
        <v>-3.2916854633053716E-2</v>
      </c>
    </row>
    <row r="23" spans="2:38" ht="18.75" customHeight="1">
      <c r="B23" s="20" t="s">
        <v>159</v>
      </c>
      <c r="C23" s="15" t="s">
        <v>6</v>
      </c>
      <c r="D23" s="30">
        <f>SUM('CO2'!D23,'CH4'!D23,N2O!D23)</f>
        <v>65720.470132052171</v>
      </c>
      <c r="E23" s="30">
        <f>SUM('CO2'!E23,'CH4'!E23,N2O!E23)</f>
        <v>65898.688400251369</v>
      </c>
      <c r="F23" s="30">
        <f>SUM('CO2'!F23,'CH4'!F23,N2O!F23)</f>
        <v>58608.65522621436</v>
      </c>
      <c r="G23" s="30">
        <f>SUM('CO2'!G23,'CH4'!G23,N2O!G23)</f>
        <v>56221.154594688451</v>
      </c>
      <c r="H23" s="30">
        <f>SUM('CO2'!H23,'CH4'!H23,N2O!H23)</f>
        <v>51608.353058059045</v>
      </c>
      <c r="I23" s="30">
        <f>SUM('CO2'!I23,'CH4'!I23,N2O!I23)</f>
        <v>53516.830796127273</v>
      </c>
      <c r="J23" s="30">
        <f>SUM('CO2'!J23,'CH4'!J23,N2O!J23)</f>
        <v>64282.154878681307</v>
      </c>
      <c r="K23" s="30">
        <f>SUM('CO2'!K23,'CH4'!K23,N2O!K23)</f>
        <v>55219.130656915309</v>
      </c>
      <c r="L23" s="30">
        <f>SUM('CO2'!L23,'CH4'!L23,N2O!L23)</f>
        <v>53551.999506408749</v>
      </c>
      <c r="M23" s="30">
        <f>SUM('CO2'!M23,'CH4'!M23,N2O!M23)</f>
        <v>49439.51098367729</v>
      </c>
      <c r="N23" s="30">
        <f>SUM('CO2'!N23,'CH4'!N23,N2O!N23)</f>
        <v>45734.550796920856</v>
      </c>
      <c r="O23" s="30">
        <f>SUM('CO2'!O23,'CH4'!O23,N2O!O23)</f>
        <v>52960.418271864539</v>
      </c>
      <c r="P23" s="30">
        <f>SUM('CO2'!P23,'CH4'!P23,N2O!P23)</f>
        <v>50028.941630419751</v>
      </c>
      <c r="Q23" s="30">
        <f>SUM('CO2'!Q23,'CH4'!Q23,N2O!Q23)</f>
        <v>42062.100142675139</v>
      </c>
      <c r="R23" s="30">
        <f>SUM('CO2'!R23,'CH4'!R23,N2O!R23)</f>
        <v>40665.113376770598</v>
      </c>
      <c r="S23" s="30">
        <f>SUM('CO2'!S23,'CH4'!S23,N2O!S23)</f>
        <v>40208.697252375692</v>
      </c>
      <c r="T23" s="30">
        <f>SUM('CO2'!T23,'CH4'!T23,N2O!T23)</f>
        <v>46195.453940036823</v>
      </c>
      <c r="U23" s="30">
        <f>SUM('CO2'!U23,'CH4'!U23,N2O!U23)</f>
        <v>35409.902929638774</v>
      </c>
      <c r="V23" s="30">
        <f>SUM('CO2'!V23,'CH4'!V23,N2O!V23)</f>
        <v>42174.111854255956</v>
      </c>
      <c r="W23" s="30">
        <f>SUM('CO2'!W23,'CH4'!W23,N2O!W23)</f>
        <v>37811.089611147436</v>
      </c>
      <c r="X23" s="30">
        <f>SUM('CO2'!X23,'CH4'!X23,N2O!X23)</f>
        <v>39913.199528004108</v>
      </c>
      <c r="Y23" s="30">
        <f>SUM('CO2'!Y23,'CH4'!Y23,N2O!Y23)</f>
        <v>35029.814495838262</v>
      </c>
      <c r="Z23" s="30">
        <f>SUM('CO2'!Z23,'CH4'!Z23,N2O!Z23)</f>
        <v>34019.907955147013</v>
      </c>
      <c r="AA23" s="30">
        <f>SUM('CO2'!AA23,'CH4'!AA23,N2O!AA23)</f>
        <v>37499.106866394046</v>
      </c>
      <c r="AB23" s="30">
        <f>SUM('CO2'!AB23,'CH4'!AB23,N2O!AB23)</f>
        <v>33663.05785756663</v>
      </c>
      <c r="AC23" s="30">
        <f>SUM('CO2'!AC23,'CH4'!AC23,N2O!AC23)</f>
        <v>35086.509595059775</v>
      </c>
      <c r="AD23" s="30">
        <f>SUM('CO2'!AD23,'CH4'!AD23,N2O!AD23)</f>
        <v>34148.044086310329</v>
      </c>
      <c r="AE23" s="30">
        <f>SUM('CO2'!AE23,'CH4'!AE23,N2O!AE23)</f>
        <v>33751.291346287442</v>
      </c>
      <c r="AF23" s="30">
        <f>SUM('CO2'!AF23,'CH4'!AF23,N2O!AF23)</f>
        <v>29618.653340925041</v>
      </c>
      <c r="AG23" s="30">
        <f>SUM('CO2'!AG23,'CH4'!AG23,N2O!AG23)</f>
        <v>29888.022467993495</v>
      </c>
      <c r="AH23" s="147">
        <f>SUM('CO2'!AH23,'CH4'!AH23,N2O!AH23)</f>
        <v>27788.03353817551</v>
      </c>
      <c r="AI23" s="30">
        <f>SUM('CO2'!AI23,'CH4'!AI23,N2O!AI23)</f>
        <v>30006.522769601066</v>
      </c>
      <c r="AK23" s="137">
        <f t="shared" si="15"/>
        <v>2218.4892314255558</v>
      </c>
      <c r="AL23" s="133">
        <f t="shared" si="16"/>
        <v>7.9836136241082656E-2</v>
      </c>
    </row>
    <row r="24" spans="2:38" ht="18.75" customHeight="1">
      <c r="B24" s="19" t="s">
        <v>30</v>
      </c>
      <c r="C24" s="16" t="s">
        <v>6</v>
      </c>
      <c r="D24" s="29">
        <f>SUM('CO2'!D24,'CH4'!D24,N2O!D24)</f>
        <v>131889.27281991622</v>
      </c>
      <c r="E24" s="29">
        <f>SUM('CO2'!E24,'CH4'!E24,N2O!E24)</f>
        <v>133744.47713420846</v>
      </c>
      <c r="F24" s="29">
        <f>SUM('CO2'!F24,'CH4'!F24,N2O!F24)</f>
        <v>125160.65532154543</v>
      </c>
      <c r="G24" s="29">
        <f>SUM('CO2'!G24,'CH4'!G24,N2O!G24)</f>
        <v>135608.06006987364</v>
      </c>
      <c r="H24" s="29">
        <f>SUM('CO2'!H24,'CH4'!H24,N2O!H24)</f>
        <v>129913.65794886854</v>
      </c>
      <c r="I24" s="29">
        <f>SUM('CO2'!I24,'CH4'!I24,N2O!I24)</f>
        <v>130304.96193698951</v>
      </c>
      <c r="J24" s="29">
        <f>SUM('CO2'!J24,'CH4'!J24,N2O!J24)</f>
        <v>143649.15621934299</v>
      </c>
      <c r="K24" s="29">
        <f>SUM('CO2'!K24,'CH4'!K24,N2O!K24)</f>
        <v>139581.19514858926</v>
      </c>
      <c r="L24" s="29">
        <f>SUM('CO2'!L24,'CH4'!L24,N2O!L24)</f>
        <v>133111.44264333375</v>
      </c>
      <c r="M24" s="29">
        <f>SUM('CO2'!M24,'CH4'!M24,N2O!M24)</f>
        <v>120965.03316459843</v>
      </c>
      <c r="N24" s="29">
        <f>SUM('CO2'!N24,'CH4'!N24,N2O!N24)</f>
        <v>118916.47305467156</v>
      </c>
      <c r="O24" s="29">
        <f>SUM('CO2'!O24,'CH4'!O24,N2O!O24)</f>
        <v>132398.51557507194</v>
      </c>
      <c r="P24" s="29">
        <f>SUM('CO2'!P24,'CH4'!P24,N2O!P24)</f>
        <v>122297.77713463311</v>
      </c>
      <c r="Q24" s="29">
        <f>SUM('CO2'!Q24,'CH4'!Q24,N2O!Q24)</f>
        <v>122901.29688601439</v>
      </c>
      <c r="R24" s="29">
        <f>SUM('CO2'!R24,'CH4'!R24,N2O!R24)</f>
        <v>113983.38963141094</v>
      </c>
      <c r="S24" s="29">
        <f>SUM('CO2'!S24,'CH4'!S24,N2O!S24)</f>
        <v>111993.23286317123</v>
      </c>
      <c r="T24" s="29">
        <f>SUM('CO2'!T24,'CH4'!T24,N2O!T24)</f>
        <v>114499.86303320079</v>
      </c>
      <c r="U24" s="29">
        <f>SUM('CO2'!U24,'CH4'!U24,N2O!U24)</f>
        <v>89332.137320914946</v>
      </c>
      <c r="V24" s="29">
        <f>SUM('CO2'!V24,'CH4'!V24,N2O!V24)</f>
        <v>108212.97424108771</v>
      </c>
      <c r="W24" s="29">
        <f>SUM('CO2'!W24,'CH4'!W24,N2O!W24)</f>
        <v>99854.378717856365</v>
      </c>
      <c r="X24" s="29">
        <f>SUM('CO2'!X24,'CH4'!X24,N2O!X24)</f>
        <v>107035.34532495301</v>
      </c>
      <c r="Y24" s="29">
        <f>SUM('CO2'!Y24,'CH4'!Y24,N2O!Y24)</f>
        <v>90989.136527293827</v>
      </c>
      <c r="Z24" s="29">
        <f>SUM('CO2'!Z24,'CH4'!Z24,N2O!Z24)</f>
        <v>95094.724365856804</v>
      </c>
      <c r="AA24" s="29">
        <f>SUM('CO2'!AA24,'CH4'!AA24,N2O!AA24)</f>
        <v>101145.75119967246</v>
      </c>
      <c r="AB24" s="29">
        <f>SUM('CO2'!AB24,'CH4'!AB24,N2O!AB24)</f>
        <v>83614.631571788908</v>
      </c>
      <c r="AC24" s="29">
        <f>SUM('CO2'!AC24,'CH4'!AC24,N2O!AC24)</f>
        <v>87957.050493343049</v>
      </c>
      <c r="AD24" s="29">
        <f>SUM('CO2'!AD24,'CH4'!AD24,N2O!AD24)</f>
        <v>89381.120127766</v>
      </c>
      <c r="AE24" s="29">
        <f>SUM('CO2'!AE24,'CH4'!AE24,N2O!AE24)</f>
        <v>87759.806838481702</v>
      </c>
      <c r="AF24" s="29">
        <f>SUM('CO2'!AF24,'CH4'!AF24,N2O!AF24)</f>
        <v>85723.273746259511</v>
      </c>
      <c r="AG24" s="29">
        <f>SUM('CO2'!AG24,'CH4'!AG24,N2O!AG24)</f>
        <v>90567.739747141881</v>
      </c>
      <c r="AH24" s="146">
        <f>SUM('CO2'!AH24,'CH4'!AH24,N2O!AH24)</f>
        <v>90846.813229867839</v>
      </c>
      <c r="AI24" s="97">
        <f>SUM('CO2'!AI24,'CH4'!AI24,N2O!AI24)</f>
        <v>84511.474673913588</v>
      </c>
      <c r="AK24" s="136">
        <f t="shared" si="15"/>
        <v>-6335.3385559542512</v>
      </c>
      <c r="AL24" s="132">
        <f t="shared" si="16"/>
        <v>-6.973649741487431E-2</v>
      </c>
    </row>
    <row r="25" spans="2:38" ht="18.75" customHeight="1">
      <c r="B25" s="20" t="s">
        <v>160</v>
      </c>
      <c r="C25" s="15" t="s">
        <v>6</v>
      </c>
      <c r="D25" s="30">
        <f>SUM('CO2'!D25,'CH4'!D25,N2O!D25)</f>
        <v>12093.208310636684</v>
      </c>
      <c r="E25" s="30">
        <f>SUM('CO2'!E25,'CH4'!E25,N2O!E25)</f>
        <v>8624.2590519963596</v>
      </c>
      <c r="F25" s="30">
        <f>SUM('CO2'!F25,'CH4'!F25,N2O!F25)</f>
        <v>6545.427073994726</v>
      </c>
      <c r="G25" s="30">
        <f>SUM('CO2'!G25,'CH4'!G25,N2O!G25)</f>
        <v>5237.7597829057577</v>
      </c>
      <c r="H25" s="30">
        <f>SUM('CO2'!H25,'CH4'!H25,N2O!H25)</f>
        <v>4822.1172015847806</v>
      </c>
      <c r="I25" s="30">
        <f>SUM('CO2'!I25,'CH4'!I25,N2O!I25)</f>
        <v>4015.8877669939775</v>
      </c>
      <c r="J25" s="30">
        <f>SUM('CO2'!J25,'CH4'!J25,N2O!J25)</f>
        <v>3140.0140388118866</v>
      </c>
      <c r="K25" s="30">
        <f>SUM('CO2'!K25,'CH4'!K25,N2O!K25)</f>
        <v>3032.7405481680298</v>
      </c>
      <c r="L25" s="30">
        <f>SUM('CO2'!L25,'CH4'!L25,N2O!L25)</f>
        <v>3043.1988112785025</v>
      </c>
      <c r="M25" s="30">
        <f>SUM('CO2'!M25,'CH4'!M25,N2O!M25)</f>
        <v>2596.6833017684212</v>
      </c>
      <c r="N25" s="30">
        <f>SUM('CO2'!N25,'CH4'!N25,N2O!N25)</f>
        <v>2325.9635354348379</v>
      </c>
      <c r="O25" s="30">
        <f>SUM('CO2'!O25,'CH4'!O25,N2O!O25)</f>
        <v>1905.0965791280687</v>
      </c>
      <c r="P25" s="30">
        <f>SUM('CO2'!P25,'CH4'!P25,N2O!P25)</f>
        <v>1941.6410155470237</v>
      </c>
      <c r="Q25" s="30">
        <f>SUM('CO2'!Q25,'CH4'!Q25,N2O!Q25)</f>
        <v>1962.7982695390378</v>
      </c>
      <c r="R25" s="30">
        <f>SUM('CO2'!R25,'CH4'!R25,N2O!R25)</f>
        <v>1678.8287298178511</v>
      </c>
      <c r="S25" s="30">
        <f>SUM('CO2'!S25,'CH4'!S25,N2O!S25)</f>
        <v>1709.3284786505083</v>
      </c>
      <c r="T25" s="30">
        <f>SUM('CO2'!T25,'CH4'!T25,N2O!T25)</f>
        <v>1552.1332826094945</v>
      </c>
      <c r="U25" s="30">
        <f>SUM('CO2'!U25,'CH4'!U25,N2O!U25)</f>
        <v>1289.0638382783038</v>
      </c>
      <c r="V25" s="30">
        <f>SUM('CO2'!V25,'CH4'!V25,N2O!V25)</f>
        <v>1314.3678647121992</v>
      </c>
      <c r="W25" s="30">
        <f>SUM('CO2'!W25,'CH4'!W25,N2O!W25)</f>
        <v>1342.1621005179372</v>
      </c>
      <c r="X25" s="30">
        <f>SUM('CO2'!X25,'CH4'!X25,N2O!X25)</f>
        <v>1295.7490861874483</v>
      </c>
      <c r="Y25" s="30">
        <f>SUM('CO2'!Y25,'CH4'!Y25,N2O!Y25)</f>
        <v>1201.5779866010039</v>
      </c>
      <c r="Z25" s="30">
        <f>SUM('CO2'!Z25,'CH4'!Z25,N2O!Z25)</f>
        <v>988.76506820302234</v>
      </c>
      <c r="AA25" s="30">
        <f>SUM('CO2'!AA25,'CH4'!AA25,N2O!AA25)</f>
        <v>1027.518454070803</v>
      </c>
      <c r="AB25" s="30">
        <f>SUM('CO2'!AB25,'CH4'!AB25,N2O!AB25)</f>
        <v>966.88269894959706</v>
      </c>
      <c r="AC25" s="30">
        <f>SUM('CO2'!AC25,'CH4'!AC25,N2O!AC25)</f>
        <v>971.06891935551175</v>
      </c>
      <c r="AD25" s="30">
        <f>SUM('CO2'!AD25,'CH4'!AD25,N2O!AD25)</f>
        <v>1002.550351533257</v>
      </c>
      <c r="AE25" s="30">
        <f>SUM('CO2'!AE25,'CH4'!AE25,N2O!AE25)</f>
        <v>817.24849583719833</v>
      </c>
      <c r="AF25" s="30">
        <f>SUM('CO2'!AF25,'CH4'!AF25,N2O!AF25)</f>
        <v>727.3434132794722</v>
      </c>
      <c r="AG25" s="30">
        <f>SUM('CO2'!AG25,'CH4'!AG25,N2O!AG25)</f>
        <v>893.12067797107977</v>
      </c>
      <c r="AH25" s="147">
        <f>SUM('CO2'!AH25,'CH4'!AH25,N2O!AH25)</f>
        <v>747.84643873783489</v>
      </c>
      <c r="AI25" s="30">
        <f>SUM('CO2'!AI25,'CH4'!AI25,N2O!AI25)</f>
        <v>934.99300527647404</v>
      </c>
      <c r="AK25" s="137">
        <f t="shared" si="15"/>
        <v>187.14656653863915</v>
      </c>
      <c r="AL25" s="133">
        <f t="shared" si="16"/>
        <v>0.25024731929524546</v>
      </c>
    </row>
    <row r="26" spans="2:38" ht="18.75" customHeight="1">
      <c r="B26" s="9"/>
      <c r="C26" s="16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146"/>
      <c r="AI26" s="97"/>
      <c r="AK26" s="136"/>
      <c r="AL26" s="132"/>
    </row>
    <row r="27" spans="2:38" s="11" customFormat="1" ht="18.75" customHeight="1">
      <c r="B27" s="5" t="s">
        <v>25</v>
      </c>
      <c r="C27" s="21" t="s">
        <v>6</v>
      </c>
      <c r="D27" s="28">
        <f>SUMIF(D28:D31,"&lt;1E+307")</f>
        <v>163400.22372428258</v>
      </c>
      <c r="E27" s="28">
        <f t="shared" ref="E27:AE27" si="21">SUMIF(E28:E31,"&lt;1E+307")</f>
        <v>166340.58948933237</v>
      </c>
      <c r="F27" s="28">
        <f t="shared" si="21"/>
        <v>172133.46507192511</v>
      </c>
      <c r="G27" s="28">
        <f t="shared" si="21"/>
        <v>176519.5208962399</v>
      </c>
      <c r="H27" s="28">
        <f t="shared" si="21"/>
        <v>172534.00712897661</v>
      </c>
      <c r="I27" s="28">
        <f t="shared" si="21"/>
        <v>176174.71207340219</v>
      </c>
      <c r="J27" s="28">
        <f t="shared" si="21"/>
        <v>175887.25376898079</v>
      </c>
      <c r="K27" s="28">
        <f t="shared" si="21"/>
        <v>176376.77521626354</v>
      </c>
      <c r="L27" s="28">
        <f t="shared" si="21"/>
        <v>179710.85926752473</v>
      </c>
      <c r="M27" s="28">
        <f t="shared" si="21"/>
        <v>184898.68416064943</v>
      </c>
      <c r="N27" s="28">
        <f t="shared" si="21"/>
        <v>180950.51707503528</v>
      </c>
      <c r="O27" s="28">
        <f t="shared" si="21"/>
        <v>177029.02074701947</v>
      </c>
      <c r="P27" s="28">
        <f t="shared" si="21"/>
        <v>174609.49915081728</v>
      </c>
      <c r="Q27" s="28">
        <f t="shared" si="21"/>
        <v>168244.30136588274</v>
      </c>
      <c r="R27" s="28">
        <f t="shared" si="21"/>
        <v>167787.39273212149</v>
      </c>
      <c r="S27" s="28">
        <f t="shared" si="21"/>
        <v>159828.73726538132</v>
      </c>
      <c r="T27" s="28">
        <f t="shared" si="21"/>
        <v>155866.27387232069</v>
      </c>
      <c r="U27" s="28">
        <f t="shared" si="21"/>
        <v>152984.33647603614</v>
      </c>
      <c r="V27" s="28">
        <f t="shared" si="21"/>
        <v>152571.66603404068</v>
      </c>
      <c r="W27" s="28">
        <f t="shared" si="21"/>
        <v>151995.11240531161</v>
      </c>
      <c r="X27" s="28">
        <f t="shared" si="21"/>
        <v>152967.450216236</v>
      </c>
      <c r="Y27" s="28">
        <f t="shared" si="21"/>
        <v>154850.71128862203</v>
      </c>
      <c r="Z27" s="28">
        <f t="shared" si="21"/>
        <v>153551.24282367682</v>
      </c>
      <c r="AA27" s="28">
        <f t="shared" si="21"/>
        <v>157777.6927140271</v>
      </c>
      <c r="AB27" s="28">
        <f t="shared" si="21"/>
        <v>158858.89877039392</v>
      </c>
      <c r="AC27" s="28">
        <f t="shared" si="21"/>
        <v>161719.42516595038</v>
      </c>
      <c r="AD27" s="28">
        <f t="shared" si="21"/>
        <v>164922.05362424065</v>
      </c>
      <c r="AE27" s="28">
        <f t="shared" si="21"/>
        <v>167889.18411120056</v>
      </c>
      <c r="AF27" s="28">
        <f t="shared" ref="AF27:AG27" si="22">SUMIF(AF28:AF31,"&lt;1E+307")</f>
        <v>162291.94585516027</v>
      </c>
      <c r="AG27" s="28">
        <f t="shared" si="22"/>
        <v>164073.83815808524</v>
      </c>
      <c r="AH27" s="145">
        <f t="shared" ref="AH27" si="23">SUMIF(AH28:AH31,"&lt;1E+307")</f>
        <v>146373.51037293975</v>
      </c>
      <c r="AI27" s="28">
        <f t="shared" ref="AI27" si="24">SUMIF(AI28:AI31,"&lt;1E+307")</f>
        <v>148057.67270833137</v>
      </c>
      <c r="AK27" s="134">
        <f t="shared" ref="AK27:AK31" si="25">AI27-AH27</f>
        <v>1684.162335391622</v>
      </c>
      <c r="AL27" s="131">
        <f t="shared" ref="AL27:AL31" si="26">IF(AI27&lt;&gt;0,AI27/AH27-1,0)</f>
        <v>1.1505922971312366E-2</v>
      </c>
    </row>
    <row r="28" spans="2:38" ht="18.75" customHeight="1">
      <c r="B28" s="19" t="s">
        <v>7</v>
      </c>
      <c r="C28" s="16" t="s">
        <v>6</v>
      </c>
      <c r="D28" s="29">
        <f>SUM('CO2'!D28,'CH4'!D28,N2O!D28)</f>
        <v>2437.8708054915191</v>
      </c>
      <c r="E28" s="29">
        <f>SUM('CO2'!E28,'CH4'!E28,N2O!E28)</f>
        <v>2266.7582563670594</v>
      </c>
      <c r="F28" s="29">
        <f>SUM('CO2'!F28,'CH4'!F28,N2O!F28)</f>
        <v>2177.2044122224484</v>
      </c>
      <c r="G28" s="29">
        <f>SUM('CO2'!G28,'CH4'!G28,N2O!G28)</f>
        <v>2101.4731011449157</v>
      </c>
      <c r="H28" s="29">
        <f>SUM('CO2'!H28,'CH4'!H28,N2O!H28)</f>
        <v>2100.7498887346155</v>
      </c>
      <c r="I28" s="29">
        <f>SUM('CO2'!I28,'CH4'!I28,N2O!I28)</f>
        <v>2156.7353481496957</v>
      </c>
      <c r="J28" s="29">
        <f>SUM('CO2'!J28,'CH4'!J28,N2O!J28)</f>
        <v>2182.0002420127512</v>
      </c>
      <c r="K28" s="29">
        <f>SUM('CO2'!K28,'CH4'!K28,N2O!K28)</f>
        <v>2357.8828934758344</v>
      </c>
      <c r="L28" s="29">
        <f>SUM('CO2'!L28,'CH4'!L28,N2O!L28)</f>
        <v>2424.4193873080076</v>
      </c>
      <c r="M28" s="29">
        <f>SUM('CO2'!M28,'CH4'!M28,N2O!M28)</f>
        <v>2523.1935279354216</v>
      </c>
      <c r="N28" s="29">
        <f>SUM('CO2'!N28,'CH4'!N28,N2O!N28)</f>
        <v>2663.2756413465959</v>
      </c>
      <c r="O28" s="29">
        <f>SUM('CO2'!O28,'CH4'!O28,N2O!O28)</f>
        <v>2552.5362531159035</v>
      </c>
      <c r="P28" s="29">
        <f>SUM('CO2'!P28,'CH4'!P28,N2O!P28)</f>
        <v>2508.7105076645053</v>
      </c>
      <c r="Q28" s="29">
        <f>SUM('CO2'!Q28,'CH4'!Q28,N2O!Q28)</f>
        <v>2478.8498219809026</v>
      </c>
      <c r="R28" s="29">
        <f>SUM('CO2'!R28,'CH4'!R28,N2O!R28)</f>
        <v>2285.2051517449358</v>
      </c>
      <c r="S28" s="29">
        <f>SUM('CO2'!S28,'CH4'!S28,N2O!S28)</f>
        <v>2501.3989702194381</v>
      </c>
      <c r="T28" s="29">
        <f>SUM('CO2'!T28,'CH4'!T28,N2O!T28)</f>
        <v>2563.6516389121762</v>
      </c>
      <c r="U28" s="29">
        <f>SUM('CO2'!U28,'CH4'!U28,N2O!U28)</f>
        <v>2612.4486575839114</v>
      </c>
      <c r="V28" s="29">
        <f>SUM('CO2'!V28,'CH4'!V28,N2O!V28)</f>
        <v>2592.4292971200257</v>
      </c>
      <c r="W28" s="29">
        <f>SUM('CO2'!W28,'CH4'!W28,N2O!W28)</f>
        <v>2481.6980153942427</v>
      </c>
      <c r="X28" s="29">
        <f>SUM('CO2'!X28,'CH4'!X28,N2O!X28)</f>
        <v>2333.5229015308937</v>
      </c>
      <c r="Y28" s="29">
        <f>SUM('CO2'!Y28,'CH4'!Y28,N2O!Y28)</f>
        <v>2140.3933812534433</v>
      </c>
      <c r="Z28" s="29">
        <f>SUM('CO2'!Z28,'CH4'!Z28,N2O!Z28)</f>
        <v>2194.4761980901626</v>
      </c>
      <c r="AA28" s="29">
        <f>SUM('CO2'!AA28,'CH4'!AA28,N2O!AA28)</f>
        <v>2057.6484985568991</v>
      </c>
      <c r="AB28" s="29">
        <f>SUM('CO2'!AB28,'CH4'!AB28,N2O!AB28)</f>
        <v>1978.2216924255124</v>
      </c>
      <c r="AC28" s="29">
        <f>SUM('CO2'!AC28,'CH4'!AC28,N2O!AC28)</f>
        <v>1998.5186082024838</v>
      </c>
      <c r="AD28" s="29">
        <f>SUM('CO2'!AD28,'CH4'!AD28,N2O!AD28)</f>
        <v>2093.1876972787895</v>
      </c>
      <c r="AE28" s="29">
        <f>SUM('CO2'!AE28,'CH4'!AE28,N2O!AE28)</f>
        <v>2173.8619949742088</v>
      </c>
      <c r="AF28" s="29">
        <f>SUM('CO2'!AF28,'CH4'!AF28,N2O!AF28)</f>
        <v>2204.7694774243587</v>
      </c>
      <c r="AG28" s="29">
        <f>SUM('CO2'!AG28,'CH4'!AG28,N2O!AG28)</f>
        <v>2253.7684044729463</v>
      </c>
      <c r="AH28" s="146">
        <f>SUM('CO2'!AH28,'CH4'!AH28,N2O!AH28)</f>
        <v>1049.6929104509511</v>
      </c>
      <c r="AI28" s="97">
        <f>SUM('CO2'!AI28,'CH4'!AI28,N2O!AI28)</f>
        <v>764.82341526925927</v>
      </c>
      <c r="AK28" s="136">
        <f t="shared" si="25"/>
        <v>-284.86949518169183</v>
      </c>
      <c r="AL28" s="132">
        <f t="shared" si="26"/>
        <v>-0.27138365168086265</v>
      </c>
    </row>
    <row r="29" spans="2:38" ht="18.75" customHeight="1">
      <c r="B29" s="20" t="s">
        <v>8</v>
      </c>
      <c r="C29" s="15" t="s">
        <v>6</v>
      </c>
      <c r="D29" s="30">
        <f>SUM('CO2'!D29,'CH4'!D29,N2O!D29)</f>
        <v>154790.90221484724</v>
      </c>
      <c r="E29" s="30">
        <f>SUM('CO2'!E29,'CH4'!E29,N2O!E29)</f>
        <v>158351.47209525862</v>
      </c>
      <c r="F29" s="30">
        <f>SUM('CO2'!F29,'CH4'!F29,N2O!F29)</f>
        <v>164225.36970027891</v>
      </c>
      <c r="G29" s="30">
        <f>SUM('CO2'!G29,'CH4'!G29,N2O!G29)</f>
        <v>168715.32585233028</v>
      </c>
      <c r="H29" s="30">
        <f>SUM('CO2'!H29,'CH4'!H29,N2O!H29)</f>
        <v>164977.57639204367</v>
      </c>
      <c r="I29" s="30">
        <f>SUM('CO2'!I29,'CH4'!I29,N2O!I29)</f>
        <v>169100.39138140494</v>
      </c>
      <c r="J29" s="30">
        <f>SUM('CO2'!J29,'CH4'!J29,N2O!J29)</f>
        <v>169090.52675671471</v>
      </c>
      <c r="K29" s="30">
        <f>SUM('CO2'!K29,'CH4'!K29,N2O!K29)</f>
        <v>169915.45585350736</v>
      </c>
      <c r="L29" s="30">
        <f>SUM('CO2'!L29,'CH4'!L29,N2O!L29)</f>
        <v>173283.16288912008</v>
      </c>
      <c r="M29" s="30">
        <f>SUM('CO2'!M29,'CH4'!M29,N2O!M29)</f>
        <v>178723.64558880925</v>
      </c>
      <c r="N29" s="30">
        <f>SUM('CO2'!N29,'CH4'!N29,N2O!N29)</f>
        <v>174705.74383572247</v>
      </c>
      <c r="O29" s="30">
        <f>SUM('CO2'!O29,'CH4'!O29,N2O!O29)</f>
        <v>171070.69933097967</v>
      </c>
      <c r="P29" s="30">
        <f>SUM('CO2'!P29,'CH4'!P29,N2O!P29)</f>
        <v>168899.70214204097</v>
      </c>
      <c r="Q29" s="30">
        <f>SUM('CO2'!Q29,'CH4'!Q29,N2O!Q29)</f>
        <v>162545.79807679087</v>
      </c>
      <c r="R29" s="30">
        <f>SUM('CO2'!R29,'CH4'!R29,N2O!R29)</f>
        <v>162376.58904195108</v>
      </c>
      <c r="S29" s="30">
        <f>SUM('CO2'!S29,'CH4'!S29,N2O!S29)</f>
        <v>154350.60569093016</v>
      </c>
      <c r="T29" s="30">
        <f>SUM('CO2'!T29,'CH4'!T29,N2O!T29)</f>
        <v>150530.44835400712</v>
      </c>
      <c r="U29" s="30">
        <f>SUM('CO2'!U29,'CH4'!U29,N2O!U29)</f>
        <v>147587.95181846796</v>
      </c>
      <c r="V29" s="30">
        <f>SUM('CO2'!V29,'CH4'!V29,N2O!V29)</f>
        <v>147254.81787646949</v>
      </c>
      <c r="W29" s="30">
        <f>SUM('CO2'!W29,'CH4'!W29,N2O!W29)</f>
        <v>146958.07588994849</v>
      </c>
      <c r="X29" s="30">
        <f>SUM('CO2'!X29,'CH4'!X29,N2O!X29)</f>
        <v>148108.23915744081</v>
      </c>
      <c r="Y29" s="30">
        <f>SUM('CO2'!Y29,'CH4'!Y29,N2O!Y29)</f>
        <v>150111.68413017507</v>
      </c>
      <c r="Z29" s="30">
        <f>SUM('CO2'!Z29,'CH4'!Z29,N2O!Z29)</f>
        <v>148858.79485032044</v>
      </c>
      <c r="AA29" s="30">
        <f>SUM('CO2'!AA29,'CH4'!AA29,N2O!AA29)</f>
        <v>153161.28221916853</v>
      </c>
      <c r="AB29" s="30">
        <f>SUM('CO2'!AB29,'CH4'!AB29,N2O!AB29)</f>
        <v>154354.1285976652</v>
      </c>
      <c r="AC29" s="30">
        <f>SUM('CO2'!AC29,'CH4'!AC29,N2O!AC29)</f>
        <v>157022.88729542031</v>
      </c>
      <c r="AD29" s="30">
        <f>SUM('CO2'!AD29,'CH4'!AD29,N2O!AD29)</f>
        <v>160238.09312456165</v>
      </c>
      <c r="AE29" s="30">
        <f>SUM('CO2'!AE29,'CH4'!AE29,N2O!AE29)</f>
        <v>163402.53129657201</v>
      </c>
      <c r="AF29" s="30">
        <f>SUM('CO2'!AF29,'CH4'!AF29,N2O!AF29)</f>
        <v>157831.41922613297</v>
      </c>
      <c r="AG29" s="30">
        <f>SUM('CO2'!AG29,'CH4'!AG29,N2O!AG29)</f>
        <v>159404.10350467355</v>
      </c>
      <c r="AH29" s="147">
        <f>SUM('CO2'!AH29,'CH4'!AH29,N2O!AH29)</f>
        <v>143133.60981385733</v>
      </c>
      <c r="AI29" s="30">
        <f>SUM('CO2'!AI29,'CH4'!AI29,N2O!AI29)</f>
        <v>145093.0487442723</v>
      </c>
      <c r="AK29" s="137">
        <f t="shared" si="25"/>
        <v>1959.4389304149663</v>
      </c>
      <c r="AL29" s="133">
        <f t="shared" si="26"/>
        <v>1.36895794982268E-2</v>
      </c>
    </row>
    <row r="30" spans="2:38" ht="18.75" customHeight="1">
      <c r="B30" s="19" t="s">
        <v>9</v>
      </c>
      <c r="C30" s="16" t="s">
        <v>6</v>
      </c>
      <c r="D30" s="29">
        <f>SUM('CO2'!D30,'CH4'!D30,N2O!D30)</f>
        <v>3147.4173480418171</v>
      </c>
      <c r="E30" s="29">
        <f>SUM('CO2'!E30,'CH4'!E30,N2O!E30)</f>
        <v>2817.0814986197356</v>
      </c>
      <c r="F30" s="29">
        <f>SUM('CO2'!F30,'CH4'!F30,N2O!F30)</f>
        <v>2764.9130690000416</v>
      </c>
      <c r="G30" s="29">
        <f>SUM('CO2'!G30,'CH4'!G30,N2O!G30)</f>
        <v>2752.7272880262713</v>
      </c>
      <c r="H30" s="29">
        <f>SUM('CO2'!H30,'CH4'!H30,N2O!H30)</f>
        <v>2560.1333188351318</v>
      </c>
      <c r="I30" s="29">
        <f>SUM('CO2'!I30,'CH4'!I30,N2O!I30)</f>
        <v>2476.1252212721338</v>
      </c>
      <c r="J30" s="29">
        <f>SUM('CO2'!J30,'CH4'!J30,N2O!J30)</f>
        <v>2353.5256501118465</v>
      </c>
      <c r="K30" s="29">
        <f>SUM('CO2'!K30,'CH4'!K30,N2O!K30)</f>
        <v>2172.5231701149751</v>
      </c>
      <c r="L30" s="29">
        <f>SUM('CO2'!L30,'CH4'!L30,N2O!L30)</f>
        <v>2050.730703250545</v>
      </c>
      <c r="M30" s="29">
        <f>SUM('CO2'!M30,'CH4'!M30,N2O!M30)</f>
        <v>1937.7682144215516</v>
      </c>
      <c r="N30" s="29">
        <f>SUM('CO2'!N30,'CH4'!N30,N2O!N30)</f>
        <v>1953.8712916340446</v>
      </c>
      <c r="O30" s="29">
        <f>SUM('CO2'!O30,'CH4'!O30,N2O!O30)</f>
        <v>1791.0310813720259</v>
      </c>
      <c r="P30" s="29">
        <f>SUM('CO2'!P30,'CH4'!P30,N2O!P30)</f>
        <v>1659.1266992710007</v>
      </c>
      <c r="Q30" s="29">
        <f>SUM('CO2'!Q30,'CH4'!Q30,N2O!Q30)</f>
        <v>1628.0259749450606</v>
      </c>
      <c r="R30" s="29">
        <f>SUM('CO2'!R30,'CH4'!R30,N2O!R30)</f>
        <v>1537.8250295595778</v>
      </c>
      <c r="S30" s="29">
        <f>SUM('CO2'!S30,'CH4'!S30,N2O!S30)</f>
        <v>1375.2784872707675</v>
      </c>
      <c r="T30" s="29">
        <f>SUM('CO2'!T30,'CH4'!T30,N2O!T30)</f>
        <v>1298.934591794424</v>
      </c>
      <c r="U30" s="29">
        <f>SUM('CO2'!U30,'CH4'!U30,N2O!U30)</f>
        <v>1271.32351624137</v>
      </c>
      <c r="V30" s="29">
        <f>SUM('CO2'!V30,'CH4'!V30,N2O!V30)</f>
        <v>1250.6048680959004</v>
      </c>
      <c r="W30" s="29">
        <f>SUM('CO2'!W30,'CH4'!W30,N2O!W30)</f>
        <v>1100.7251913421337</v>
      </c>
      <c r="X30" s="29">
        <f>SUM('CO2'!X30,'CH4'!X30,N2O!X30)</f>
        <v>1121.0041054743313</v>
      </c>
      <c r="Y30" s="29">
        <f>SUM('CO2'!Y30,'CH4'!Y30,N2O!Y30)</f>
        <v>1132.3170910765493</v>
      </c>
      <c r="Z30" s="29">
        <f>SUM('CO2'!Z30,'CH4'!Z30,N2O!Z30)</f>
        <v>1042.4119343809703</v>
      </c>
      <c r="AA30" s="29">
        <f>SUM('CO2'!AA30,'CH4'!AA30,N2O!AA30)</f>
        <v>1060.3240391290065</v>
      </c>
      <c r="AB30" s="29">
        <f>SUM('CO2'!AB30,'CH4'!AB30,N2O!AB30)</f>
        <v>948.6293077648869</v>
      </c>
      <c r="AC30" s="29">
        <f>SUM('CO2'!AC30,'CH4'!AC30,N2O!AC30)</f>
        <v>1024.6997290367935</v>
      </c>
      <c r="AD30" s="29">
        <f>SUM('CO2'!AD30,'CH4'!AD30,N2O!AD30)</f>
        <v>1059.4716923368189</v>
      </c>
      <c r="AE30" s="29">
        <f>SUM('CO2'!AE30,'CH4'!AE30,N2O!AE30)</f>
        <v>878.98166397660952</v>
      </c>
      <c r="AF30" s="29">
        <f>SUM('CO2'!AF30,'CH4'!AF30,N2O!AF30)</f>
        <v>736.06753348922325</v>
      </c>
      <c r="AG30" s="29">
        <f>SUM('CO2'!AG30,'CH4'!AG30,N2O!AG30)</f>
        <v>834.31505561568531</v>
      </c>
      <c r="AH30" s="146">
        <f>SUM('CO2'!AH30,'CH4'!AH30,N2O!AH30)</f>
        <v>785.31892937596069</v>
      </c>
      <c r="AI30" s="97">
        <f>SUM('CO2'!AI30,'CH4'!AI30,N2O!AI30)</f>
        <v>794.92276547044526</v>
      </c>
      <c r="AK30" s="136">
        <f t="shared" si="25"/>
        <v>9.6038360944845635</v>
      </c>
      <c r="AL30" s="132">
        <f t="shared" si="26"/>
        <v>1.2229217627691913E-2</v>
      </c>
    </row>
    <row r="31" spans="2:38" ht="18.75" customHeight="1">
      <c r="B31" s="20" t="s">
        <v>10</v>
      </c>
      <c r="C31" s="15" t="s">
        <v>6</v>
      </c>
      <c r="D31" s="30">
        <f>SUM('CO2'!D31,'CH4'!D31,N2O!D31)</f>
        <v>3024.033355902005</v>
      </c>
      <c r="E31" s="30">
        <f>SUM('CO2'!E31,'CH4'!E31,N2O!E31)</f>
        <v>2905.2776390869662</v>
      </c>
      <c r="F31" s="30">
        <f>SUM('CO2'!F31,'CH4'!F31,N2O!F31)</f>
        <v>2965.9778904236982</v>
      </c>
      <c r="G31" s="30">
        <f>SUM('CO2'!G31,'CH4'!G31,N2O!G31)</f>
        <v>2949.9946547384184</v>
      </c>
      <c r="H31" s="30">
        <f>SUM('CO2'!H31,'CH4'!H31,N2O!H31)</f>
        <v>2895.5475293631885</v>
      </c>
      <c r="I31" s="30">
        <f>SUM('CO2'!I31,'CH4'!I31,N2O!I31)</f>
        <v>2441.4601225754154</v>
      </c>
      <c r="J31" s="30">
        <f>SUM('CO2'!J31,'CH4'!J31,N2O!J31)</f>
        <v>2261.2011201414812</v>
      </c>
      <c r="K31" s="30">
        <f>SUM('CO2'!K31,'CH4'!K31,N2O!K31)</f>
        <v>1930.9132991653687</v>
      </c>
      <c r="L31" s="30">
        <f>SUM('CO2'!L31,'CH4'!L31,N2O!L31)</f>
        <v>1952.5462878461099</v>
      </c>
      <c r="M31" s="30">
        <f>SUM('CO2'!M31,'CH4'!M31,N2O!M31)</f>
        <v>1714.0768294832017</v>
      </c>
      <c r="N31" s="30">
        <f>SUM('CO2'!N31,'CH4'!N31,N2O!N31)</f>
        <v>1627.626306332186</v>
      </c>
      <c r="O31" s="30">
        <f>SUM('CO2'!O31,'CH4'!O31,N2O!O31)</f>
        <v>1614.7540815518894</v>
      </c>
      <c r="P31" s="30">
        <f>SUM('CO2'!P31,'CH4'!P31,N2O!P31)</f>
        <v>1541.9598018408124</v>
      </c>
      <c r="Q31" s="30">
        <f>SUM('CO2'!Q31,'CH4'!Q31,N2O!Q31)</f>
        <v>1591.6274921659331</v>
      </c>
      <c r="R31" s="30">
        <f>SUM('CO2'!R31,'CH4'!R31,N2O!R31)</f>
        <v>1587.7735088658953</v>
      </c>
      <c r="S31" s="30">
        <f>SUM('CO2'!S31,'CH4'!S31,N2O!S31)</f>
        <v>1601.4541169609668</v>
      </c>
      <c r="T31" s="30">
        <f>SUM('CO2'!T31,'CH4'!T31,N2O!T31)</f>
        <v>1473.2392876069555</v>
      </c>
      <c r="U31" s="30">
        <f>SUM('CO2'!U31,'CH4'!U31,N2O!U31)</f>
        <v>1512.6124837429154</v>
      </c>
      <c r="V31" s="30">
        <f>SUM('CO2'!V31,'CH4'!V31,N2O!V31)</f>
        <v>1473.8139923552746</v>
      </c>
      <c r="W31" s="30">
        <f>SUM('CO2'!W31,'CH4'!W31,N2O!W31)</f>
        <v>1454.6133086267537</v>
      </c>
      <c r="X31" s="30">
        <f>SUM('CO2'!X31,'CH4'!X31,N2O!X31)</f>
        <v>1404.6840517899466</v>
      </c>
      <c r="Y31" s="30">
        <f>SUM('CO2'!Y31,'CH4'!Y31,N2O!Y31)</f>
        <v>1466.3166861169871</v>
      </c>
      <c r="Z31" s="30">
        <f>SUM('CO2'!Z31,'CH4'!Z31,N2O!Z31)</f>
        <v>1455.559840885242</v>
      </c>
      <c r="AA31" s="30">
        <f>SUM('CO2'!AA31,'CH4'!AA31,N2O!AA31)</f>
        <v>1498.437957172652</v>
      </c>
      <c r="AB31" s="30">
        <f>SUM('CO2'!AB31,'CH4'!AB31,N2O!AB31)</f>
        <v>1577.9191725383296</v>
      </c>
      <c r="AC31" s="30">
        <f>SUM('CO2'!AC31,'CH4'!AC31,N2O!AC31)</f>
        <v>1673.3195332907715</v>
      </c>
      <c r="AD31" s="30">
        <f>SUM('CO2'!AD31,'CH4'!AD31,N2O!AD31)</f>
        <v>1531.3011100633901</v>
      </c>
      <c r="AE31" s="30">
        <f>SUM('CO2'!AE31,'CH4'!AE31,N2O!AE31)</f>
        <v>1433.809155677726</v>
      </c>
      <c r="AF31" s="30">
        <f>SUM('CO2'!AF31,'CH4'!AF31,N2O!AF31)</f>
        <v>1519.6896181137006</v>
      </c>
      <c r="AG31" s="30">
        <f>SUM('CO2'!AG31,'CH4'!AG31,N2O!AG31)</f>
        <v>1581.6511933230836</v>
      </c>
      <c r="AH31" s="147">
        <f>SUM('CO2'!AH31,'CH4'!AH31,N2O!AH31)</f>
        <v>1404.8887192555078</v>
      </c>
      <c r="AI31" s="30">
        <f>SUM('CO2'!AI31,'CH4'!AI31,N2O!AI31)</f>
        <v>1404.8777833193631</v>
      </c>
      <c r="AK31" s="137">
        <f t="shared" si="25"/>
        <v>-1.0935936144733205E-2</v>
      </c>
      <c r="AL31" s="133">
        <f t="shared" si="26"/>
        <v>-7.7842009796880163E-6</v>
      </c>
    </row>
    <row r="32" spans="2:38" ht="18.75" customHeight="1">
      <c r="B32" s="9"/>
      <c r="C32" s="16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146"/>
      <c r="AI32" s="97"/>
      <c r="AK32" s="136"/>
      <c r="AL32" s="132"/>
    </row>
    <row r="33" spans="2:38" s="11" customFormat="1" ht="18.75" customHeight="1">
      <c r="B33" s="5" t="s">
        <v>26</v>
      </c>
      <c r="C33" s="21" t="s">
        <v>6</v>
      </c>
      <c r="D33" s="28">
        <f>SUMIF(D34:D41,"&lt;1E+307")</f>
        <v>81061.264762741237</v>
      </c>
      <c r="E33" s="28">
        <f t="shared" ref="E33:AG33" si="27">SUMIF(E34:E41,"&lt;1E+307")</f>
        <v>72499.871991673892</v>
      </c>
      <c r="F33" s="28">
        <f t="shared" si="27"/>
        <v>69722.685309883556</v>
      </c>
      <c r="G33" s="28">
        <f t="shared" si="27"/>
        <v>69169.289705200601</v>
      </c>
      <c r="H33" s="28">
        <f t="shared" si="27"/>
        <v>68588.918781037937</v>
      </c>
      <c r="I33" s="28">
        <f t="shared" si="27"/>
        <v>69002.030988330836</v>
      </c>
      <c r="J33" s="28">
        <f t="shared" si="27"/>
        <v>70486.24957922849</v>
      </c>
      <c r="K33" s="28">
        <f t="shared" si="27"/>
        <v>68398.031388906253</v>
      </c>
      <c r="L33" s="28">
        <f t="shared" si="27"/>
        <v>68371.807084142798</v>
      </c>
      <c r="M33" s="28">
        <f t="shared" si="27"/>
        <v>68672.369035478332</v>
      </c>
      <c r="N33" s="28">
        <f t="shared" si="27"/>
        <v>67178.771071336858</v>
      </c>
      <c r="O33" s="28">
        <f t="shared" si="27"/>
        <v>68129.209125001711</v>
      </c>
      <c r="P33" s="28">
        <f t="shared" si="27"/>
        <v>65749.794440632351</v>
      </c>
      <c r="Q33" s="28">
        <f t="shared" si="27"/>
        <v>64850.413889459152</v>
      </c>
      <c r="R33" s="28">
        <f t="shared" si="27"/>
        <v>63977.705383304354</v>
      </c>
      <c r="S33" s="28">
        <f t="shared" si="27"/>
        <v>63766.676470718252</v>
      </c>
      <c r="T33" s="28">
        <f t="shared" si="27"/>
        <v>62928.905490594967</v>
      </c>
      <c r="U33" s="28">
        <f t="shared" si="27"/>
        <v>62950.242657484559</v>
      </c>
      <c r="V33" s="28">
        <f t="shared" si="27"/>
        <v>63749.809757175113</v>
      </c>
      <c r="W33" s="28">
        <f t="shared" si="27"/>
        <v>63899.633210303648</v>
      </c>
      <c r="X33" s="28">
        <f t="shared" si="27"/>
        <v>63901.010977605838</v>
      </c>
      <c r="Y33" s="28">
        <f t="shared" si="27"/>
        <v>64597.050156670128</v>
      </c>
      <c r="Z33" s="28">
        <f t="shared" si="27"/>
        <v>64443.819120688226</v>
      </c>
      <c r="AA33" s="28">
        <f t="shared" si="27"/>
        <v>65276.28448508196</v>
      </c>
      <c r="AB33" s="28">
        <f t="shared" si="27"/>
        <v>67140.194671261561</v>
      </c>
      <c r="AC33" s="28">
        <f t="shared" si="27"/>
        <v>66983.117048648186</v>
      </c>
      <c r="AD33" s="28">
        <f t="shared" si="27"/>
        <v>66803.566521794448</v>
      </c>
      <c r="AE33" s="28">
        <f t="shared" si="27"/>
        <v>65668.857600216943</v>
      </c>
      <c r="AF33" s="28">
        <f t="shared" si="27"/>
        <v>63736.720057036742</v>
      </c>
      <c r="AG33" s="28">
        <f t="shared" si="27"/>
        <v>62968.63917450561</v>
      </c>
      <c r="AH33" s="145">
        <f t="shared" ref="AH33" si="28">SUMIF(AH34:AH41,"&lt;1E+307")</f>
        <v>62361.422742819763</v>
      </c>
      <c r="AI33" s="28">
        <f t="shared" ref="AI33" si="29">SUMIF(AI34:AI41,"&lt;1E+307")</f>
        <v>61107.727718391499</v>
      </c>
      <c r="AK33" s="134">
        <f t="shared" ref="AK33:AK41" si="30">AI33-AH33</f>
        <v>-1253.6950244282634</v>
      </c>
      <c r="AL33" s="131">
        <f t="shared" ref="AL33:AL41" si="31">IF(AI33&lt;&gt;0,AI33/AH33-1,0)</f>
        <v>-2.0103695029514257E-2</v>
      </c>
    </row>
    <row r="34" spans="2:38" s="94" customFormat="1" ht="18.75" customHeight="1">
      <c r="B34" s="96" t="s">
        <v>33</v>
      </c>
      <c r="C34" s="95" t="s">
        <v>6</v>
      </c>
      <c r="D34" s="97">
        <f>SUM('CO2'!D34,'CH4'!D34,N2O!D34)</f>
        <v>10480.214664976811</v>
      </c>
      <c r="E34" s="97">
        <f>SUM('CO2'!E34,'CH4'!E34,N2O!E34)</f>
        <v>8547.0798125905585</v>
      </c>
      <c r="F34" s="97">
        <f>SUM('CO2'!F34,'CH4'!F34,N2O!F34)</f>
        <v>7190.8780442611942</v>
      </c>
      <c r="G34" s="97">
        <f>SUM('CO2'!G34,'CH4'!G34,N2O!G34)</f>
        <v>7611.4411552850761</v>
      </c>
      <c r="H34" s="97">
        <f>SUM('CO2'!H34,'CH4'!H34,N2O!H34)</f>
        <v>7336.3041233525046</v>
      </c>
      <c r="I34" s="97">
        <f>SUM('CO2'!I34,'CH4'!I34,N2O!I34)</f>
        <v>7750.4328556465989</v>
      </c>
      <c r="J34" s="97">
        <f>SUM('CO2'!J34,'CH4'!J34,N2O!J34)</f>
        <v>8688.3477835998292</v>
      </c>
      <c r="K34" s="97">
        <f>SUM('CO2'!K34,'CH4'!K34,N2O!K34)</f>
        <v>7488.188905504966</v>
      </c>
      <c r="L34" s="97">
        <f>SUM('CO2'!L34,'CH4'!L34,N2O!L34)</f>
        <v>6998.6689658587557</v>
      </c>
      <c r="M34" s="97">
        <f>SUM('CO2'!M34,'CH4'!M34,N2O!M34)</f>
        <v>7082.9714106896754</v>
      </c>
      <c r="N34" s="97">
        <f>SUM('CO2'!N34,'CH4'!N34,N2O!N34)</f>
        <v>6182.1669163996412</v>
      </c>
      <c r="O34" s="97">
        <f>SUM('CO2'!O34,'CH4'!O34,N2O!O34)</f>
        <v>6456.1437503382076</v>
      </c>
      <c r="P34" s="97">
        <f>SUM('CO2'!P34,'CH4'!P34,N2O!P34)</f>
        <v>6207.4293488658341</v>
      </c>
      <c r="Q34" s="97">
        <f>SUM('CO2'!Q34,'CH4'!Q34,N2O!Q34)</f>
        <v>5889.0765131253393</v>
      </c>
      <c r="R34" s="97">
        <f>SUM('CO2'!R34,'CH4'!R34,N2O!R34)</f>
        <v>5745.1377024037229</v>
      </c>
      <c r="S34" s="97">
        <f>SUM('CO2'!S34,'CH4'!S34,N2O!S34)</f>
        <v>5686.1393060419705</v>
      </c>
      <c r="T34" s="97">
        <f>SUM('CO2'!T34,'CH4'!T34,N2O!T34)</f>
        <v>5935.0367134124208</v>
      </c>
      <c r="U34" s="97">
        <f>SUM('CO2'!U34,'CH4'!U34,N2O!U34)</f>
        <v>5401.4011391874828</v>
      </c>
      <c r="V34" s="97">
        <f>SUM('CO2'!V34,'CH4'!V34,N2O!V34)</f>
        <v>5873.2480599864584</v>
      </c>
      <c r="W34" s="97">
        <f>SUM('CO2'!W34,'CH4'!W34,N2O!W34)</f>
        <v>5656.8826031942517</v>
      </c>
      <c r="X34" s="97">
        <f>SUM('CO2'!X34,'CH4'!X34,N2O!X34)</f>
        <v>6139.9574328838435</v>
      </c>
      <c r="Y34" s="97">
        <f>SUM('CO2'!Y34,'CH4'!Y34,N2O!Y34)</f>
        <v>6752.7512427175125</v>
      </c>
      <c r="Z34" s="97">
        <f>SUM('CO2'!Z34,'CH4'!Z34,N2O!Z34)</f>
        <v>5932.5641184226397</v>
      </c>
      <c r="AA34" s="97">
        <f>SUM('CO2'!AA34,'CH4'!AA34,N2O!AA34)</f>
        <v>6005.671736266916</v>
      </c>
      <c r="AB34" s="97">
        <f>SUM('CO2'!AB34,'CH4'!AB34,N2O!AB34)</f>
        <v>6592.773446350634</v>
      </c>
      <c r="AC34" s="97">
        <f>SUM('CO2'!AC34,'CH4'!AC34,N2O!AC34)</f>
        <v>6595.0809409589847</v>
      </c>
      <c r="AD34" s="97">
        <f>SUM('CO2'!AD34,'CH4'!AD34,N2O!AD34)</f>
        <v>6810.8977763242719</v>
      </c>
      <c r="AE34" s="97">
        <f>SUM('CO2'!AE34,'CH4'!AE34,N2O!AE34)</f>
        <v>6357.8772717355369</v>
      </c>
      <c r="AF34" s="97">
        <f>SUM('CO2'!AF34,'CH4'!AF34,N2O!AF34)</f>
        <v>6102.4274340640832</v>
      </c>
      <c r="AG34" s="97">
        <f>SUM('CO2'!AG34,'CH4'!AG34,N2O!AG34)</f>
        <v>6056.7033698336254</v>
      </c>
      <c r="AH34" s="146">
        <f>SUM('CO2'!AH34,'CH4'!AH34,N2O!AH34)</f>
        <v>6266.3457773784903</v>
      </c>
      <c r="AI34" s="97">
        <f>SUM('CO2'!AI34,'CH4'!AI34,N2O!AI34)</f>
        <v>6314.703054007864</v>
      </c>
      <c r="AK34" s="136">
        <f t="shared" si="30"/>
        <v>48.3572766293737</v>
      </c>
      <c r="AL34" s="132">
        <f t="shared" si="31"/>
        <v>7.7169818499234211E-3</v>
      </c>
    </row>
    <row r="35" spans="2:38" s="94" customFormat="1" ht="18.75" customHeight="1">
      <c r="B35" s="20" t="s">
        <v>93</v>
      </c>
      <c r="C35" s="15" t="s">
        <v>6</v>
      </c>
      <c r="D35" s="30">
        <f>SUM('CH4'!D35)</f>
        <v>33161.692372222133</v>
      </c>
      <c r="E35" s="30">
        <f>SUM('CH4'!E35)</f>
        <v>29546.33780639317</v>
      </c>
      <c r="F35" s="30">
        <f>SUM('CH4'!F35)</f>
        <v>28789.896331159547</v>
      </c>
      <c r="G35" s="30">
        <f>SUM('CH4'!G35)</f>
        <v>28811.909986184401</v>
      </c>
      <c r="H35" s="30">
        <f>SUM('CH4'!H35)</f>
        <v>29017.981955203704</v>
      </c>
      <c r="I35" s="30">
        <f>SUM('CH4'!I35)</f>
        <v>29060.613614922528</v>
      </c>
      <c r="J35" s="30">
        <f>SUM('CH4'!J35)</f>
        <v>29081.121238264215</v>
      </c>
      <c r="K35" s="30">
        <f>SUM('CH4'!K35)</f>
        <v>28245.60671367489</v>
      </c>
      <c r="L35" s="30">
        <f>SUM('CH4'!L35)</f>
        <v>28081.475039950601</v>
      </c>
      <c r="M35" s="30">
        <f>SUM('CH4'!M35)</f>
        <v>27879.016470109771</v>
      </c>
      <c r="N35" s="30">
        <f>SUM('CH4'!N35)</f>
        <v>27410.34221529519</v>
      </c>
      <c r="O35" s="30">
        <f>SUM('CH4'!O35)</f>
        <v>27832.582940593551</v>
      </c>
      <c r="P35" s="30">
        <f>SUM('CH4'!P35)</f>
        <v>26728.895224470944</v>
      </c>
      <c r="Q35" s="30">
        <f>SUM('CH4'!Q35)</f>
        <v>26393.549203457911</v>
      </c>
      <c r="R35" s="30">
        <f>SUM('CH4'!R35)</f>
        <v>25659.895536199503</v>
      </c>
      <c r="S35" s="30">
        <f>SUM('CH4'!S35)</f>
        <v>25490.500246284162</v>
      </c>
      <c r="T35" s="30">
        <f>SUM('CH4'!T35)</f>
        <v>24969.493076228886</v>
      </c>
      <c r="U35" s="30">
        <f>SUM('CH4'!U35)</f>
        <v>25061.111489734929</v>
      </c>
      <c r="V35" s="30">
        <f>SUM('CH4'!V35)</f>
        <v>25288.409042077437</v>
      </c>
      <c r="W35" s="30">
        <f>SUM('CH4'!W35)</f>
        <v>25318.676371325149</v>
      </c>
      <c r="X35" s="30">
        <f>SUM('CH4'!X35)</f>
        <v>25181.138359727047</v>
      </c>
      <c r="Y35" s="30">
        <f>SUM('CH4'!Y35)</f>
        <v>24836.277646245107</v>
      </c>
      <c r="Z35" s="30">
        <f>SUM('CH4'!Z35)</f>
        <v>24838.652759356424</v>
      </c>
      <c r="AA35" s="30">
        <f>SUM('CH4'!AA35)</f>
        <v>25148.035969789747</v>
      </c>
      <c r="AB35" s="30">
        <f>SUM('CH4'!AB35)</f>
        <v>25365.545858566446</v>
      </c>
      <c r="AC35" s="30">
        <f>SUM('CH4'!AC35)</f>
        <v>25352.995799464454</v>
      </c>
      <c r="AD35" s="30">
        <f>SUM('CH4'!AD35)</f>
        <v>25101.867448030491</v>
      </c>
      <c r="AE35" s="30">
        <f>SUM('CH4'!AE35)</f>
        <v>24905.58849838169</v>
      </c>
      <c r="AF35" s="30">
        <f>SUM('CH4'!AF35)</f>
        <v>24520.332996695342</v>
      </c>
      <c r="AG35" s="30">
        <f>SUM('CH4'!AG35)</f>
        <v>24237.938455567324</v>
      </c>
      <c r="AH35" s="147">
        <f>SUM('CH4'!AH35)</f>
        <v>23867.421277876565</v>
      </c>
      <c r="AI35" s="30">
        <f>SUM('CH4'!AI35)</f>
        <v>23418.005007650321</v>
      </c>
      <c r="AK35" s="137">
        <f t="shared" si="30"/>
        <v>-449.4162702262438</v>
      </c>
      <c r="AL35" s="133">
        <f t="shared" si="31"/>
        <v>-1.8829695298621218E-2</v>
      </c>
    </row>
    <row r="36" spans="2:38" s="94" customFormat="1" ht="18.75" customHeight="1">
      <c r="B36" s="96" t="s">
        <v>94</v>
      </c>
      <c r="C36" s="95" t="s">
        <v>6</v>
      </c>
      <c r="D36" s="97">
        <f>SUM('CH4'!D36,N2O!D36)</f>
        <v>11458.400259007827</v>
      </c>
      <c r="E36" s="97">
        <f>SUM('CH4'!E36,N2O!E36)</f>
        <v>10182.122261578825</v>
      </c>
      <c r="F36" s="97">
        <f>SUM('CH4'!F36,N2O!F36)</f>
        <v>10123.235119814071</v>
      </c>
      <c r="G36" s="97">
        <f>SUM('CH4'!G36,N2O!G36)</f>
        <v>10082.074145258401</v>
      </c>
      <c r="H36" s="97">
        <f>SUM('CH4'!H36,N2O!H36)</f>
        <v>10439.514737566868</v>
      </c>
      <c r="I36" s="97">
        <f>SUM('CH4'!I36,N2O!I36)</f>
        <v>10339.651619462746</v>
      </c>
      <c r="J36" s="97">
        <f>SUM('CH4'!J36,N2O!J36)</f>
        <v>10428.878612445344</v>
      </c>
      <c r="K36" s="97">
        <f>SUM('CH4'!K36,N2O!K36)</f>
        <v>10277.937137757206</v>
      </c>
      <c r="L36" s="97">
        <f>SUM('CH4'!L36,N2O!L36)</f>
        <v>10521.916115644226</v>
      </c>
      <c r="M36" s="97">
        <f>SUM('CH4'!M36,N2O!M36)</f>
        <v>10446.421737947294</v>
      </c>
      <c r="N36" s="97">
        <f>SUM('CH4'!N36,N2O!N36)</f>
        <v>10387.271245840398</v>
      </c>
      <c r="O36" s="97">
        <f>SUM('CH4'!O36,N2O!O36)</f>
        <v>10529.160201179002</v>
      </c>
      <c r="P36" s="97">
        <f>SUM('CH4'!P36,N2O!P36)</f>
        <v>10274.313588148541</v>
      </c>
      <c r="Q36" s="97">
        <f>SUM('CH4'!Q36,N2O!Q36)</f>
        <v>10346.937583763725</v>
      </c>
      <c r="R36" s="97">
        <f>SUM('CH4'!R36,N2O!R36)</f>
        <v>10031.278091397235</v>
      </c>
      <c r="S36" s="97">
        <f>SUM('CH4'!S36,N2O!S36)</f>
        <v>9963.8252661504703</v>
      </c>
      <c r="T36" s="97">
        <f>SUM('CH4'!T36,N2O!T36)</f>
        <v>9738.0442168179034</v>
      </c>
      <c r="U36" s="97">
        <f>SUM('CH4'!U36,N2O!U36)</f>
        <v>9765.1027123198</v>
      </c>
      <c r="V36" s="97">
        <f>SUM('CH4'!V36,N2O!V36)</f>
        <v>9703.6970482517499</v>
      </c>
      <c r="W36" s="97">
        <f>SUM('CH4'!W36,N2O!W36)</f>
        <v>9679.2558063901051</v>
      </c>
      <c r="X36" s="97">
        <f>SUM('CH4'!X36,N2O!X36)</f>
        <v>9262.5460694377507</v>
      </c>
      <c r="Y36" s="97">
        <f>SUM('CH4'!Y36,N2O!Y36)</f>
        <v>9201.6656437922757</v>
      </c>
      <c r="Z36" s="97">
        <f>SUM('CH4'!Z36,N2O!Z36)</f>
        <v>9326.8205942484328</v>
      </c>
      <c r="AA36" s="97">
        <f>SUM('CH4'!AA36,N2O!AA36)</f>
        <v>9343.4137166324654</v>
      </c>
      <c r="AB36" s="97">
        <f>SUM('CH4'!AB36,N2O!AB36)</f>
        <v>9484.5964920757688</v>
      </c>
      <c r="AC36" s="97">
        <f>SUM('CH4'!AC36,N2O!AC36)</f>
        <v>9474.7352061337278</v>
      </c>
      <c r="AD36" s="97">
        <f>SUM('CH4'!AD36,N2O!AD36)</f>
        <v>9495.0466455327478</v>
      </c>
      <c r="AE36" s="97">
        <f>SUM('CH4'!AE36,N2O!AE36)</f>
        <v>9526.2917774157359</v>
      </c>
      <c r="AF36" s="97">
        <f>SUM('CH4'!AF36,N2O!AF36)</f>
        <v>9411.4059332841098</v>
      </c>
      <c r="AG36" s="97">
        <f>SUM('CH4'!AG36,N2O!AG36)</f>
        <v>9383.3311199474883</v>
      </c>
      <c r="AH36" s="146">
        <f>SUM('CH4'!AH36,N2O!AH36)</f>
        <v>9379.1498981171571</v>
      </c>
      <c r="AI36" s="97">
        <f>SUM('CH4'!AI36,N2O!AI36)</f>
        <v>9004.8468173572128</v>
      </c>
      <c r="AK36" s="136">
        <f t="shared" si="30"/>
        <v>-374.30308075994435</v>
      </c>
      <c r="AL36" s="132">
        <f t="shared" si="31"/>
        <v>-3.9907996441669535E-2</v>
      </c>
    </row>
    <row r="37" spans="2:38" s="94" customFormat="1" ht="18.75" customHeight="1">
      <c r="B37" s="20" t="s">
        <v>95</v>
      </c>
      <c r="C37" s="15" t="s">
        <v>6</v>
      </c>
      <c r="D37" s="30">
        <f>SUM(N2O!D37)</f>
        <v>22768.52803888547</v>
      </c>
      <c r="E37" s="30">
        <f>SUM(N2O!E37)</f>
        <v>21325.893292051078</v>
      </c>
      <c r="F37" s="30">
        <f>SUM(N2O!F37)</f>
        <v>20922.036534568699</v>
      </c>
      <c r="G37" s="30">
        <f>SUM(N2O!G37)</f>
        <v>20323.31074373614</v>
      </c>
      <c r="H37" s="30">
        <f>SUM(N2O!H37)</f>
        <v>19616.440368100502</v>
      </c>
      <c r="I37" s="30">
        <f>SUM(N2O!I37)</f>
        <v>19718.217109056714</v>
      </c>
      <c r="J37" s="30">
        <f>SUM(N2O!J37)</f>
        <v>20022.924193240524</v>
      </c>
      <c r="K37" s="30">
        <f>SUM(N2O!K37)</f>
        <v>20018.906693398661</v>
      </c>
      <c r="L37" s="30">
        <f>SUM(N2O!L37)</f>
        <v>20262.166149764886</v>
      </c>
      <c r="M37" s="30">
        <f>SUM(N2O!M37)</f>
        <v>20592.192064177707</v>
      </c>
      <c r="N37" s="30">
        <f>SUM(N2O!N37)</f>
        <v>20501.011031205475</v>
      </c>
      <c r="O37" s="30">
        <f>SUM(N2O!O37)</f>
        <v>20583.917618946081</v>
      </c>
      <c r="P37" s="30">
        <f>SUM(N2O!P37)</f>
        <v>19899.673694077483</v>
      </c>
      <c r="Q37" s="30">
        <f>SUM(N2O!Q37)</f>
        <v>19587.534302263088</v>
      </c>
      <c r="R37" s="30">
        <f>SUM(N2O!R37)</f>
        <v>19981.475380559761</v>
      </c>
      <c r="S37" s="30">
        <f>SUM(N2O!S37)</f>
        <v>19902.327745884519</v>
      </c>
      <c r="T37" s="30">
        <f>SUM(N2O!T37)</f>
        <v>19458.807952969983</v>
      </c>
      <c r="U37" s="30">
        <f>SUM(N2O!U37)</f>
        <v>19689.834689140458</v>
      </c>
      <c r="V37" s="30">
        <f>SUM(N2O!V37)</f>
        <v>19678.003163010631</v>
      </c>
      <c r="W37" s="30">
        <f>SUM(N2O!W37)</f>
        <v>19902.011335269523</v>
      </c>
      <c r="X37" s="30">
        <f>SUM(N2O!X37)</f>
        <v>19733.292918255938</v>
      </c>
      <c r="Y37" s="30">
        <f>SUM(N2O!Y37)</f>
        <v>20009.731647318869</v>
      </c>
      <c r="Z37" s="30">
        <f>SUM(N2O!Z37)</f>
        <v>20416.188943435714</v>
      </c>
      <c r="AA37" s="30">
        <f>SUM(N2O!AA37)</f>
        <v>20507.182393316245</v>
      </c>
      <c r="AB37" s="30">
        <f>SUM(N2O!AB37)</f>
        <v>21211.623670868052</v>
      </c>
      <c r="AC37" s="30">
        <f>SUM(N2O!AC37)</f>
        <v>20997.422346321644</v>
      </c>
      <c r="AD37" s="30">
        <f>SUM(N2O!AD37)</f>
        <v>20850.443929863966</v>
      </c>
      <c r="AE37" s="30">
        <f>SUM(N2O!AE37)</f>
        <v>20409.02667655993</v>
      </c>
      <c r="AF37" s="30">
        <f>SUM(N2O!AF37)</f>
        <v>19274.094557331926</v>
      </c>
      <c r="AG37" s="30">
        <f>SUM(N2O!AG37)</f>
        <v>18994.174292536929</v>
      </c>
      <c r="AH37" s="147">
        <f>SUM(N2O!AH37)</f>
        <v>18673.21542882215</v>
      </c>
      <c r="AI37" s="30">
        <f>SUM(N2O!AI37)</f>
        <v>18216.473425582517</v>
      </c>
      <c r="AK37" s="137">
        <f t="shared" si="30"/>
        <v>-456.74200323963305</v>
      </c>
      <c r="AL37" s="133">
        <f t="shared" si="31"/>
        <v>-2.4459740475903824E-2</v>
      </c>
    </row>
    <row r="38" spans="2:38" s="94" customFormat="1" ht="18.75" customHeight="1">
      <c r="B38" s="96" t="s">
        <v>96</v>
      </c>
      <c r="C38" s="95" t="s">
        <v>6</v>
      </c>
      <c r="D38" s="97">
        <f>SUM('CO2'!D38)</f>
        <v>2200.5341230945937</v>
      </c>
      <c r="E38" s="97">
        <f>SUM('CO2'!E38)</f>
        <v>1986.7377646297828</v>
      </c>
      <c r="F38" s="97">
        <f>SUM('CO2'!F38)</f>
        <v>1749.1466320793193</v>
      </c>
      <c r="G38" s="97">
        <f>SUM('CO2'!G38)</f>
        <v>1465.4822988983472</v>
      </c>
      <c r="H38" s="97">
        <f>SUM('CO2'!H38)</f>
        <v>1325.9392693448838</v>
      </c>
      <c r="I38" s="97">
        <f>SUM('CO2'!I38)</f>
        <v>1280.0598345251597</v>
      </c>
      <c r="J38" s="97">
        <f>SUM('CO2'!J38)</f>
        <v>1381.2322242359135</v>
      </c>
      <c r="K38" s="97">
        <f>SUM('CO2'!K38)</f>
        <v>1480.4991135770822</v>
      </c>
      <c r="L38" s="97">
        <f>SUM('CO2'!L38)</f>
        <v>1588.5194450321897</v>
      </c>
      <c r="M38" s="97">
        <f>SUM('CO2'!M38)</f>
        <v>1715.6073701741702</v>
      </c>
      <c r="N38" s="97">
        <f>SUM('CO2'!N38)</f>
        <v>1695.7464807557578</v>
      </c>
      <c r="O38" s="97">
        <f>SUM('CO2'!O38)</f>
        <v>1696.0939968554262</v>
      </c>
      <c r="P38" s="97">
        <f>SUM('CO2'!P38)</f>
        <v>1593.2983205020296</v>
      </c>
      <c r="Q38" s="97">
        <f>SUM('CO2'!Q38)</f>
        <v>1569.4695296550299</v>
      </c>
      <c r="R38" s="97">
        <f>SUM('CO2'!R38)</f>
        <v>1484.8940601897084</v>
      </c>
      <c r="S38" s="97">
        <f>SUM('CO2'!S38)</f>
        <v>1428.9084997741697</v>
      </c>
      <c r="T38" s="97">
        <f>SUM('CO2'!T38)</f>
        <v>1439.0350859048601</v>
      </c>
      <c r="U38" s="97">
        <f>SUM('CO2'!U38)</f>
        <v>1477.4540480889857</v>
      </c>
      <c r="V38" s="97">
        <f>SUM('CO2'!V38)</f>
        <v>1545.1370672257642</v>
      </c>
      <c r="W38" s="97">
        <f>SUM('CO2'!W38)</f>
        <v>1521.9677557275463</v>
      </c>
      <c r="X38" s="97">
        <f>SUM('CO2'!X38)</f>
        <v>1549.0008412794593</v>
      </c>
      <c r="Y38" s="97">
        <f>SUM('CO2'!Y38)</f>
        <v>1593.2639130940481</v>
      </c>
      <c r="Z38" s="97">
        <f>SUM('CO2'!Z38)</f>
        <v>1692.0846129581978</v>
      </c>
      <c r="AA38" s="97">
        <f>SUM('CO2'!AA38)</f>
        <v>1824.5301506517637</v>
      </c>
      <c r="AB38" s="97">
        <f>SUM('CO2'!AB38)</f>
        <v>1917.2560062283042</v>
      </c>
      <c r="AC38" s="97">
        <f>SUM('CO2'!AC38)</f>
        <v>1905.7889653428217</v>
      </c>
      <c r="AD38" s="97">
        <f>SUM('CO2'!AD38)</f>
        <v>1881.7710978389955</v>
      </c>
      <c r="AE38" s="97">
        <f>SUM('CO2'!AE38)</f>
        <v>1937.6313819510826</v>
      </c>
      <c r="AF38" s="97">
        <f>SUM('CO2'!AF38)</f>
        <v>2047.438471072446</v>
      </c>
      <c r="AG38" s="97">
        <f>SUM('CO2'!AG38)</f>
        <v>2038.8381471044406</v>
      </c>
      <c r="AH38" s="146">
        <f>SUM('CO2'!AH38)</f>
        <v>1963.2801079749124</v>
      </c>
      <c r="AI38" s="97">
        <f>SUM('CO2'!AI38)</f>
        <v>2006.3700140300305</v>
      </c>
      <c r="AK38" s="136">
        <f t="shared" si="30"/>
        <v>43.089906055118036</v>
      </c>
      <c r="AL38" s="132">
        <f t="shared" si="31"/>
        <v>2.194791557255904E-2</v>
      </c>
    </row>
    <row r="39" spans="2:38" s="94" customFormat="1" ht="18.75" customHeight="1">
      <c r="B39" s="20" t="s">
        <v>97</v>
      </c>
      <c r="C39" s="15" t="s">
        <v>6</v>
      </c>
      <c r="D39" s="30">
        <f>SUM('CO2'!D39)</f>
        <v>481.04832314134165</v>
      </c>
      <c r="E39" s="30">
        <f>SUM('CO2'!E39)</f>
        <v>437.08767815465711</v>
      </c>
      <c r="F39" s="30">
        <f>SUM('CO2'!F39)</f>
        <v>497.36494330725833</v>
      </c>
      <c r="G39" s="30">
        <f>SUM('CO2'!G39)</f>
        <v>458.18008471840295</v>
      </c>
      <c r="H39" s="30">
        <f>SUM('CO2'!H39)</f>
        <v>448.57668967610152</v>
      </c>
      <c r="I39" s="30">
        <f>SUM('CO2'!I39)</f>
        <v>458.53709499824078</v>
      </c>
      <c r="J39" s="30">
        <f>SUM('CO2'!J39)</f>
        <v>484.79042831964063</v>
      </c>
      <c r="K39" s="30">
        <f>SUM('CO2'!K39)</f>
        <v>498.94716643987249</v>
      </c>
      <c r="L39" s="30">
        <f>SUM('CO2'!L39)</f>
        <v>524.80895212145049</v>
      </c>
      <c r="M39" s="30">
        <f>SUM('CO2'!M39)</f>
        <v>551.76209495586568</v>
      </c>
      <c r="N39" s="30">
        <f>SUM('CO2'!N39)</f>
        <v>593.13440452372674</v>
      </c>
      <c r="O39" s="30">
        <f>SUM('CO2'!O39)</f>
        <v>622.16104735719955</v>
      </c>
      <c r="P39" s="30">
        <f>SUM('CO2'!P39)</f>
        <v>640.14892824902324</v>
      </c>
      <c r="Q39" s="30">
        <f>SUM('CO2'!Q39)</f>
        <v>650.10942824449569</v>
      </c>
      <c r="R39" s="30">
        <f>SUM('CO2'!R39)</f>
        <v>634.31002353167719</v>
      </c>
      <c r="S39" s="30">
        <f>SUM('CO2'!S39)</f>
        <v>641.09414255526031</v>
      </c>
      <c r="T39" s="30">
        <f>SUM('CO2'!T39)</f>
        <v>630.93302353321224</v>
      </c>
      <c r="U39" s="30">
        <f>SUM('CO2'!U39)</f>
        <v>647.56030921898775</v>
      </c>
      <c r="V39" s="30">
        <f>SUM('CO2'!V39)</f>
        <v>694.62878537759298</v>
      </c>
      <c r="W39" s="30">
        <f>SUM('CO2'!W39)</f>
        <v>676.7553568457173</v>
      </c>
      <c r="X39" s="30">
        <f>SUM('CO2'!X39)</f>
        <v>710.75347585693021</v>
      </c>
      <c r="Y39" s="30">
        <f>SUM('CO2'!Y39)</f>
        <v>654.02883303604756</v>
      </c>
      <c r="Z39" s="30">
        <f>SUM('CO2'!Z39)</f>
        <v>689.90585683973973</v>
      </c>
      <c r="AA39" s="30">
        <f>SUM('CO2'!AA39)</f>
        <v>672.55047587429522</v>
      </c>
      <c r="AB39" s="30">
        <f>SUM('CO2'!AB39)</f>
        <v>749.704999659225</v>
      </c>
      <c r="AC39" s="30">
        <f>SUM('CO2'!AC39)</f>
        <v>791.49504757356283</v>
      </c>
      <c r="AD39" s="30">
        <f>SUM('CO2'!AD39)</f>
        <v>815.14216629614759</v>
      </c>
      <c r="AE39" s="30">
        <f>SUM('CO2'!AE39)</f>
        <v>719.56657113292431</v>
      </c>
      <c r="AF39" s="30">
        <f>SUM('CO2'!AF39)</f>
        <v>605.2506425715527</v>
      </c>
      <c r="AG39" s="30">
        <f>SUM('CO2'!AG39)</f>
        <v>497.74816644041749</v>
      </c>
      <c r="AH39" s="147">
        <f>SUM('CO2'!AH39)</f>
        <v>456.64666645910012</v>
      </c>
      <c r="AI39" s="30">
        <f>SUM('CO2'!AI39)</f>
        <v>399.47678551175295</v>
      </c>
      <c r="AK39" s="137">
        <f t="shared" si="30"/>
        <v>-57.169880947347167</v>
      </c>
      <c r="AL39" s="133">
        <f t="shared" si="31"/>
        <v>-0.12519500337241074</v>
      </c>
    </row>
    <row r="40" spans="2:38" s="94" customFormat="1" ht="18.75" customHeight="1">
      <c r="B40" s="96" t="s">
        <v>98</v>
      </c>
      <c r="C40" s="95" t="s">
        <v>6</v>
      </c>
      <c r="D40" s="97">
        <f>SUM('CO2'!D40)</f>
        <v>510.44657839999996</v>
      </c>
      <c r="E40" s="97">
        <f>SUM('CO2'!E40)</f>
        <v>473.6456458799999</v>
      </c>
      <c r="F40" s="97">
        <f>SUM('CO2'!F40)</f>
        <v>448.82474999999999</v>
      </c>
      <c r="G40" s="97">
        <f>SUM('CO2'!G40)</f>
        <v>415.20003839600002</v>
      </c>
      <c r="H40" s="97">
        <f>SUM('CO2'!H40)</f>
        <v>402.08593853999992</v>
      </c>
      <c r="I40" s="97">
        <f>SUM('CO2'!I40)</f>
        <v>389.494621736</v>
      </c>
      <c r="J40" s="97">
        <f>SUM('CO2'!J40)</f>
        <v>390.62263613999994</v>
      </c>
      <c r="K40" s="97">
        <f>SUM('CO2'!K40)</f>
        <v>377.44347695999994</v>
      </c>
      <c r="L40" s="97">
        <f>SUM('CO2'!L40)</f>
        <v>370.60261928800003</v>
      </c>
      <c r="M40" s="97">
        <f>SUM('CO2'!M40)</f>
        <v>377.58292378399995</v>
      </c>
      <c r="N40" s="97">
        <f>SUM('CO2'!N40)</f>
        <v>366.62832148799998</v>
      </c>
      <c r="O40" s="97">
        <f>SUM('CO2'!O40)</f>
        <v>349.01621985999992</v>
      </c>
      <c r="P40" s="97">
        <f>SUM('CO2'!P40)</f>
        <v>319.79681500800001</v>
      </c>
      <c r="Q40" s="97">
        <f>SUM('CO2'!Q40)</f>
        <v>312.16542676</v>
      </c>
      <c r="R40" s="97">
        <f>SUM('CO2'!R40)</f>
        <v>309.77691716399994</v>
      </c>
      <c r="S40" s="97">
        <f>SUM('CO2'!S40)</f>
        <v>307.53183511599997</v>
      </c>
      <c r="T40" s="97">
        <f>SUM('CO2'!T40)</f>
        <v>285.76120658800005</v>
      </c>
      <c r="U40" s="97">
        <f>SUM('CO2'!U40)</f>
        <v>282.91231086800002</v>
      </c>
      <c r="V40" s="97">
        <f>SUM('CO2'!V40)</f>
        <v>260.72744675999996</v>
      </c>
      <c r="W40" s="97">
        <f>SUM('CO2'!W40)</f>
        <v>267.26851228000004</v>
      </c>
      <c r="X40" s="97">
        <f>SUM('CO2'!X40)</f>
        <v>257.23667252799999</v>
      </c>
      <c r="Y40" s="97">
        <f>SUM('CO2'!Y40)</f>
        <v>264.10290676</v>
      </c>
      <c r="Z40" s="97">
        <f>SUM('CO2'!Z40)</f>
        <v>253.91420485199998</v>
      </c>
      <c r="AA40" s="97">
        <f>SUM('CO2'!AA40)</f>
        <v>240.28784537999999</v>
      </c>
      <c r="AB40" s="97">
        <f>SUM('CO2'!AB40)</f>
        <v>236.22273914799999</v>
      </c>
      <c r="AC40" s="97">
        <f>SUM('CO2'!AC40)</f>
        <v>230.67260471200001</v>
      </c>
      <c r="AD40" s="97">
        <f>SUM('CO2'!AD40)</f>
        <v>225.71571026399999</v>
      </c>
      <c r="AE40" s="97">
        <f>SUM('CO2'!AE40)</f>
        <v>213.03624601600001</v>
      </c>
      <c r="AF40" s="97">
        <f>SUM('CO2'!AF40)</f>
        <v>202.70871922399999</v>
      </c>
      <c r="AG40" s="97">
        <f>SUM('CO2'!AG40)</f>
        <v>194.21726350399999</v>
      </c>
      <c r="AH40" s="146">
        <f>SUM('CO2'!AH40)</f>
        <v>189.67522661999996</v>
      </c>
      <c r="AI40" s="97">
        <f>SUM('CO2'!AI40)</f>
        <v>182.16412838799997</v>
      </c>
      <c r="AK40" s="136">
        <f t="shared" si="30"/>
        <v>-7.5110982319999948</v>
      </c>
      <c r="AL40" s="132">
        <f t="shared" si="31"/>
        <v>-3.9599785200456927E-2</v>
      </c>
    </row>
    <row r="41" spans="2:38" s="94" customFormat="1" ht="18.75" customHeight="1">
      <c r="B41" s="20" t="s">
        <v>99</v>
      </c>
      <c r="C41" s="15" t="s">
        <v>6</v>
      </c>
      <c r="D41" s="30">
        <f>SUM('CH4'!D41,N2O!D41)</f>
        <v>0.40040301306518833</v>
      </c>
      <c r="E41" s="30">
        <f>SUM('CH4'!E41,N2O!E41)</f>
        <v>0.96773039581379727</v>
      </c>
      <c r="F41" s="30">
        <f>SUM('CH4'!F41,N2O!F41)</f>
        <v>1.3029546934552489</v>
      </c>
      <c r="G41" s="30">
        <f>SUM('CH4'!G41,N2O!G41)</f>
        <v>1.691252723813319</v>
      </c>
      <c r="H41" s="30">
        <f>SUM('CH4'!H41,N2O!H41)</f>
        <v>2.0756992533739669</v>
      </c>
      <c r="I41" s="30">
        <f>SUM('CH4'!I41,N2O!I41)</f>
        <v>5.0242379828462997</v>
      </c>
      <c r="J41" s="30">
        <f>SUM('CH4'!J41,N2O!J41)</f>
        <v>8.3324629830157555</v>
      </c>
      <c r="K41" s="30">
        <f>SUM('CH4'!K41,N2O!K41)</f>
        <v>10.502181593557896</v>
      </c>
      <c r="L41" s="30">
        <f>SUM('CH4'!L41,N2O!L41)</f>
        <v>23.649796482689805</v>
      </c>
      <c r="M41" s="30">
        <f>SUM('CH4'!M41,N2O!M41)</f>
        <v>26.81496363986022</v>
      </c>
      <c r="N41" s="30">
        <f>SUM('CH4'!N41,N2O!N41)</f>
        <v>42.470455828678396</v>
      </c>
      <c r="O41" s="30">
        <f>SUM('CH4'!O41,N2O!O41)</f>
        <v>60.133349872250669</v>
      </c>
      <c r="P41" s="30">
        <f>SUM('CH4'!P41,N2O!P41)</f>
        <v>86.238521310496168</v>
      </c>
      <c r="Q41" s="30">
        <f>SUM('CH4'!Q41,N2O!Q41)</f>
        <v>101.57190218956012</v>
      </c>
      <c r="R41" s="30">
        <f>SUM('CH4'!R41,N2O!R41)</f>
        <v>130.9376718587495</v>
      </c>
      <c r="S41" s="30">
        <f>SUM('CH4'!S41,N2O!S41)</f>
        <v>346.349428911708</v>
      </c>
      <c r="T41" s="30">
        <f>SUM('CH4'!T41,N2O!T41)</f>
        <v>471.79421513969919</v>
      </c>
      <c r="U41" s="30">
        <f>SUM('CH4'!U41,N2O!U41)</f>
        <v>624.86595892591549</v>
      </c>
      <c r="V41" s="30">
        <f>SUM('CH4'!V41,N2O!V41)</f>
        <v>705.9591444854783</v>
      </c>
      <c r="W41" s="30">
        <f>SUM('CH4'!W41,N2O!W41)</f>
        <v>876.81546927135525</v>
      </c>
      <c r="X41" s="30">
        <f>SUM('CH4'!X41,N2O!X41)</f>
        <v>1067.0852076368733</v>
      </c>
      <c r="Y41" s="30">
        <f>SUM('CH4'!Y41,N2O!Y41)</f>
        <v>1285.2283237062611</v>
      </c>
      <c r="Z41" s="30">
        <f>SUM('CH4'!Z41,N2O!Z41)</f>
        <v>1293.6880305750713</v>
      </c>
      <c r="AA41" s="30">
        <f>SUM('CH4'!AA41,N2O!AA41)</f>
        <v>1534.6121971705199</v>
      </c>
      <c r="AB41" s="30">
        <f>SUM('CH4'!AB41,N2O!AB41)</f>
        <v>1582.4714583651325</v>
      </c>
      <c r="AC41" s="30">
        <f>SUM('CH4'!AC41,N2O!AC41)</f>
        <v>1634.9261381409906</v>
      </c>
      <c r="AD41" s="30">
        <f>SUM('CH4'!AD41,N2O!AD41)</f>
        <v>1622.6817476438175</v>
      </c>
      <c r="AE41" s="30">
        <f>SUM('CH4'!AE41,N2O!AE41)</f>
        <v>1599.8391770240401</v>
      </c>
      <c r="AF41" s="30">
        <f>SUM('CH4'!AF41,N2O!AF41)</f>
        <v>1573.0613027932811</v>
      </c>
      <c r="AG41" s="30">
        <f>SUM('CH4'!AG41,N2O!AG41)</f>
        <v>1565.6883595713869</v>
      </c>
      <c r="AH41" s="147">
        <f>SUM('CH4'!AH41,N2O!AH41)</f>
        <v>1565.6883595713869</v>
      </c>
      <c r="AI41" s="30">
        <f>SUM('CH4'!AI41,N2O!AI41)</f>
        <v>1565.6884858638016</v>
      </c>
      <c r="AK41" s="137">
        <f t="shared" si="30"/>
        <v>1.2629241473405273E-4</v>
      </c>
      <c r="AL41" s="133">
        <f t="shared" si="31"/>
        <v>8.0662549528653926E-8</v>
      </c>
    </row>
    <row r="42" spans="2:38" s="94" customFormat="1" ht="18.75" customHeight="1">
      <c r="B42" s="96"/>
      <c r="C42" s="95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146"/>
      <c r="AI42" s="97"/>
      <c r="AK42" s="136"/>
      <c r="AL42" s="132"/>
    </row>
    <row r="43" spans="2:38" s="11" customFormat="1" ht="18.75" customHeight="1">
      <c r="B43" s="5" t="s">
        <v>27</v>
      </c>
      <c r="C43" s="21" t="s">
        <v>6</v>
      </c>
      <c r="D43" s="28">
        <f>SUMIF(D44:D47,"&lt;1E+307")</f>
        <v>38003.058777446517</v>
      </c>
      <c r="E43" s="28">
        <f t="shared" ref="E43:AE43" si="32">SUMIF(E44:E47,"&lt;1E+307")</f>
        <v>39401.951773027882</v>
      </c>
      <c r="F43" s="28">
        <f t="shared" si="32"/>
        <v>39994.39071048476</v>
      </c>
      <c r="G43" s="28">
        <f t="shared" si="32"/>
        <v>39827.235509361199</v>
      </c>
      <c r="H43" s="28">
        <f t="shared" si="32"/>
        <v>39040.124481664832</v>
      </c>
      <c r="I43" s="28">
        <f t="shared" si="32"/>
        <v>38074.379358122926</v>
      </c>
      <c r="J43" s="28">
        <f t="shared" si="32"/>
        <v>36633.271022008019</v>
      </c>
      <c r="K43" s="28">
        <f t="shared" si="32"/>
        <v>33701.467546661115</v>
      </c>
      <c r="L43" s="28">
        <f t="shared" si="32"/>
        <v>31574.288102007969</v>
      </c>
      <c r="M43" s="28">
        <f t="shared" si="32"/>
        <v>29944.440213761805</v>
      </c>
      <c r="N43" s="28">
        <f t="shared" si="32"/>
        <v>28387.622380193508</v>
      </c>
      <c r="O43" s="28">
        <f t="shared" si="32"/>
        <v>26727.207305626496</v>
      </c>
      <c r="P43" s="28">
        <f t="shared" si="32"/>
        <v>25344.893323117954</v>
      </c>
      <c r="Q43" s="28">
        <f t="shared" si="32"/>
        <v>23838.709208001939</v>
      </c>
      <c r="R43" s="28">
        <f t="shared" si="32"/>
        <v>22537.56575857264</v>
      </c>
      <c r="S43" s="28">
        <f t="shared" si="32"/>
        <v>21188.263157327965</v>
      </c>
      <c r="T43" s="28">
        <f t="shared" si="32"/>
        <v>19348.984729041105</v>
      </c>
      <c r="U43" s="28">
        <f t="shared" si="32"/>
        <v>18040.937752011174</v>
      </c>
      <c r="V43" s="28">
        <f t="shared" si="32"/>
        <v>16810.745484168849</v>
      </c>
      <c r="W43" s="28">
        <f t="shared" si="32"/>
        <v>15588.801885473375</v>
      </c>
      <c r="X43" s="28">
        <f t="shared" si="32"/>
        <v>14461.393048352642</v>
      </c>
      <c r="Y43" s="28">
        <f t="shared" si="32"/>
        <v>13677.158145708489</v>
      </c>
      <c r="Z43" s="28">
        <f t="shared" si="32"/>
        <v>12906.853624431784</v>
      </c>
      <c r="AA43" s="28">
        <f t="shared" si="32"/>
        <v>12150.388373892567</v>
      </c>
      <c r="AB43" s="28">
        <f t="shared" si="32"/>
        <v>11558.212285898613</v>
      </c>
      <c r="AC43" s="28">
        <f t="shared" si="32"/>
        <v>10943.297355838924</v>
      </c>
      <c r="AD43" s="28">
        <f t="shared" si="32"/>
        <v>10396.045240769005</v>
      </c>
      <c r="AE43" s="28">
        <f t="shared" si="32"/>
        <v>9982.2610931413146</v>
      </c>
      <c r="AF43" s="28">
        <f t="shared" ref="AF43:AG43" si="33">SUMIF(AF44:AF47,"&lt;1E+307")</f>
        <v>9552.2579329333912</v>
      </c>
      <c r="AG43" s="28">
        <f t="shared" si="33"/>
        <v>9196.3537540023372</v>
      </c>
      <c r="AH43" s="145">
        <f t="shared" ref="AH43" si="34">SUMIF(AH44:AH47,"&lt;1E+307")</f>
        <v>8770.4497639202491</v>
      </c>
      <c r="AI43" s="28">
        <f t="shared" ref="AI43" si="35">SUMIF(AI44:AI47,"&lt;1E+307")</f>
        <v>8390.850822457689</v>
      </c>
      <c r="AK43" s="134">
        <f t="shared" ref="AK43:AK47" si="36">AI43-AH43</f>
        <v>-379.59894146256011</v>
      </c>
      <c r="AL43" s="131">
        <f t="shared" ref="AL43:AL47" si="37">IF(AI43&lt;&gt;0,AI43/AH43-1,0)</f>
        <v>-4.3281582094472415E-2</v>
      </c>
    </row>
    <row r="44" spans="2:38" ht="18.75" customHeight="1">
      <c r="B44" s="19" t="s">
        <v>35</v>
      </c>
      <c r="C44" s="16" t="s">
        <v>6</v>
      </c>
      <c r="D44" s="29">
        <f>SUM('CH4'!D44)</f>
        <v>34200.200000000004</v>
      </c>
      <c r="E44" s="29">
        <f>SUM('CH4'!E44)</f>
        <v>36241.65</v>
      </c>
      <c r="F44" s="29">
        <f>SUM('CH4'!F44)</f>
        <v>37268.025000000001</v>
      </c>
      <c r="G44" s="29">
        <f>SUM('CH4'!G44)</f>
        <v>37384.075000000004</v>
      </c>
      <c r="H44" s="29">
        <f>SUM('CH4'!H44)</f>
        <v>36783.949999999997</v>
      </c>
      <c r="I44" s="29">
        <f>SUM('CH4'!I44)</f>
        <v>35812.724999999999</v>
      </c>
      <c r="J44" s="29">
        <f>SUM('CH4'!J44)</f>
        <v>34433.724999999999</v>
      </c>
      <c r="K44" s="29">
        <f>SUM('CH4'!K44)</f>
        <v>31657.774999999998</v>
      </c>
      <c r="L44" s="29">
        <f>SUM('CH4'!L44)</f>
        <v>29623.599999999999</v>
      </c>
      <c r="M44" s="29">
        <f>SUM('CH4'!M44)</f>
        <v>27983.800000000003</v>
      </c>
      <c r="N44" s="29">
        <f>SUM('CH4'!N44)</f>
        <v>26390.649999999998</v>
      </c>
      <c r="O44" s="29">
        <f>SUM('CH4'!O44)</f>
        <v>24761.474999999999</v>
      </c>
      <c r="P44" s="29">
        <f>SUM('CH4'!P44)</f>
        <v>23270.75</v>
      </c>
      <c r="Q44" s="29">
        <f>SUM('CH4'!Q44)</f>
        <v>21785.599999999999</v>
      </c>
      <c r="R44" s="29">
        <f>SUM('CH4'!R44)</f>
        <v>20490.974999999999</v>
      </c>
      <c r="S44" s="29">
        <f>SUM('CH4'!S44)</f>
        <v>19060.95</v>
      </c>
      <c r="T44" s="29">
        <f>SUM('CH4'!T44)</f>
        <v>17466.125</v>
      </c>
      <c r="U44" s="29">
        <f>SUM('CH4'!U44)</f>
        <v>16128.025</v>
      </c>
      <c r="V44" s="29">
        <f>SUM('CH4'!V44)</f>
        <v>14931.85</v>
      </c>
      <c r="W44" s="29">
        <f>SUM('CH4'!W44)</f>
        <v>13706.575000000001</v>
      </c>
      <c r="X44" s="29">
        <f>SUM('CH4'!X44)</f>
        <v>12606.375</v>
      </c>
      <c r="Y44" s="29">
        <f>SUM('CH4'!Y44)</f>
        <v>11737.8</v>
      </c>
      <c r="Z44" s="29">
        <f>SUM('CH4'!Z44)</f>
        <v>10951.949999999999</v>
      </c>
      <c r="AA44" s="29">
        <f>SUM('CH4'!AA44)</f>
        <v>10218.525</v>
      </c>
      <c r="AB44" s="29">
        <f>SUM('CH4'!AB44)</f>
        <v>9551.1</v>
      </c>
      <c r="AC44" s="29">
        <f>SUM('CH4'!AC44)</f>
        <v>8933.4249999999993</v>
      </c>
      <c r="AD44" s="29">
        <f>SUM('CH4'!AD44)</f>
        <v>8369.0250000000015</v>
      </c>
      <c r="AE44" s="29">
        <f>SUM('CH4'!AE44)</f>
        <v>7945.9500000000007</v>
      </c>
      <c r="AF44" s="29">
        <f>SUM('CH4'!AF44)</f>
        <v>7552.75</v>
      </c>
      <c r="AG44" s="29">
        <f>SUM('CH4'!AG44)</f>
        <v>7186.5775000000003</v>
      </c>
      <c r="AH44" s="146">
        <f>SUM('CH4'!AH44)</f>
        <v>6769.6250000000009</v>
      </c>
      <c r="AI44" s="97">
        <f>SUM('CH4'!AI44)</f>
        <v>6383.9250000000002</v>
      </c>
      <c r="AK44" s="136">
        <f t="shared" si="36"/>
        <v>-385.70000000000073</v>
      </c>
      <c r="AL44" s="132">
        <f t="shared" si="37"/>
        <v>-5.6975090939306194E-2</v>
      </c>
    </row>
    <row r="45" spans="2:38" ht="18.75" customHeight="1">
      <c r="B45" s="20" t="s">
        <v>161</v>
      </c>
      <c r="C45" s="15" t="s">
        <v>6</v>
      </c>
      <c r="D45" s="30">
        <f>SUM('CH4'!D45,N2O!D45)</f>
        <v>41.305647999999998</v>
      </c>
      <c r="E45" s="30">
        <f>SUM('CH4'!E45,N2O!E45)</f>
        <v>86.433779999999999</v>
      </c>
      <c r="F45" s="30">
        <f>SUM('CH4'!F45,N2O!F45)</f>
        <v>111.59371199999998</v>
      </c>
      <c r="G45" s="30">
        <f>SUM('CH4'!G45,N2O!G45)</f>
        <v>136.75364399999998</v>
      </c>
      <c r="H45" s="30">
        <f>SUM('CH4'!H45,N2O!H45)</f>
        <v>215.81060039999994</v>
      </c>
      <c r="I45" s="30">
        <f>SUM('CH4'!I45,N2O!I45)</f>
        <v>294.86185160000002</v>
      </c>
      <c r="J45" s="30">
        <f>SUM('CH4'!J45,N2O!J45)</f>
        <v>373.91880800000001</v>
      </c>
      <c r="K45" s="30">
        <f>SUM('CH4'!K45,N2O!K45)</f>
        <v>411.573128</v>
      </c>
      <c r="L45" s="30">
        <f>SUM('CH4'!L45,N2O!L45)</f>
        <v>450.90481179999995</v>
      </c>
      <c r="M45" s="30">
        <f>SUM('CH4'!M45,N2O!M45)</f>
        <v>520.94188199999996</v>
      </c>
      <c r="N45" s="30">
        <f>SUM('CH4'!N45,N2O!N45)</f>
        <v>597.53860540000005</v>
      </c>
      <c r="O45" s="30">
        <f>SUM('CH4'!O45,N2O!O45)</f>
        <v>607.5057781999999</v>
      </c>
      <c r="P45" s="30">
        <f>SUM('CH4'!P45,N2O!P45)</f>
        <v>722.44120399999997</v>
      </c>
      <c r="Q45" s="30">
        <f>SUM('CH4'!Q45,N2O!Q45)</f>
        <v>727.65847259999998</v>
      </c>
      <c r="R45" s="30">
        <f>SUM('CH4'!R45,N2O!R45)</f>
        <v>741.46114639999996</v>
      </c>
      <c r="S45" s="30">
        <f>SUM('CH4'!S45,N2O!S45)</f>
        <v>733.74224579999998</v>
      </c>
      <c r="T45" s="30">
        <f>SUM('CH4'!T45,N2O!T45)</f>
        <v>746.32602420000001</v>
      </c>
      <c r="U45" s="30">
        <f>SUM('CH4'!U45,N2O!U45)</f>
        <v>797.320649</v>
      </c>
      <c r="V45" s="30">
        <f>SUM('CH4'!V45,N2O!V45)</f>
        <v>785.3081274000001</v>
      </c>
      <c r="W45" s="30">
        <f>SUM('CH4'!W45,N2O!W45)</f>
        <v>803.95208939999998</v>
      </c>
      <c r="X45" s="30">
        <f>SUM('CH4'!X45,N2O!X45)</f>
        <v>798.54267260000006</v>
      </c>
      <c r="Y45" s="30">
        <f>SUM('CH4'!Y45,N2O!Y45)</f>
        <v>890.11430840000003</v>
      </c>
      <c r="Z45" s="30">
        <f>SUM('CH4'!Z45,N2O!Z45)</f>
        <v>926.71602439999992</v>
      </c>
      <c r="AA45" s="30">
        <f>SUM('CH4'!AA45,N2O!AA45)</f>
        <v>921.02187040000013</v>
      </c>
      <c r="AB45" s="30">
        <f>SUM('CH4'!AB45,N2O!AB45)</f>
        <v>991.27247519999992</v>
      </c>
      <c r="AC45" s="30">
        <f>SUM('CH4'!AC45,N2O!AC45)</f>
        <v>993.95791559999998</v>
      </c>
      <c r="AD45" s="30">
        <f>SUM('CH4'!AD45,N2O!AD45)</f>
        <v>1018.9739977999999</v>
      </c>
      <c r="AE45" s="30">
        <f>SUM('CH4'!AE45,N2O!AE45)</f>
        <v>1035.446854</v>
      </c>
      <c r="AF45" s="30">
        <f>SUM('CH4'!AF45,N2O!AF45)</f>
        <v>1004.2087563999999</v>
      </c>
      <c r="AG45" s="30">
        <f>SUM('CH4'!AG45,N2O!AG45)</f>
        <v>1022.4413701999999</v>
      </c>
      <c r="AH45" s="147">
        <f>SUM('CH4'!AH45,N2O!AH45)</f>
        <v>1023.5922604</v>
      </c>
      <c r="AI45" s="30">
        <f>SUM('CH4'!AI45,N2O!AI45)</f>
        <v>1024.75225256</v>
      </c>
      <c r="AK45" s="137">
        <f t="shared" si="36"/>
        <v>1.1599921600000016</v>
      </c>
      <c r="AL45" s="133">
        <f t="shared" si="37"/>
        <v>1.1332560872887587E-3</v>
      </c>
    </row>
    <row r="46" spans="2:38" ht="18.75" customHeight="1">
      <c r="B46" s="19" t="s">
        <v>36</v>
      </c>
      <c r="C46" s="16" t="s">
        <v>6</v>
      </c>
      <c r="D46" s="29">
        <f>SUM('CH4'!D46,N2O!D46)</f>
        <v>3761.5531294465095</v>
      </c>
      <c r="E46" s="29">
        <f>SUM('CH4'!E46,N2O!E46)</f>
        <v>3073.8679930278836</v>
      </c>
      <c r="F46" s="29">
        <f>SUM('CH4'!F46,N2O!F46)</f>
        <v>2614.7719984847563</v>
      </c>
      <c r="G46" s="29">
        <f>SUM('CH4'!G46,N2O!G46)</f>
        <v>2306.4068653612003</v>
      </c>
      <c r="H46" s="29">
        <f>SUM('CH4'!H46,N2O!H46)</f>
        <v>2040.3638812648378</v>
      </c>
      <c r="I46" s="29">
        <f>SUM('CH4'!I46,N2O!I46)</f>
        <v>1955.2316515229268</v>
      </c>
      <c r="J46" s="29">
        <f>SUM('CH4'!J46,N2O!J46)</f>
        <v>1801.6005241086186</v>
      </c>
      <c r="K46" s="29">
        <f>SUM('CH4'!K46,N2O!K46)</f>
        <v>1594.7222306847684</v>
      </c>
      <c r="L46" s="29">
        <f>SUM('CH4'!L46,N2O!L46)</f>
        <v>1448.1104131073744</v>
      </c>
      <c r="M46" s="29">
        <f>SUM('CH4'!M46,N2O!M46)</f>
        <v>1372.8447856375519</v>
      </c>
      <c r="N46" s="29">
        <f>SUM('CH4'!N46,N2O!N46)</f>
        <v>1309.5002435259487</v>
      </c>
      <c r="O46" s="29">
        <f>SUM('CH4'!O46,N2O!O46)</f>
        <v>1258.0586727296125</v>
      </c>
      <c r="P46" s="29">
        <f>SUM('CH4'!P46,N2O!P46)</f>
        <v>1232.147078617957</v>
      </c>
      <c r="Q46" s="29">
        <f>SUM('CH4'!Q46,N2O!Q46)</f>
        <v>1194.8798780269381</v>
      </c>
      <c r="R46" s="29">
        <f>SUM('CH4'!R46,N2O!R46)</f>
        <v>1156.8303754226383</v>
      </c>
      <c r="S46" s="29">
        <f>SUM('CH4'!S46,N2O!S46)</f>
        <v>1126.8232415279626</v>
      </c>
      <c r="T46" s="29">
        <f>SUM('CH4'!T46,N2O!T46)</f>
        <v>1100.6467743011035</v>
      </c>
      <c r="U46" s="29">
        <f>SUM('CH4'!U46,N2O!U46)</f>
        <v>1079.3033736211755</v>
      </c>
      <c r="V46" s="29">
        <f>SUM('CH4'!V46,N2O!V46)</f>
        <v>1055.2683329488495</v>
      </c>
      <c r="W46" s="29">
        <f>SUM('CH4'!W46,N2O!W46)</f>
        <v>1039.1337789433742</v>
      </c>
      <c r="X46" s="29">
        <f>SUM('CH4'!X46,N2O!X46)</f>
        <v>1016.258699532641</v>
      </c>
      <c r="Y46" s="29">
        <f>SUM('CH4'!Y46,N2O!Y46)</f>
        <v>1005.9260485184898</v>
      </c>
      <c r="Z46" s="29">
        <f>SUM('CH4'!Z46,N2O!Z46)</f>
        <v>986.89332834178447</v>
      </c>
      <c r="AA46" s="29">
        <f>SUM('CH4'!AA46,N2O!AA46)</f>
        <v>970.5008989525661</v>
      </c>
      <c r="AB46" s="29">
        <f>SUM('CH4'!AB46,N2O!AB46)</f>
        <v>975.10515282861365</v>
      </c>
      <c r="AC46" s="29">
        <f>SUM('CH4'!AC46,N2O!AC46)</f>
        <v>976.2399504189251</v>
      </c>
      <c r="AD46" s="29">
        <f>SUM('CH4'!AD46,N2O!AD46)</f>
        <v>969.82306995900421</v>
      </c>
      <c r="AE46" s="29">
        <f>SUM('CH4'!AE46,N2O!AE46)</f>
        <v>963.85033544131397</v>
      </c>
      <c r="AF46" s="29">
        <f>SUM('CH4'!AF46,N2O!AF46)</f>
        <v>958.79066801339172</v>
      </c>
      <c r="AG46" s="29">
        <f>SUM('CH4'!AG46,N2O!AG46)</f>
        <v>951.08197744233735</v>
      </c>
      <c r="AH46" s="146">
        <f>SUM('CH4'!AH46,N2O!AH46)</f>
        <v>941.23519932024783</v>
      </c>
      <c r="AI46" s="97">
        <f>SUM('CH4'!AI46,N2O!AI46)</f>
        <v>946.43186785768876</v>
      </c>
      <c r="AK46" s="136">
        <f t="shared" si="36"/>
        <v>5.196668537440928</v>
      </c>
      <c r="AL46" s="132">
        <f t="shared" si="37"/>
        <v>5.5211158073922295E-3</v>
      </c>
    </row>
    <row r="47" spans="2:38" ht="18.75" customHeight="1">
      <c r="B47" s="20" t="s">
        <v>92</v>
      </c>
      <c r="C47" s="15" t="s">
        <v>6</v>
      </c>
      <c r="D47" s="30" t="e">
        <f>SUM('CH4'!D47,N2O!D47)</f>
        <v>#N/A</v>
      </c>
      <c r="E47" s="30" t="e">
        <f>SUM('CH4'!E47,N2O!E47)</f>
        <v>#N/A</v>
      </c>
      <c r="F47" s="30" t="e">
        <f>SUM('CH4'!F47,N2O!F47)</f>
        <v>#N/A</v>
      </c>
      <c r="G47" s="30" t="e">
        <f>SUM('CH4'!G47,N2O!G47)</f>
        <v>#N/A</v>
      </c>
      <c r="H47" s="30" t="e">
        <f>SUM('CH4'!H47,N2O!H47)</f>
        <v>#N/A</v>
      </c>
      <c r="I47" s="30">
        <f>SUM('CH4'!I47,N2O!I47)</f>
        <v>11.560855</v>
      </c>
      <c r="J47" s="30">
        <f>SUM('CH4'!J47,N2O!J47)</f>
        <v>24.026689899400001</v>
      </c>
      <c r="K47" s="30">
        <f>SUM('CH4'!K47,N2O!K47)</f>
        <v>37.397187976350004</v>
      </c>
      <c r="L47" s="30">
        <f>SUM('CH4'!L47,N2O!L47)</f>
        <v>51.672877100599997</v>
      </c>
      <c r="M47" s="30">
        <f>SUM('CH4'!M47,N2O!M47)</f>
        <v>66.853546124250002</v>
      </c>
      <c r="N47" s="30">
        <f>SUM('CH4'!N47,N2O!N47)</f>
        <v>89.933531267561989</v>
      </c>
      <c r="O47" s="30">
        <f>SUM('CH4'!O47,N2O!O47)</f>
        <v>100.167854696883</v>
      </c>
      <c r="P47" s="30">
        <f>SUM('CH4'!P47,N2O!P47)</f>
        <v>119.55504049999999</v>
      </c>
      <c r="Q47" s="30">
        <f>SUM('CH4'!Q47,N2O!Q47)</f>
        <v>130.570857375</v>
      </c>
      <c r="R47" s="30">
        <f>SUM('CH4'!R47,N2O!R47)</f>
        <v>148.29923674999998</v>
      </c>
      <c r="S47" s="30">
        <f>SUM('CH4'!S47,N2O!S47)</f>
        <v>266.74767000000003</v>
      </c>
      <c r="T47" s="30">
        <f>SUM('CH4'!T47,N2O!T47)</f>
        <v>35.886930540000002</v>
      </c>
      <c r="U47" s="30">
        <f>SUM('CH4'!U47,N2O!U47)</f>
        <v>36.28872939</v>
      </c>
      <c r="V47" s="30">
        <f>SUM('CH4'!V47,N2O!V47)</f>
        <v>38.319023819999998</v>
      </c>
      <c r="W47" s="30">
        <f>SUM('CH4'!W47,N2O!W47)</f>
        <v>39.141017129999994</v>
      </c>
      <c r="X47" s="30">
        <f>SUM('CH4'!X47,N2O!X47)</f>
        <v>40.216676219999997</v>
      </c>
      <c r="Y47" s="30">
        <f>SUM('CH4'!Y47,N2O!Y47)</f>
        <v>43.317788790000002</v>
      </c>
      <c r="Z47" s="30">
        <f>SUM('CH4'!Z47,N2O!Z47)</f>
        <v>41.294271689999995</v>
      </c>
      <c r="AA47" s="30">
        <f>SUM('CH4'!AA47,N2O!AA47)</f>
        <v>40.340604540000001</v>
      </c>
      <c r="AB47" s="30">
        <f>SUM('CH4'!AB47,N2O!AB47)</f>
        <v>40.734657869999999</v>
      </c>
      <c r="AC47" s="30">
        <f>SUM('CH4'!AC47,N2O!AC47)</f>
        <v>39.674489819999998</v>
      </c>
      <c r="AD47" s="30">
        <f>SUM('CH4'!AD47,N2O!AD47)</f>
        <v>38.223173009999996</v>
      </c>
      <c r="AE47" s="30">
        <f>SUM('CH4'!AE47,N2O!AE47)</f>
        <v>37.0139037</v>
      </c>
      <c r="AF47" s="30">
        <f>SUM('CH4'!AF47,N2O!AF47)</f>
        <v>36.508508519999999</v>
      </c>
      <c r="AG47" s="30">
        <f>SUM('CH4'!AG47,N2O!AG47)</f>
        <v>36.252906359999997</v>
      </c>
      <c r="AH47" s="147">
        <f>SUM('CH4'!AH47,N2O!AH47)</f>
        <v>35.997304200000002</v>
      </c>
      <c r="AI47" s="30">
        <f>SUM('CH4'!AI47,N2O!AI47)</f>
        <v>35.74170204</v>
      </c>
      <c r="AK47" s="137">
        <f t="shared" si="36"/>
        <v>-0.25560216000000224</v>
      </c>
      <c r="AL47" s="133">
        <f t="shared" si="37"/>
        <v>-7.1005917159764342E-3</v>
      </c>
    </row>
    <row r="48" spans="2:38" ht="18.75" customHeight="1">
      <c r="B48" s="9"/>
      <c r="C48" s="16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146"/>
      <c r="AI48" s="97"/>
      <c r="AK48" s="136"/>
      <c r="AL48" s="132"/>
    </row>
    <row r="49" spans="2:38" s="11" customFormat="1" ht="18.75" customHeight="1">
      <c r="B49" s="5" t="s">
        <v>163</v>
      </c>
      <c r="C49" s="21" t="s">
        <v>6</v>
      </c>
      <c r="D49" s="28">
        <f>SUMIF(D50,"&lt;1E+307")</f>
        <v>27002.57160507494</v>
      </c>
      <c r="E49" s="28">
        <f t="shared" ref="E49:AI49" si="38">SUMIF(E50,"&lt;1E+307")</f>
        <v>-31255.706224747715</v>
      </c>
      <c r="F49" s="28">
        <f t="shared" si="38"/>
        <v>-37349.580324106704</v>
      </c>
      <c r="G49" s="28">
        <f t="shared" si="38"/>
        <v>-36834.248646288412</v>
      </c>
      <c r="H49" s="28">
        <f t="shared" si="38"/>
        <v>-31254.935023432594</v>
      </c>
      <c r="I49" s="28">
        <f t="shared" si="38"/>
        <v>-24589.85633696886</v>
      </c>
      <c r="J49" s="28">
        <f t="shared" si="38"/>
        <v>-28107.971747822645</v>
      </c>
      <c r="K49" s="28">
        <f t="shared" si="38"/>
        <v>-27526.98023085808</v>
      </c>
      <c r="L49" s="28">
        <f t="shared" si="38"/>
        <v>-26730.032535798106</v>
      </c>
      <c r="M49" s="28">
        <f t="shared" si="38"/>
        <v>-30089.634362286059</v>
      </c>
      <c r="N49" s="28">
        <f t="shared" si="38"/>
        <v>-9589.3366105825335</v>
      </c>
      <c r="O49" s="28">
        <f t="shared" si="38"/>
        <v>-17779.968355025954</v>
      </c>
      <c r="P49" s="28">
        <f t="shared" si="38"/>
        <v>15656.059382305006</v>
      </c>
      <c r="Q49" s="28">
        <f t="shared" si="38"/>
        <v>11485.240256522931</v>
      </c>
      <c r="R49" s="28">
        <f t="shared" si="38"/>
        <v>7999.4987112686349</v>
      </c>
      <c r="S49" s="28">
        <f t="shared" si="38"/>
        <v>4348.107237852726</v>
      </c>
      <c r="T49" s="28">
        <f t="shared" si="38"/>
        <v>-3173.9596087263812</v>
      </c>
      <c r="U49" s="28">
        <f t="shared" si="38"/>
        <v>191.69111438601726</v>
      </c>
      <c r="V49" s="28">
        <f t="shared" si="38"/>
        <v>-11657.836283103703</v>
      </c>
      <c r="W49" s="28">
        <f t="shared" si="38"/>
        <v>-19811.380302210655</v>
      </c>
      <c r="X49" s="28">
        <f t="shared" si="38"/>
        <v>-14694.338842602678</v>
      </c>
      <c r="Y49" s="28">
        <f t="shared" si="38"/>
        <v>-15976.407561884229</v>
      </c>
      <c r="Z49" s="28">
        <f t="shared" si="38"/>
        <v>-26047.943774262316</v>
      </c>
      <c r="AA49" s="28">
        <f t="shared" si="38"/>
        <v>-23334.498628085872</v>
      </c>
      <c r="AB49" s="28">
        <f t="shared" si="38"/>
        <v>-22630.722450922189</v>
      </c>
      <c r="AC49" s="28">
        <f t="shared" si="38"/>
        <v>-20434.723207060179</v>
      </c>
      <c r="AD49" s="28">
        <f t="shared" si="38"/>
        <v>-22466.598826682504</v>
      </c>
      <c r="AE49" s="28">
        <f t="shared" si="38"/>
        <v>-22111.310041846504</v>
      </c>
      <c r="AF49" s="28">
        <f t="shared" si="38"/>
        <v>-20049.560313202815</v>
      </c>
      <c r="AG49" s="28">
        <f t="shared" si="38"/>
        <v>-14891.934408172747</v>
      </c>
      <c r="AH49" s="145">
        <f t="shared" si="38"/>
        <v>-11265.041169315102</v>
      </c>
      <c r="AI49" s="28">
        <f t="shared" si="38"/>
        <v>-11473.011184584147</v>
      </c>
      <c r="AK49" s="134">
        <f t="shared" ref="AK49:AK50" si="39">AI49-AH49</f>
        <v>-207.97001526904569</v>
      </c>
      <c r="AL49" s="131">
        <f t="shared" ref="AL49:AL50" si="40">IF(AI49&lt;&gt;0,AI49/AH49-1,0)</f>
        <v>1.8461540632051632E-2</v>
      </c>
    </row>
    <row r="50" spans="2:38" ht="18.75" customHeight="1">
      <c r="B50" s="96" t="s">
        <v>162</v>
      </c>
      <c r="C50" s="16" t="s">
        <v>6</v>
      </c>
      <c r="D50" s="29">
        <f>SUM('CO2'!D50,'CH4'!D50,N2O!D50)</f>
        <v>27002.57160507494</v>
      </c>
      <c r="E50" s="29">
        <f>SUM('CO2'!E50,'CH4'!E50,N2O!E50)</f>
        <v>-31255.706224747715</v>
      </c>
      <c r="F50" s="29">
        <f>SUM('CO2'!F50,'CH4'!F50,N2O!F50)</f>
        <v>-37349.580324106704</v>
      </c>
      <c r="G50" s="29">
        <f>SUM('CO2'!G50,'CH4'!G50,N2O!G50)</f>
        <v>-36834.248646288412</v>
      </c>
      <c r="H50" s="29">
        <f>SUM('CO2'!H50,'CH4'!H50,N2O!H50)</f>
        <v>-31254.935023432594</v>
      </c>
      <c r="I50" s="29">
        <f>SUM('CO2'!I50,'CH4'!I50,N2O!I50)</f>
        <v>-24589.85633696886</v>
      </c>
      <c r="J50" s="29">
        <f>SUM('CO2'!J50,'CH4'!J50,N2O!J50)</f>
        <v>-28107.971747822645</v>
      </c>
      <c r="K50" s="29">
        <f>SUM('CO2'!K50,'CH4'!K50,N2O!K50)</f>
        <v>-27526.98023085808</v>
      </c>
      <c r="L50" s="29">
        <f>SUM('CO2'!L50,'CH4'!L50,N2O!L50)</f>
        <v>-26730.032535798106</v>
      </c>
      <c r="M50" s="29">
        <f>SUM('CO2'!M50,'CH4'!M50,N2O!M50)</f>
        <v>-30089.634362286059</v>
      </c>
      <c r="N50" s="29">
        <f>SUM('CO2'!N50,'CH4'!N50,N2O!N50)</f>
        <v>-9589.3366105825335</v>
      </c>
      <c r="O50" s="29">
        <f>SUM('CO2'!O50,'CH4'!O50,N2O!O50)</f>
        <v>-17779.968355025954</v>
      </c>
      <c r="P50" s="29">
        <f>SUM('CO2'!P50,'CH4'!P50,N2O!P50)</f>
        <v>15656.059382305006</v>
      </c>
      <c r="Q50" s="29">
        <f>SUM('CO2'!Q50,'CH4'!Q50,N2O!Q50)</f>
        <v>11485.240256522931</v>
      </c>
      <c r="R50" s="29">
        <f>SUM('CO2'!R50,'CH4'!R50,N2O!R50)</f>
        <v>7999.4987112686349</v>
      </c>
      <c r="S50" s="29">
        <f>SUM('CO2'!S50,'CH4'!S50,N2O!S50)</f>
        <v>4348.107237852726</v>
      </c>
      <c r="T50" s="29">
        <f>SUM('CO2'!T50,'CH4'!T50,N2O!T50)</f>
        <v>-3173.9596087263812</v>
      </c>
      <c r="U50" s="29">
        <f>SUM('CO2'!U50,'CH4'!U50,N2O!U50)</f>
        <v>191.69111438601726</v>
      </c>
      <c r="V50" s="29">
        <f>SUM('CO2'!V50,'CH4'!V50,N2O!V50)</f>
        <v>-11657.836283103703</v>
      </c>
      <c r="W50" s="29">
        <f>SUM('CO2'!W50,'CH4'!W50,N2O!W50)</f>
        <v>-19811.380302210655</v>
      </c>
      <c r="X50" s="29">
        <f>SUM('CO2'!X50,'CH4'!X50,N2O!X50)</f>
        <v>-14694.338842602678</v>
      </c>
      <c r="Y50" s="29">
        <f>SUM('CO2'!Y50,'CH4'!Y50,N2O!Y50)</f>
        <v>-15976.407561884229</v>
      </c>
      <c r="Z50" s="29">
        <f>SUM('CO2'!Z50,'CH4'!Z50,N2O!Z50)</f>
        <v>-26047.943774262316</v>
      </c>
      <c r="AA50" s="29">
        <f>SUM('CO2'!AA50,'CH4'!AA50,N2O!AA50)</f>
        <v>-23334.498628085872</v>
      </c>
      <c r="AB50" s="29">
        <f>SUM('CO2'!AB50,'CH4'!AB50,N2O!AB50)</f>
        <v>-22630.722450922189</v>
      </c>
      <c r="AC50" s="29">
        <f>SUM('CO2'!AC50,'CH4'!AC50,N2O!AC50)</f>
        <v>-20434.723207060179</v>
      </c>
      <c r="AD50" s="29">
        <f>SUM('CO2'!AD50,'CH4'!AD50,N2O!AD50)</f>
        <v>-22466.598826682504</v>
      </c>
      <c r="AE50" s="29">
        <f>SUM('CO2'!AE50,'CH4'!AE50,N2O!AE50)</f>
        <v>-22111.310041846504</v>
      </c>
      <c r="AF50" s="29">
        <f>SUM('CO2'!AF50,'CH4'!AF50,N2O!AF50)</f>
        <v>-20049.560313202815</v>
      </c>
      <c r="AG50" s="29">
        <f>SUM('CO2'!AG50,'CH4'!AG50,N2O!AG50)</f>
        <v>-14891.934408172747</v>
      </c>
      <c r="AH50" s="146">
        <f>SUM('CO2'!AH50,'CH4'!AH50,N2O!AH50)</f>
        <v>-11265.041169315102</v>
      </c>
      <c r="AI50" s="97">
        <f>SUM('CO2'!AI50,'CH4'!AI50,N2O!AI50)</f>
        <v>-11473.011184584147</v>
      </c>
      <c r="AK50" s="136">
        <f t="shared" si="39"/>
        <v>-207.97001526904569</v>
      </c>
      <c r="AL50" s="132">
        <f t="shared" si="40"/>
        <v>1.8461540632051632E-2</v>
      </c>
    </row>
    <row r="51" spans="2:38" ht="14.25" customHeight="1">
      <c r="B51" s="7"/>
      <c r="C51" s="17"/>
    </row>
    <row r="52" spans="2:38" ht="18.75" customHeight="1"/>
  </sheetData>
  <conditionalFormatting sqref="AL6:AL50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0866141732283472" right="0.70866141732283472" top="0.78740157480314965" bottom="0.78740157480314965" header="1.1811023622047245" footer="1.1811023622047245"/>
  <pageSetup paperSize="9" scale="19" orientation="portrait" r:id="rId1"/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M52"/>
  <sheetViews>
    <sheetView showGridLines="0" zoomScale="70" zoomScaleNormal="70" zoomScalePageLayoutView="150" workbookViewId="0">
      <pane xSplit="3" ySplit="8" topLeftCell="D9" activePane="bottomRight" state="frozen"/>
      <selection activeCell="AO5" sqref="AO5"/>
      <selection pane="topRight" activeCell="AO5" sqref="AO5"/>
      <selection pane="bottomLeft" activeCell="AO5" sqref="AO5"/>
      <selection pane="bottomRight" activeCell="D9" sqref="D9"/>
    </sheetView>
  </sheetViews>
  <sheetFormatPr baseColWidth="10" defaultColWidth="11.42578125" defaultRowHeight="15"/>
  <cols>
    <col min="1" max="1" width="5.42578125" style="2" customWidth="1"/>
    <col min="2" max="2" width="62.7109375" style="2" customWidth="1"/>
    <col min="3" max="3" width="16.7109375" style="18" customWidth="1"/>
    <col min="4" max="33" width="10.85546875" style="2" customWidth="1"/>
    <col min="34" max="38" width="10.85546875" style="94" customWidth="1"/>
    <col min="39" max="39" width="10.85546875" style="2" customWidth="1"/>
    <col min="40" max="16384" width="11.42578125" style="2"/>
  </cols>
  <sheetData>
    <row r="1" spans="2:39">
      <c r="D1" s="91" t="str">
        <f>THG!D1</f>
        <v>REF</v>
      </c>
      <c r="E1" s="91" t="str">
        <f>THG!E1</f>
        <v>REF</v>
      </c>
      <c r="F1" s="91" t="str">
        <f>THG!F1</f>
        <v>REF</v>
      </c>
      <c r="G1" s="91" t="str">
        <f>THG!G1</f>
        <v>REF</v>
      </c>
      <c r="H1" s="91" t="str">
        <f>THG!H1</f>
        <v>REF</v>
      </c>
      <c r="I1" s="91" t="str">
        <f>THG!I1</f>
        <v>REF</v>
      </c>
      <c r="J1" s="91" t="str">
        <f>THG!J1</f>
        <v>REF</v>
      </c>
      <c r="K1" s="91" t="str">
        <f>THG!K1</f>
        <v>REF</v>
      </c>
      <c r="L1" s="91" t="str">
        <f>THG!L1</f>
        <v>REF</v>
      </c>
      <c r="M1" s="91" t="str">
        <f>THG!M1</f>
        <v>REF</v>
      </c>
      <c r="N1" s="91" t="str">
        <f>THG!N1</f>
        <v>REF</v>
      </c>
      <c r="O1" s="91" t="str">
        <f>THG!O1</f>
        <v>REF</v>
      </c>
      <c r="P1" s="91" t="str">
        <f>THG!P1</f>
        <v>REF</v>
      </c>
      <c r="Q1" s="91" t="str">
        <f>THG!Q1</f>
        <v>REF</v>
      </c>
      <c r="R1" s="91" t="str">
        <f>THG!R1</f>
        <v>REF</v>
      </c>
      <c r="S1" s="91" t="str">
        <f>THG!S1</f>
        <v>REF</v>
      </c>
      <c r="T1" s="91" t="str">
        <f>THG!T1</f>
        <v>REF</v>
      </c>
      <c r="U1" s="91" t="str">
        <f>THG!U1</f>
        <v>REF</v>
      </c>
      <c r="V1" s="91" t="str">
        <f>THG!V1</f>
        <v>REF</v>
      </c>
      <c r="W1" s="91" t="str">
        <f>THG!W1</f>
        <v>REF</v>
      </c>
      <c r="X1" s="91" t="str">
        <f>THG!X1</f>
        <v>REF</v>
      </c>
      <c r="Y1" s="91" t="str">
        <f>THG!Y1</f>
        <v>REF</v>
      </c>
      <c r="Z1" s="91" t="str">
        <f>THG!Z1</f>
        <v>REF</v>
      </c>
      <c r="AA1" s="91" t="str">
        <f>THG!AA1</f>
        <v>REF</v>
      </c>
      <c r="AB1" s="91" t="str">
        <f>THG!AB1</f>
        <v>REF</v>
      </c>
      <c r="AC1" s="91" t="str">
        <f>THG!AC1</f>
        <v>REF</v>
      </c>
      <c r="AD1" s="91" t="str">
        <f>THG!AD1</f>
        <v>REF</v>
      </c>
      <c r="AE1" s="91" t="str">
        <f>THG!AE1</f>
        <v>REF</v>
      </c>
      <c r="AF1" s="91" t="str">
        <f>THG!AF1</f>
        <v>REF</v>
      </c>
      <c r="AG1" s="91" t="str">
        <f>THG!AG1</f>
        <v>REF</v>
      </c>
      <c r="AH1" s="91" t="str">
        <f>THG!AH1</f>
        <v>REF</v>
      </c>
      <c r="AI1" s="91" t="s">
        <v>151</v>
      </c>
      <c r="AJ1" s="91"/>
      <c r="AK1" s="91"/>
      <c r="AL1" s="91"/>
      <c r="AM1" s="91"/>
    </row>
    <row r="2" spans="2:39" ht="14.25" customHeight="1">
      <c r="B2" s="1"/>
      <c r="C2" s="12"/>
      <c r="D2" s="91" t="str">
        <f>THG!D2</f>
        <v>Sum</v>
      </c>
      <c r="E2" s="91" t="str">
        <f>THG!E2</f>
        <v>Sum</v>
      </c>
      <c r="F2" s="91" t="str">
        <f>THG!F2</f>
        <v>Sum</v>
      </c>
      <c r="G2" s="91" t="str">
        <f>THG!G2</f>
        <v>Sum</v>
      </c>
      <c r="H2" s="91" t="str">
        <f>THG!H2</f>
        <v>Sum</v>
      </c>
      <c r="I2" s="91" t="str">
        <f>THG!I2</f>
        <v>Sum</v>
      </c>
      <c r="J2" s="91" t="str">
        <f>THG!J2</f>
        <v>Sum</v>
      </c>
      <c r="K2" s="91" t="str">
        <f>THG!K2</f>
        <v>Sum</v>
      </c>
      <c r="L2" s="91" t="str">
        <f>THG!L2</f>
        <v>Sum</v>
      </c>
      <c r="M2" s="91" t="str">
        <f>THG!M2</f>
        <v>Sum</v>
      </c>
      <c r="N2" s="91" t="str">
        <f>THG!N2</f>
        <v>Sum</v>
      </c>
      <c r="O2" s="91" t="str">
        <f>THG!O2</f>
        <v>Sum</v>
      </c>
      <c r="P2" s="91" t="str">
        <f>THG!P2</f>
        <v>Sum</v>
      </c>
      <c r="Q2" s="91" t="str">
        <f>THG!Q2</f>
        <v>Sum</v>
      </c>
      <c r="R2" s="91" t="str">
        <f>THG!R2</f>
        <v>Sum</v>
      </c>
      <c r="S2" s="91" t="str">
        <f>THG!S2</f>
        <v>Sum</v>
      </c>
      <c r="T2" s="91" t="str">
        <f>THG!T2</f>
        <v>Sum</v>
      </c>
      <c r="U2" s="91" t="str">
        <f>THG!U2</f>
        <v>Sum</v>
      </c>
      <c r="V2" s="91" t="str">
        <f>THG!V2</f>
        <v>Sum</v>
      </c>
      <c r="W2" s="91" t="str">
        <f>THG!W2</f>
        <v>Sum</v>
      </c>
      <c r="X2" s="91" t="str">
        <f>THG!X2</f>
        <v>Sum</v>
      </c>
      <c r="Y2" s="91" t="str">
        <f>THG!Y2</f>
        <v>Sum</v>
      </c>
      <c r="Z2" s="91" t="str">
        <f>THG!Z2</f>
        <v>Sum</v>
      </c>
      <c r="AA2" s="91" t="str">
        <f>THG!AA2</f>
        <v>Sum</v>
      </c>
      <c r="AB2" s="91" t="str">
        <f>THG!AB2</f>
        <v>Sum</v>
      </c>
      <c r="AC2" s="91" t="str">
        <f>THG!AC2</f>
        <v>Sum</v>
      </c>
      <c r="AD2" s="91" t="str">
        <f>THG!AD2</f>
        <v>Sum</v>
      </c>
      <c r="AE2" s="91" t="str">
        <f>THG!AE2</f>
        <v>Sum</v>
      </c>
      <c r="AF2" s="91" t="str">
        <f>THG!AF2</f>
        <v>Sum</v>
      </c>
      <c r="AG2" s="91" t="str">
        <f>THG!AG2</f>
        <v>Sum</v>
      </c>
      <c r="AH2" s="91" t="str">
        <f>THG!AH2</f>
        <v>Sum</v>
      </c>
      <c r="AI2" s="91" t="str">
        <f>THG!AI2</f>
        <v>Sum</v>
      </c>
      <c r="AJ2" s="91"/>
      <c r="AK2" s="91"/>
      <c r="AL2" s="91"/>
      <c r="AM2" s="91"/>
    </row>
    <row r="3" spans="2:39" ht="22.5" customHeight="1">
      <c r="B3" s="3" t="s">
        <v>123</v>
      </c>
      <c r="C3" s="13" t="s">
        <v>125</v>
      </c>
      <c r="D3" s="25" t="s">
        <v>45</v>
      </c>
      <c r="E3" s="25">
        <v>1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K3" s="88"/>
      <c r="AL3" s="88"/>
    </row>
    <row r="4" spans="2:39">
      <c r="B4" s="4" t="s">
        <v>173</v>
      </c>
      <c r="C4" s="14"/>
      <c r="D4" s="8">
        <v>32874</v>
      </c>
      <c r="E4" s="8">
        <v>33239</v>
      </c>
      <c r="F4" s="8">
        <v>33604</v>
      </c>
      <c r="G4" s="8">
        <v>33970</v>
      </c>
      <c r="H4" s="8">
        <v>34335</v>
      </c>
      <c r="I4" s="8">
        <v>34700</v>
      </c>
      <c r="J4" s="8">
        <v>35065</v>
      </c>
      <c r="K4" s="8">
        <v>35431</v>
      </c>
      <c r="L4" s="8">
        <v>35796</v>
      </c>
      <c r="M4" s="8">
        <v>36161</v>
      </c>
      <c r="N4" s="8">
        <v>36526</v>
      </c>
      <c r="O4" s="8">
        <v>36892</v>
      </c>
      <c r="P4" s="8">
        <v>37257</v>
      </c>
      <c r="Q4" s="8">
        <v>37622</v>
      </c>
      <c r="R4" s="8">
        <v>37987</v>
      </c>
      <c r="S4" s="8">
        <v>38353</v>
      </c>
      <c r="T4" s="8">
        <v>38718</v>
      </c>
      <c r="U4" s="8">
        <v>39083</v>
      </c>
      <c r="V4" s="8">
        <v>39448</v>
      </c>
      <c r="W4" s="8">
        <v>39814</v>
      </c>
      <c r="X4" s="8">
        <v>40179</v>
      </c>
      <c r="Y4" s="8">
        <v>40544</v>
      </c>
      <c r="Z4" s="8">
        <v>40909</v>
      </c>
      <c r="AA4" s="8">
        <v>41275</v>
      </c>
      <c r="AB4" s="8">
        <v>41640</v>
      </c>
      <c r="AC4" s="8">
        <v>42005</v>
      </c>
      <c r="AD4" s="8">
        <v>42370</v>
      </c>
      <c r="AE4" s="8">
        <v>42736</v>
      </c>
      <c r="AF4" s="8">
        <v>43101</v>
      </c>
      <c r="AG4" s="8">
        <v>43466</v>
      </c>
      <c r="AH4" s="8">
        <v>43831</v>
      </c>
      <c r="AI4" s="8">
        <v>44197</v>
      </c>
      <c r="AK4" s="8" t="s">
        <v>176</v>
      </c>
      <c r="AL4" s="8" t="s">
        <v>177</v>
      </c>
    </row>
    <row r="5" spans="2:39" s="11" customFormat="1" ht="18.75" customHeight="1">
      <c r="B5" s="5" t="s">
        <v>42</v>
      </c>
      <c r="C5" s="21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145"/>
      <c r="AI5" s="28"/>
      <c r="AK5" s="134"/>
      <c r="AL5" s="129"/>
    </row>
    <row r="6" spans="2:39" s="11" customFormat="1" ht="18.75" customHeight="1">
      <c r="B6" s="26" t="s">
        <v>43</v>
      </c>
      <c r="C6" s="23" t="s">
        <v>6</v>
      </c>
      <c r="D6" s="27">
        <f t="shared" ref="D6:AG6" si="0">SUM(D9,D14,D22,D27,D33,D43)</f>
        <v>1051979.1034318083</v>
      </c>
      <c r="E6" s="27">
        <f t="shared" si="0"/>
        <v>1013824.0951243183</v>
      </c>
      <c r="F6" s="27">
        <f t="shared" si="0"/>
        <v>965541.81723530195</v>
      </c>
      <c r="G6" s="27">
        <f t="shared" si="0"/>
        <v>955819.93395618524</v>
      </c>
      <c r="H6" s="27">
        <f t="shared" si="0"/>
        <v>939492.3137418651</v>
      </c>
      <c r="I6" s="27">
        <f t="shared" si="0"/>
        <v>938613.56507741276</v>
      </c>
      <c r="J6" s="27">
        <f t="shared" si="0"/>
        <v>958700.37699892651</v>
      </c>
      <c r="K6" s="27">
        <f t="shared" si="0"/>
        <v>930870.08685547439</v>
      </c>
      <c r="L6" s="27">
        <f t="shared" si="0"/>
        <v>922812.22150208382</v>
      </c>
      <c r="M6" s="27">
        <f t="shared" si="0"/>
        <v>895352.12063205848</v>
      </c>
      <c r="N6" s="27">
        <f t="shared" si="0"/>
        <v>899351.82372851484</v>
      </c>
      <c r="O6" s="27">
        <f t="shared" si="0"/>
        <v>916144.47726572596</v>
      </c>
      <c r="P6" s="27">
        <f t="shared" si="0"/>
        <v>899449.76530279289</v>
      </c>
      <c r="Q6" s="27">
        <f t="shared" si="0"/>
        <v>900627.6658300804</v>
      </c>
      <c r="R6" s="27">
        <f t="shared" si="0"/>
        <v>886637.16198607977</v>
      </c>
      <c r="S6" s="27">
        <f t="shared" si="0"/>
        <v>866302.76955103641</v>
      </c>
      <c r="T6" s="27">
        <f t="shared" si="0"/>
        <v>877938.8015748827</v>
      </c>
      <c r="U6" s="27">
        <f t="shared" si="0"/>
        <v>851222.96812560549</v>
      </c>
      <c r="V6" s="27">
        <f t="shared" si="0"/>
        <v>854508.17425624258</v>
      </c>
      <c r="W6" s="27">
        <f t="shared" si="0"/>
        <v>789899.97952298459</v>
      </c>
      <c r="X6" s="27">
        <f t="shared" si="0"/>
        <v>832540.98279908812</v>
      </c>
      <c r="Y6" s="27">
        <f t="shared" si="0"/>
        <v>808911.52522999374</v>
      </c>
      <c r="Z6" s="27">
        <f t="shared" si="0"/>
        <v>813693.04793317511</v>
      </c>
      <c r="AA6" s="27">
        <f t="shared" si="0"/>
        <v>831207.65318659006</v>
      </c>
      <c r="AB6" s="27">
        <f t="shared" si="0"/>
        <v>792255.42748875439</v>
      </c>
      <c r="AC6" s="27">
        <f t="shared" si="0"/>
        <v>795556.56966673478</v>
      </c>
      <c r="AD6" s="27">
        <f t="shared" si="0"/>
        <v>800339.83385077666</v>
      </c>
      <c r="AE6" s="27">
        <f t="shared" si="0"/>
        <v>785616.47123723326</v>
      </c>
      <c r="AF6" s="27">
        <f t="shared" si="0"/>
        <v>754408.43161881925</v>
      </c>
      <c r="AG6" s="27">
        <f t="shared" si="0"/>
        <v>707149.94769368391</v>
      </c>
      <c r="AH6" s="144">
        <f t="shared" ref="AH6" si="1">SUM(AH9,AH14,AH22,AH27,AH33,AH43)</f>
        <v>639381.01327426941</v>
      </c>
      <c r="AI6" s="27">
        <f t="shared" ref="AI6" si="2">SUM(AI9,AI14,AI22,AI27,AI33,AI43)</f>
        <v>674821.81673964742</v>
      </c>
      <c r="AK6" s="135">
        <f>AI6-AH6</f>
        <v>35440.803465378005</v>
      </c>
      <c r="AL6" s="130">
        <f>IF(AI6&lt;&gt;0,AI6/AH6-1,0)</f>
        <v>5.5429865337861317E-2</v>
      </c>
    </row>
    <row r="7" spans="2:39" s="11" customFormat="1" ht="18.75" customHeight="1">
      <c r="B7" s="24" t="s">
        <v>44</v>
      </c>
      <c r="C7" s="21" t="s">
        <v>6</v>
      </c>
      <c r="D7" s="28">
        <f t="shared" ref="D7:AG7" si="3">SUM(D9,D14,D22,D27,D33,D43,D49)</f>
        <v>1076569.8528972717</v>
      </c>
      <c r="E7" s="28">
        <f t="shared" si="3"/>
        <v>980146.74627491669</v>
      </c>
      <c r="F7" s="28">
        <f t="shared" si="3"/>
        <v>925747.17972776038</v>
      </c>
      <c r="G7" s="28">
        <f t="shared" si="3"/>
        <v>916568.95000906545</v>
      </c>
      <c r="H7" s="28">
        <f t="shared" si="3"/>
        <v>905827.84376633703</v>
      </c>
      <c r="I7" s="28">
        <f t="shared" si="3"/>
        <v>911627.59140195732</v>
      </c>
      <c r="J7" s="28">
        <f t="shared" si="3"/>
        <v>928195.31998260389</v>
      </c>
      <c r="K7" s="28">
        <f t="shared" si="3"/>
        <v>900955.80210437009</v>
      </c>
      <c r="L7" s="28">
        <f t="shared" si="3"/>
        <v>893700.42189026007</v>
      </c>
      <c r="M7" s="28">
        <f t="shared" si="3"/>
        <v>862889.67514116655</v>
      </c>
      <c r="N7" s="28">
        <f t="shared" si="3"/>
        <v>887392.33219594427</v>
      </c>
      <c r="O7" s="28">
        <f t="shared" si="3"/>
        <v>895673.56068863103</v>
      </c>
      <c r="P7" s="28">
        <f t="shared" si="3"/>
        <v>912355.1299401517</v>
      </c>
      <c r="Q7" s="28">
        <f t="shared" si="3"/>
        <v>909297.65577647055</v>
      </c>
      <c r="R7" s="28">
        <f t="shared" si="3"/>
        <v>891762.68054294446</v>
      </c>
      <c r="S7" s="28">
        <f t="shared" si="3"/>
        <v>867708.67875370488</v>
      </c>
      <c r="T7" s="28">
        <f t="shared" si="3"/>
        <v>871894.23095116671</v>
      </c>
      <c r="U7" s="28">
        <f t="shared" si="3"/>
        <v>848509.82353154884</v>
      </c>
      <c r="V7" s="28">
        <f t="shared" si="3"/>
        <v>839900.73509888176</v>
      </c>
      <c r="W7" s="28">
        <f t="shared" si="3"/>
        <v>767094.38708563813</v>
      </c>
      <c r="X7" s="28">
        <f t="shared" si="3"/>
        <v>814810.92273058288</v>
      </c>
      <c r="Y7" s="28">
        <f t="shared" si="3"/>
        <v>789853.7276220331</v>
      </c>
      <c r="Z7" s="28">
        <f t="shared" si="3"/>
        <v>784512.12607851392</v>
      </c>
      <c r="AA7" s="28">
        <f t="shared" si="3"/>
        <v>804688.12373764196</v>
      </c>
      <c r="AB7" s="28">
        <f t="shared" si="3"/>
        <v>766385.63780996611</v>
      </c>
      <c r="AC7" s="28">
        <f t="shared" si="3"/>
        <v>771823.45805624954</v>
      </c>
      <c r="AD7" s="28">
        <f t="shared" si="3"/>
        <v>774607.5932692684</v>
      </c>
      <c r="AE7" s="28">
        <f t="shared" si="3"/>
        <v>760212.1355032234</v>
      </c>
      <c r="AF7" s="28">
        <f t="shared" si="3"/>
        <v>730929.13884303451</v>
      </c>
      <c r="AG7" s="28">
        <f t="shared" si="3"/>
        <v>688886.20833166293</v>
      </c>
      <c r="AH7" s="145">
        <f t="shared" ref="AH7" si="4">SUM(AH9,AH14,AH22,AH27,AH33,AH43,AH49)</f>
        <v>624730.54137667525</v>
      </c>
      <c r="AI7" s="28">
        <f t="shared" ref="AI7" si="5">SUM(AI9,AI14,AI22,AI27,AI33,AI43,AI49)</f>
        <v>659868.59090508928</v>
      </c>
      <c r="AK7" s="134">
        <f>AI7-AH7</f>
        <v>35138.049528414034</v>
      </c>
      <c r="AL7" s="131">
        <f>IF(AI7&lt;&gt;0,AI7/AH7-1,0)</f>
        <v>5.6245128421259505E-2</v>
      </c>
    </row>
    <row r="8" spans="2:39" ht="18.75" customHeight="1">
      <c r="B8" s="19"/>
      <c r="C8" s="16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146"/>
      <c r="AI8" s="97"/>
      <c r="AK8" s="136"/>
      <c r="AL8" s="132"/>
    </row>
    <row r="9" spans="2:39" s="11" customFormat="1" ht="18.75" customHeight="1">
      <c r="B9" s="5" t="s">
        <v>15</v>
      </c>
      <c r="C9" s="21" t="s">
        <v>6</v>
      </c>
      <c r="D9" s="28">
        <f t="shared" ref="D9:AG9" si="6">SUMIF(D10:D12,"&lt;1E+307")</f>
        <v>428829.50333453412</v>
      </c>
      <c r="E9" s="28">
        <f t="shared" si="6"/>
        <v>414632.91206076683</v>
      </c>
      <c r="F9" s="28">
        <f t="shared" si="6"/>
        <v>392151.83818368689</v>
      </c>
      <c r="G9" s="28">
        <f t="shared" si="6"/>
        <v>381249.12917586335</v>
      </c>
      <c r="H9" s="28">
        <f t="shared" si="6"/>
        <v>378428.47216554714</v>
      </c>
      <c r="I9" s="28">
        <f t="shared" si="6"/>
        <v>368992.22970845358</v>
      </c>
      <c r="J9" s="28">
        <f t="shared" si="6"/>
        <v>376320.12817137979</v>
      </c>
      <c r="K9" s="28">
        <f t="shared" si="6"/>
        <v>355486.93237793725</v>
      </c>
      <c r="L9" s="28">
        <f t="shared" si="6"/>
        <v>358081.7563205086</v>
      </c>
      <c r="M9" s="28">
        <f t="shared" si="6"/>
        <v>346466.71632133919</v>
      </c>
      <c r="N9" s="28">
        <f t="shared" si="6"/>
        <v>359574.09535726218</v>
      </c>
      <c r="O9" s="28">
        <f t="shared" si="6"/>
        <v>372833.9653412496</v>
      </c>
      <c r="P9" s="28">
        <f t="shared" si="6"/>
        <v>374172.91326934792</v>
      </c>
      <c r="Q9" s="28">
        <f t="shared" si="6"/>
        <v>387959.19704408746</v>
      </c>
      <c r="R9" s="28">
        <f t="shared" si="6"/>
        <v>385234.54768506187</v>
      </c>
      <c r="S9" s="28">
        <f t="shared" si="6"/>
        <v>380312.45220226445</v>
      </c>
      <c r="T9" s="28">
        <f t="shared" si="6"/>
        <v>382209.82189827465</v>
      </c>
      <c r="U9" s="28">
        <f t="shared" si="6"/>
        <v>388703.21721811005</v>
      </c>
      <c r="V9" s="28">
        <f t="shared" si="6"/>
        <v>368640.25905910938</v>
      </c>
      <c r="W9" s="28">
        <f t="shared" si="6"/>
        <v>343748.17768425005</v>
      </c>
      <c r="X9" s="28">
        <f t="shared" si="6"/>
        <v>355314.82404779497</v>
      </c>
      <c r="Y9" s="28">
        <f t="shared" si="6"/>
        <v>352973.97763680184</v>
      </c>
      <c r="Z9" s="28">
        <f t="shared" si="6"/>
        <v>362489.11792936095</v>
      </c>
      <c r="AA9" s="28">
        <f t="shared" si="6"/>
        <v>365747.21184936591</v>
      </c>
      <c r="AB9" s="28">
        <f t="shared" si="6"/>
        <v>346424.77580907202</v>
      </c>
      <c r="AC9" s="28">
        <f t="shared" si="6"/>
        <v>334088.65881443775</v>
      </c>
      <c r="AD9" s="28">
        <f t="shared" si="6"/>
        <v>330820.04781830753</v>
      </c>
      <c r="AE9" s="28">
        <f t="shared" si="6"/>
        <v>310208.36061210744</v>
      </c>
      <c r="AF9" s="28">
        <f t="shared" si="6"/>
        <v>298265.31473980687</v>
      </c>
      <c r="AG9" s="28">
        <f t="shared" si="6"/>
        <v>249374.55541923636</v>
      </c>
      <c r="AH9" s="145">
        <f t="shared" ref="AH9" si="7">SUMIF(AH10:AH12,"&lt;1E+307")</f>
        <v>210894.87856231089</v>
      </c>
      <c r="AI9" s="28">
        <f t="shared" ref="AI9" si="8">SUMIF(AI10:AI12,"&lt;1E+307")</f>
        <v>238159.21713032873</v>
      </c>
      <c r="AK9" s="134">
        <f>AI9-AH9</f>
        <v>27264.338568017847</v>
      </c>
      <c r="AL9" s="131">
        <f>IF(AI9&lt;&gt;0,AI9/AH9-1,0)</f>
        <v>0.129279282426777</v>
      </c>
    </row>
    <row r="10" spans="2:39" s="94" customFormat="1" ht="18.75" customHeight="1">
      <c r="B10" s="96" t="s">
        <v>0</v>
      </c>
      <c r="C10" s="95" t="s">
        <v>3</v>
      </c>
      <c r="D10" s="97">
        <v>423905.77852278919</v>
      </c>
      <c r="E10" s="97">
        <v>409874.86968937068</v>
      </c>
      <c r="F10" s="97">
        <v>387485.39027604053</v>
      </c>
      <c r="G10" s="97">
        <v>376740.15374353994</v>
      </c>
      <c r="H10" s="97">
        <v>373995.60565341311</v>
      </c>
      <c r="I10" s="97">
        <v>364608.8924384694</v>
      </c>
      <c r="J10" s="97">
        <v>371625.04628500622</v>
      </c>
      <c r="K10" s="97">
        <v>350830.87738382607</v>
      </c>
      <c r="L10" s="97">
        <v>353484.36679658073</v>
      </c>
      <c r="M10" s="97">
        <v>341928.28111277148</v>
      </c>
      <c r="N10" s="97">
        <v>355167.99799242249</v>
      </c>
      <c r="O10" s="97">
        <v>368372.72693374055</v>
      </c>
      <c r="P10" s="97">
        <v>369604.21802252351</v>
      </c>
      <c r="Q10" s="97">
        <v>383449.05092487409</v>
      </c>
      <c r="R10" s="97">
        <v>380791.70890835067</v>
      </c>
      <c r="S10" s="97">
        <v>375878.17301951256</v>
      </c>
      <c r="T10" s="97">
        <v>377470.36688146449</v>
      </c>
      <c r="U10" s="97">
        <v>384350.98279884731</v>
      </c>
      <c r="V10" s="97">
        <v>364263.05724993255</v>
      </c>
      <c r="W10" s="97">
        <v>339821.58635204408</v>
      </c>
      <c r="X10" s="97">
        <v>351557.87105080707</v>
      </c>
      <c r="Y10" s="97">
        <v>349074.11214796099</v>
      </c>
      <c r="Z10" s="97">
        <v>358595.76410191832</v>
      </c>
      <c r="AA10" s="97">
        <v>361588.66489803145</v>
      </c>
      <c r="AB10" s="97">
        <v>342751.47385490738</v>
      </c>
      <c r="AC10" s="97">
        <v>330483.93809230666</v>
      </c>
      <c r="AD10" s="97">
        <v>327429.95940881898</v>
      </c>
      <c r="AE10" s="97">
        <v>306689.69879048347</v>
      </c>
      <c r="AF10" s="97">
        <v>294928.61024672247</v>
      </c>
      <c r="AG10" s="97">
        <v>246152.22512706972</v>
      </c>
      <c r="AH10" s="146">
        <v>208312.42790325635</v>
      </c>
      <c r="AI10" s="97">
        <v>235473.56785039842</v>
      </c>
      <c r="AK10" s="136">
        <f>AI10-AH10</f>
        <v>27161.139947142074</v>
      </c>
      <c r="AL10" s="132">
        <f>IF(AI10&lt;&gt;0,AI10/AH10-1,0)</f>
        <v>0.13038655552397538</v>
      </c>
    </row>
    <row r="11" spans="2:39" s="94" customFormat="1" ht="18.75" customHeight="1">
      <c r="B11" s="20" t="s">
        <v>2</v>
      </c>
      <c r="C11" s="15" t="s">
        <v>5</v>
      </c>
      <c r="D11" s="30">
        <v>1083.2669225</v>
      </c>
      <c r="E11" s="30">
        <v>1139.0283824999999</v>
      </c>
      <c r="F11" s="30">
        <v>1126.6868710999997</v>
      </c>
      <c r="G11" s="30">
        <v>1191.6130584999999</v>
      </c>
      <c r="H11" s="30">
        <v>1212.9793500000001</v>
      </c>
      <c r="I11" s="30">
        <v>1323.7139119999999</v>
      </c>
      <c r="J11" s="30">
        <v>1482.3934264</v>
      </c>
      <c r="K11" s="30">
        <v>1417.3257856</v>
      </c>
      <c r="L11" s="30">
        <v>1429.7796552</v>
      </c>
      <c r="M11" s="30">
        <v>1425.9350059999999</v>
      </c>
      <c r="N11" s="30">
        <v>1414.2592983999998</v>
      </c>
      <c r="O11" s="30">
        <v>1492.4007155999998</v>
      </c>
      <c r="P11" s="30">
        <v>1603.4827191000002</v>
      </c>
      <c r="Q11" s="30">
        <v>1507.7385959999999</v>
      </c>
      <c r="R11" s="30">
        <v>1515.1455375</v>
      </c>
      <c r="S11" s="30">
        <v>1480.982686848</v>
      </c>
      <c r="T11" s="30">
        <v>1670.8132299209999</v>
      </c>
      <c r="U11" s="30">
        <v>1363.8925345535999</v>
      </c>
      <c r="V11" s="30">
        <v>1432.7991799653</v>
      </c>
      <c r="W11" s="30">
        <v>1351.7154793359</v>
      </c>
      <c r="X11" s="30">
        <v>1175.645262176</v>
      </c>
      <c r="Y11" s="30">
        <v>1227.277432116</v>
      </c>
      <c r="Z11" s="30">
        <v>1236.3029460416001</v>
      </c>
      <c r="AA11" s="30">
        <v>1469.7585731070772</v>
      </c>
      <c r="AB11" s="30">
        <v>1195.0525030400001</v>
      </c>
      <c r="AC11" s="30">
        <v>1231.0067087999998</v>
      </c>
      <c r="AD11" s="30">
        <v>1046.2851088865998</v>
      </c>
      <c r="AE11" s="30">
        <v>1251.7395727549999</v>
      </c>
      <c r="AF11" s="30">
        <v>1329.2112450120001</v>
      </c>
      <c r="AG11" s="30">
        <v>1193.9697410657</v>
      </c>
      <c r="AH11" s="147">
        <v>767.5157920695998</v>
      </c>
      <c r="AI11" s="30">
        <v>797.5889193999999</v>
      </c>
      <c r="AK11" s="137">
        <f>AI11-AH11</f>
        <v>30.073127330400098</v>
      </c>
      <c r="AL11" s="133">
        <f>IF(AI11&lt;&gt;0,AI11/AH11-1,0)</f>
        <v>3.9182421575076898E-2</v>
      </c>
    </row>
    <row r="12" spans="2:39" s="94" customFormat="1" ht="18.75" customHeight="1">
      <c r="B12" s="96" t="s">
        <v>1</v>
      </c>
      <c r="C12" s="95" t="s">
        <v>4</v>
      </c>
      <c r="D12" s="97">
        <v>3840.4578892449504</v>
      </c>
      <c r="E12" s="97">
        <v>3619.0139888961558</v>
      </c>
      <c r="F12" s="97">
        <v>3539.7610365463484</v>
      </c>
      <c r="G12" s="97">
        <v>3317.3623738234205</v>
      </c>
      <c r="H12" s="97">
        <v>3219.8871621340791</v>
      </c>
      <c r="I12" s="97">
        <v>3059.6233579841728</v>
      </c>
      <c r="J12" s="97">
        <v>3212.6884599735786</v>
      </c>
      <c r="K12" s="97">
        <v>3238.729208511199</v>
      </c>
      <c r="L12" s="97">
        <v>3167.6098687278773</v>
      </c>
      <c r="M12" s="97">
        <v>3112.5002025677386</v>
      </c>
      <c r="N12" s="97">
        <v>2991.8380664396732</v>
      </c>
      <c r="O12" s="97">
        <v>2968.837691909047</v>
      </c>
      <c r="P12" s="97">
        <v>2965.2125277244086</v>
      </c>
      <c r="Q12" s="97">
        <v>3002.4075232133882</v>
      </c>
      <c r="R12" s="97">
        <v>2927.6932392112467</v>
      </c>
      <c r="S12" s="97">
        <v>2953.2964959039068</v>
      </c>
      <c r="T12" s="97">
        <v>3068.6417868891594</v>
      </c>
      <c r="U12" s="97">
        <v>2988.341884709163</v>
      </c>
      <c r="V12" s="97">
        <v>2944.4026292115182</v>
      </c>
      <c r="W12" s="97">
        <v>2574.8758528700487</v>
      </c>
      <c r="X12" s="97">
        <v>2581.3077348118904</v>
      </c>
      <c r="Y12" s="97">
        <v>2672.5880567248423</v>
      </c>
      <c r="Z12" s="97">
        <v>2657.0508814010777</v>
      </c>
      <c r="AA12" s="97">
        <v>2688.7883782273789</v>
      </c>
      <c r="AB12" s="97">
        <v>2478.2494511246064</v>
      </c>
      <c r="AC12" s="97">
        <v>2373.7140133311168</v>
      </c>
      <c r="AD12" s="97">
        <v>2343.8033006019459</v>
      </c>
      <c r="AE12" s="97">
        <v>2266.9222488689902</v>
      </c>
      <c r="AF12" s="97">
        <v>2007.4932480723764</v>
      </c>
      <c r="AG12" s="97">
        <v>2028.3605511009644</v>
      </c>
      <c r="AH12" s="146">
        <v>1814.9348669849164</v>
      </c>
      <c r="AI12" s="97">
        <v>1888.0603605303152</v>
      </c>
      <c r="AK12" s="136">
        <f>AI12-AH12</f>
        <v>73.12549354539874</v>
      </c>
      <c r="AL12" s="132">
        <f>IF(AI12&lt;&gt;0,AI12/AH12-1,0)</f>
        <v>4.0290974004416613E-2</v>
      </c>
    </row>
    <row r="13" spans="2:39" s="94" customFormat="1" ht="18.75" customHeight="1">
      <c r="B13" s="20"/>
      <c r="C13" s="15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147"/>
      <c r="AI13" s="30"/>
      <c r="AK13" s="137"/>
      <c r="AL13" s="133"/>
    </row>
    <row r="14" spans="2:39" s="11" customFormat="1" ht="18.75" customHeight="1">
      <c r="B14" s="6" t="s">
        <v>16</v>
      </c>
      <c r="C14" s="23" t="s">
        <v>6</v>
      </c>
      <c r="D14" s="27">
        <f>SUMIF(D15:D20,"&lt;1E+307")</f>
        <v>244859.09805777323</v>
      </c>
      <c r="E14" s="27">
        <f t="shared" ref="E14:AE14" si="9">SUMIF(E15:E20,"&lt;1E+307")</f>
        <v>219840.86111079715</v>
      </c>
      <c r="F14" s="27">
        <f t="shared" si="9"/>
        <v>206650.99937464844</v>
      </c>
      <c r="G14" s="27">
        <f t="shared" si="9"/>
        <v>196353.42894523015</v>
      </c>
      <c r="H14" s="27">
        <f t="shared" si="9"/>
        <v>197405.25627276039</v>
      </c>
      <c r="I14" s="27">
        <f t="shared" si="9"/>
        <v>200334.06526342535</v>
      </c>
      <c r="J14" s="27">
        <f t="shared" si="9"/>
        <v>189018.37627235014</v>
      </c>
      <c r="K14" s="27">
        <f t="shared" si="9"/>
        <v>195762.51124006585</v>
      </c>
      <c r="L14" s="27">
        <f t="shared" si="9"/>
        <v>189901.98642066057</v>
      </c>
      <c r="M14" s="27">
        <f t="shared" si="9"/>
        <v>185203.18912884817</v>
      </c>
      <c r="N14" s="27">
        <f t="shared" si="9"/>
        <v>186716.11111663195</v>
      </c>
      <c r="O14" s="27">
        <f t="shared" si="9"/>
        <v>173597.20291246963</v>
      </c>
      <c r="P14" s="27">
        <f t="shared" si="9"/>
        <v>170812.46335530654</v>
      </c>
      <c r="Q14" s="27">
        <f t="shared" si="9"/>
        <v>172010.04052308793</v>
      </c>
      <c r="R14" s="27">
        <f t="shared" si="9"/>
        <v>171897.19036469105</v>
      </c>
      <c r="S14" s="27">
        <f t="shared" si="9"/>
        <v>166841.74188173958</v>
      </c>
      <c r="T14" s="27">
        <f t="shared" si="9"/>
        <v>172136.78571266562</v>
      </c>
      <c r="U14" s="27">
        <f t="shared" si="9"/>
        <v>178501.83442393181</v>
      </c>
      <c r="V14" s="27">
        <f t="shared" si="9"/>
        <v>176265.32412378557</v>
      </c>
      <c r="W14" s="27">
        <f t="shared" si="9"/>
        <v>149956.70644743662</v>
      </c>
      <c r="X14" s="27">
        <f t="shared" si="9"/>
        <v>170709.74497040827</v>
      </c>
      <c r="Y14" s="27">
        <f t="shared" si="9"/>
        <v>167928.46627268</v>
      </c>
      <c r="Z14" s="27">
        <f t="shared" si="9"/>
        <v>162275.86362383151</v>
      </c>
      <c r="AA14" s="27">
        <f t="shared" si="9"/>
        <v>162688.942826755</v>
      </c>
      <c r="AB14" s="27">
        <f t="shared" si="9"/>
        <v>162431.32065174382</v>
      </c>
      <c r="AC14" s="27">
        <f t="shared" si="9"/>
        <v>169615.41073312057</v>
      </c>
      <c r="AD14" s="27">
        <f t="shared" si="9"/>
        <v>173742.92249324327</v>
      </c>
      <c r="AE14" s="27">
        <f t="shared" si="9"/>
        <v>179494.62036090702</v>
      </c>
      <c r="AF14" s="27">
        <f t="shared" ref="AF14:AG14" si="10">SUMIF(AF15:AF20,"&lt;1E+307")</f>
        <v>172322.21310485751</v>
      </c>
      <c r="AG14" s="27">
        <f t="shared" si="10"/>
        <v>167106.59168816602</v>
      </c>
      <c r="AH14" s="144">
        <f t="shared" ref="AH14" si="11">SUMIF(AH15:AH20,"&lt;1E+307")</f>
        <v>157223.24085594685</v>
      </c>
      <c r="AI14" s="27">
        <f t="shared" ref="AI14" si="12">SUMIF(AI15:AI20,"&lt;1E+307")</f>
        <v>167711.783048963</v>
      </c>
      <c r="AK14" s="135">
        <f t="shared" ref="AK14:AK19" si="13">AI14-AH14</f>
        <v>10488.542193016154</v>
      </c>
      <c r="AL14" s="130">
        <f t="shared" ref="AL14:AL19" si="14">IF(AI14&lt;&gt;0,AI14/AH14-1,0)</f>
        <v>6.6711143568310538E-2</v>
      </c>
    </row>
    <row r="15" spans="2:39" ht="18.75" customHeight="1">
      <c r="B15" s="20" t="s">
        <v>66</v>
      </c>
      <c r="C15" s="15" t="s">
        <v>28</v>
      </c>
      <c r="D15" s="30">
        <v>185165.00476552246</v>
      </c>
      <c r="E15" s="30">
        <v>163963.94350825471</v>
      </c>
      <c r="F15" s="30">
        <v>153513.18691699347</v>
      </c>
      <c r="G15" s="30">
        <v>142754.27309790606</v>
      </c>
      <c r="H15" s="30">
        <v>141168.28541571012</v>
      </c>
      <c r="I15" s="30">
        <v>144545.74462176295</v>
      </c>
      <c r="J15" s="30">
        <v>135385.03198458708</v>
      </c>
      <c r="K15" s="30">
        <v>139421.05031626541</v>
      </c>
      <c r="L15" s="30">
        <v>135082.9606083392</v>
      </c>
      <c r="M15" s="30">
        <v>132682.73922965996</v>
      </c>
      <c r="N15" s="30">
        <v>129219.18300748605</v>
      </c>
      <c r="O15" s="30">
        <v>122068.46589415934</v>
      </c>
      <c r="P15" s="30">
        <v>121182.2244098107</v>
      </c>
      <c r="Q15" s="30">
        <v>117977.89429067235</v>
      </c>
      <c r="R15" s="30">
        <v>117702.10484442039</v>
      </c>
      <c r="S15" s="30">
        <v>114592.63820449637</v>
      </c>
      <c r="T15" s="30">
        <v>119472.38903067514</v>
      </c>
      <c r="U15" s="30">
        <v>127274.65042272743</v>
      </c>
      <c r="V15" s="30">
        <v>127419.60712857763</v>
      </c>
      <c r="W15" s="30">
        <v>109329.30964391089</v>
      </c>
      <c r="X15" s="30">
        <v>124752.21518821979</v>
      </c>
      <c r="Y15" s="30">
        <v>121829.16278849293</v>
      </c>
      <c r="Z15" s="30">
        <v>116979.10049237324</v>
      </c>
      <c r="AA15" s="30">
        <v>117697.96065979839</v>
      </c>
      <c r="AB15" s="30">
        <v>117502.93088725036</v>
      </c>
      <c r="AC15" s="30">
        <v>126143.59262301894</v>
      </c>
      <c r="AD15" s="30">
        <v>128481.81538064075</v>
      </c>
      <c r="AE15" s="30">
        <v>130424.84119107538</v>
      </c>
      <c r="AF15" s="30">
        <v>125297.46516959553</v>
      </c>
      <c r="AG15" s="30">
        <v>122407.08405716538</v>
      </c>
      <c r="AH15" s="147">
        <v>115336.64638417907</v>
      </c>
      <c r="AI15" s="30">
        <v>122746.44809880259</v>
      </c>
      <c r="AK15" s="137">
        <f t="shared" si="13"/>
        <v>7409.8017146235215</v>
      </c>
      <c r="AL15" s="133">
        <f t="shared" si="14"/>
        <v>6.4244990182408701E-2</v>
      </c>
    </row>
    <row r="16" spans="2:39" ht="18.75" customHeight="1">
      <c r="B16" s="19" t="s">
        <v>18</v>
      </c>
      <c r="C16" s="16" t="s">
        <v>24</v>
      </c>
      <c r="D16" s="29">
        <v>23522.377003359587</v>
      </c>
      <c r="E16" s="29">
        <v>21349.780691256259</v>
      </c>
      <c r="F16" s="29">
        <v>22135.054345486104</v>
      </c>
      <c r="G16" s="29">
        <v>22530.875775271146</v>
      </c>
      <c r="H16" s="29">
        <v>24133.103080547364</v>
      </c>
      <c r="I16" s="29">
        <v>24487.421341301233</v>
      </c>
      <c r="J16" s="29">
        <v>23079.988502054999</v>
      </c>
      <c r="K16" s="29">
        <v>23600.760284535903</v>
      </c>
      <c r="L16" s="29">
        <v>23600.618765187221</v>
      </c>
      <c r="M16" s="29">
        <v>23710.80254740395</v>
      </c>
      <c r="N16" s="29">
        <v>23265.792589337645</v>
      </c>
      <c r="O16" s="29">
        <v>21051.263216725922</v>
      </c>
      <c r="P16" s="29">
        <v>20147.498665345222</v>
      </c>
      <c r="Q16" s="29">
        <v>20878.760771206616</v>
      </c>
      <c r="R16" s="29">
        <v>21406.357267773954</v>
      </c>
      <c r="S16" s="29">
        <v>20125.529017977475</v>
      </c>
      <c r="T16" s="29">
        <v>20599.789467911349</v>
      </c>
      <c r="U16" s="29">
        <v>21876.823792411458</v>
      </c>
      <c r="V16" s="29">
        <v>20850.421224855618</v>
      </c>
      <c r="W16" s="29">
        <v>18468.455450410311</v>
      </c>
      <c r="X16" s="29">
        <v>18952.411817376305</v>
      </c>
      <c r="Y16" s="29">
        <v>20151.155477001237</v>
      </c>
      <c r="Z16" s="29">
        <v>19665.716849405289</v>
      </c>
      <c r="AA16" s="29">
        <v>19026.529912832066</v>
      </c>
      <c r="AB16" s="29">
        <v>19562.186838541893</v>
      </c>
      <c r="AC16" s="29">
        <v>19164.943082949099</v>
      </c>
      <c r="AD16" s="29">
        <v>19191.871930116507</v>
      </c>
      <c r="AE16" s="29">
        <v>19842.776247479938</v>
      </c>
      <c r="AF16" s="29">
        <v>19704.465401514648</v>
      </c>
      <c r="AG16" s="29">
        <v>19412.684903912606</v>
      </c>
      <c r="AH16" s="146">
        <v>19043.419178423868</v>
      </c>
      <c r="AI16" s="97">
        <v>19830.0414872</v>
      </c>
      <c r="AK16" s="136">
        <f t="shared" si="13"/>
        <v>786.62230877613183</v>
      </c>
      <c r="AL16" s="132">
        <f t="shared" si="14"/>
        <v>4.1306779071868194E-2</v>
      </c>
    </row>
    <row r="17" spans="2:38" ht="18.75" customHeight="1">
      <c r="B17" s="20" t="s">
        <v>19</v>
      </c>
      <c r="C17" s="15" t="s">
        <v>23</v>
      </c>
      <c r="D17" s="30">
        <v>8109.3810360080006</v>
      </c>
      <c r="E17" s="30">
        <v>7116.7952959959994</v>
      </c>
      <c r="F17" s="30">
        <v>7091.1866280109998</v>
      </c>
      <c r="G17" s="30">
        <v>6677.9938759999995</v>
      </c>
      <c r="H17" s="30">
        <v>6702.2374200000013</v>
      </c>
      <c r="I17" s="30">
        <v>7965.8275919999996</v>
      </c>
      <c r="J17" s="30">
        <v>7932.6589239999994</v>
      </c>
      <c r="K17" s="30">
        <v>8036.1542160015688</v>
      </c>
      <c r="L17" s="30">
        <v>8216.3795240072941</v>
      </c>
      <c r="M17" s="30">
        <v>7931.5620959964153</v>
      </c>
      <c r="N17" s="30">
        <v>8442.5498319966646</v>
      </c>
      <c r="O17" s="30">
        <v>7798.5894440053062</v>
      </c>
      <c r="P17" s="30">
        <v>8411.205804004976</v>
      </c>
      <c r="Q17" s="30">
        <v>8471.7015320029204</v>
      </c>
      <c r="R17" s="30">
        <v>7981.4115839998412</v>
      </c>
      <c r="S17" s="30">
        <v>8747.5928551940979</v>
      </c>
      <c r="T17" s="30">
        <v>8314.7977512026391</v>
      </c>
      <c r="U17" s="30">
        <v>8615.4578959952596</v>
      </c>
      <c r="V17" s="30">
        <v>8233.7969008014297</v>
      </c>
      <c r="W17" s="30">
        <v>7305.4611715975852</v>
      </c>
      <c r="X17" s="30">
        <v>8296.5592472047902</v>
      </c>
      <c r="Y17" s="30">
        <v>8074.4285155965108</v>
      </c>
      <c r="Z17" s="30">
        <v>8223.1095048000825</v>
      </c>
      <c r="AA17" s="30">
        <v>8107.5710136001608</v>
      </c>
      <c r="AB17" s="30">
        <v>6215.559673198175</v>
      </c>
      <c r="AC17" s="30">
        <v>5536.2191988045242</v>
      </c>
      <c r="AD17" s="30">
        <v>5628.5511360054588</v>
      </c>
      <c r="AE17" s="30">
        <v>5578.3979280309159</v>
      </c>
      <c r="AF17" s="30">
        <v>5496.9991919522945</v>
      </c>
      <c r="AG17" s="30">
        <v>5316.9475280296492</v>
      </c>
      <c r="AH17" s="147">
        <v>5291.3959840000007</v>
      </c>
      <c r="AI17" s="30">
        <v>5556.52376</v>
      </c>
      <c r="AK17" s="137">
        <f t="shared" si="13"/>
        <v>265.12777599999936</v>
      </c>
      <c r="AL17" s="133">
        <f t="shared" si="14"/>
        <v>5.0105449828681703E-2</v>
      </c>
    </row>
    <row r="18" spans="2:38" ht="18.75" customHeight="1">
      <c r="B18" s="19" t="s">
        <v>20</v>
      </c>
      <c r="C18" s="16" t="s">
        <v>21</v>
      </c>
      <c r="D18" s="29">
        <v>25079.882419730009</v>
      </c>
      <c r="E18" s="29">
        <v>24467.714117</v>
      </c>
      <c r="F18" s="29">
        <v>21048.178816500003</v>
      </c>
      <c r="G18" s="29">
        <v>21507.14002726</v>
      </c>
      <c r="H18" s="29">
        <v>22942.482932614832</v>
      </c>
      <c r="I18" s="29">
        <v>20794.015659581197</v>
      </c>
      <c r="J18" s="29">
        <v>20065.060440622372</v>
      </c>
      <c r="K18" s="29">
        <v>22094.757231848696</v>
      </c>
      <c r="L18" s="29">
        <v>20309.516061498969</v>
      </c>
      <c r="M18" s="29">
        <v>18258.561326405117</v>
      </c>
      <c r="N18" s="29">
        <v>23460.455821329186</v>
      </c>
      <c r="O18" s="29">
        <v>20494.10616295617</v>
      </c>
      <c r="P18" s="29">
        <v>18917.366664383091</v>
      </c>
      <c r="Q18" s="29">
        <v>22514.737203261935</v>
      </c>
      <c r="R18" s="29">
        <v>22511.53246225616</v>
      </c>
      <c r="S18" s="29">
        <v>21138.276476191117</v>
      </c>
      <c r="T18" s="29">
        <v>21492.497928489218</v>
      </c>
      <c r="U18" s="29">
        <v>18487.489782192155</v>
      </c>
      <c r="V18" s="29">
        <v>17595.898316376104</v>
      </c>
      <c r="W18" s="29">
        <v>12820.965450205222</v>
      </c>
      <c r="X18" s="29">
        <v>16399.046438774254</v>
      </c>
      <c r="Y18" s="29">
        <v>15693.399470989401</v>
      </c>
      <c r="Z18" s="29">
        <v>15239.831643057212</v>
      </c>
      <c r="AA18" s="29">
        <v>15733.680555720686</v>
      </c>
      <c r="AB18" s="29">
        <v>17092.262267143185</v>
      </c>
      <c r="AC18" s="29">
        <v>16775.204469075059</v>
      </c>
      <c r="AD18" s="29">
        <v>18417.280886288761</v>
      </c>
      <c r="AE18" s="29">
        <v>21584.529520760098</v>
      </c>
      <c r="AF18" s="29">
        <v>19827.846105122451</v>
      </c>
      <c r="AG18" s="29">
        <v>18023.861354127686</v>
      </c>
      <c r="AH18" s="146">
        <v>15625.098691689907</v>
      </c>
      <c r="AI18" s="97">
        <v>17567.467708562399</v>
      </c>
      <c r="AK18" s="136">
        <f t="shared" si="13"/>
        <v>1942.3690168724916</v>
      </c>
      <c r="AL18" s="132">
        <f t="shared" si="14"/>
        <v>0.12431083189929071</v>
      </c>
    </row>
    <row r="19" spans="2:38" ht="18.75" customHeight="1">
      <c r="B19" s="20" t="s">
        <v>175</v>
      </c>
      <c r="C19" s="15" t="s">
        <v>22</v>
      </c>
      <c r="D19" s="30">
        <v>2982.4528331531756</v>
      </c>
      <c r="E19" s="30">
        <v>2942.6274982901805</v>
      </c>
      <c r="F19" s="30">
        <v>2863.3926676578726</v>
      </c>
      <c r="G19" s="30">
        <v>2883.1461687929277</v>
      </c>
      <c r="H19" s="30">
        <v>2459.1474238880851</v>
      </c>
      <c r="I19" s="30">
        <v>2541.056048779973</v>
      </c>
      <c r="J19" s="30">
        <v>2555.6364210856896</v>
      </c>
      <c r="K19" s="30">
        <v>2609.7891914142897</v>
      </c>
      <c r="L19" s="30">
        <v>2692.5114616278938</v>
      </c>
      <c r="M19" s="30">
        <v>2619.5239293827003</v>
      </c>
      <c r="N19" s="30">
        <v>2328.1298664823876</v>
      </c>
      <c r="O19" s="30">
        <v>2184.7781946229061</v>
      </c>
      <c r="P19" s="30">
        <v>2154.1678117625511</v>
      </c>
      <c r="Q19" s="30">
        <v>2166.9467259441244</v>
      </c>
      <c r="R19" s="30">
        <v>2295.7842062407067</v>
      </c>
      <c r="S19" s="30">
        <v>2237.7053278805543</v>
      </c>
      <c r="T19" s="30">
        <v>2257.3115343872555</v>
      </c>
      <c r="U19" s="30">
        <v>2247.4125306055112</v>
      </c>
      <c r="V19" s="30">
        <v>2165.6005531748074</v>
      </c>
      <c r="W19" s="30">
        <v>2032.514731312601</v>
      </c>
      <c r="X19" s="30">
        <v>2309.5122788331496</v>
      </c>
      <c r="Y19" s="30">
        <v>2180.320020599926</v>
      </c>
      <c r="Z19" s="30">
        <v>2168.1051341956827</v>
      </c>
      <c r="AA19" s="30">
        <v>2123.2006848036976</v>
      </c>
      <c r="AB19" s="30">
        <v>2058.3809856102148</v>
      </c>
      <c r="AC19" s="30">
        <v>1995.451359272967</v>
      </c>
      <c r="AD19" s="30">
        <v>2023.4031601917859</v>
      </c>
      <c r="AE19" s="30">
        <v>2064.0754735606811</v>
      </c>
      <c r="AF19" s="30">
        <v>1995.4372366726086</v>
      </c>
      <c r="AG19" s="30">
        <v>1946.0138449306955</v>
      </c>
      <c r="AH19" s="147">
        <v>1926.6806176539972</v>
      </c>
      <c r="AI19" s="30">
        <v>2011.3019943979946</v>
      </c>
      <c r="AK19" s="137">
        <f t="shared" si="13"/>
        <v>84.621376743997416</v>
      </c>
      <c r="AL19" s="133">
        <f t="shared" si="14"/>
        <v>4.3920811767461432E-2</v>
      </c>
    </row>
    <row r="20" spans="2:38" ht="18.75" customHeight="1">
      <c r="B20" s="19"/>
      <c r="C20" s="16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146"/>
      <c r="AI20" s="97"/>
      <c r="AK20" s="136"/>
      <c r="AL20" s="132"/>
    </row>
    <row r="21" spans="2:38" s="11" customFormat="1" ht="18.75" customHeight="1">
      <c r="B21" s="10"/>
      <c r="C21" s="21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145"/>
      <c r="AI21" s="28"/>
      <c r="AK21" s="134"/>
      <c r="AL21" s="131"/>
    </row>
    <row r="22" spans="2:38" s="11" customFormat="1" ht="18.75" customHeight="1">
      <c r="B22" s="6" t="s">
        <v>17</v>
      </c>
      <c r="C22" s="23" t="s">
        <v>6</v>
      </c>
      <c r="D22" s="27">
        <f>SUMIF(D23:D25,"&lt;1E+307")</f>
        <v>204499.96727318811</v>
      </c>
      <c r="E22" s="27">
        <f t="shared" ref="E22:AE22" si="15">SUMIF(E23:E25,"&lt;1E+307")</f>
        <v>204548.84133515254</v>
      </c>
      <c r="F22" s="27">
        <f t="shared" si="15"/>
        <v>187638.78891296597</v>
      </c>
      <c r="G22" s="27">
        <f t="shared" si="15"/>
        <v>194661.19112362716</v>
      </c>
      <c r="H22" s="27">
        <f t="shared" si="15"/>
        <v>184375.87904601594</v>
      </c>
      <c r="I22" s="27">
        <f t="shared" si="15"/>
        <v>186055.94207829091</v>
      </c>
      <c r="J22" s="27">
        <f t="shared" si="15"/>
        <v>209305.93554932671</v>
      </c>
      <c r="K22" s="27">
        <f t="shared" si="15"/>
        <v>196087.09954510629</v>
      </c>
      <c r="L22" s="27">
        <f t="shared" si="15"/>
        <v>188241.34504110427</v>
      </c>
      <c r="M22" s="27">
        <f t="shared" si="15"/>
        <v>171586.6088483168</v>
      </c>
      <c r="N22" s="27">
        <f t="shared" si="15"/>
        <v>165598.7318306416</v>
      </c>
      <c r="O22" s="27">
        <f t="shared" si="15"/>
        <v>185768.66145775534</v>
      </c>
      <c r="P22" s="27">
        <f t="shared" si="15"/>
        <v>172864.16419839236</v>
      </c>
      <c r="Q22" s="27">
        <f t="shared" si="15"/>
        <v>165620.87303843335</v>
      </c>
      <c r="R22" s="27">
        <f t="shared" si="15"/>
        <v>155117.189805848</v>
      </c>
      <c r="S22" s="27">
        <f t="shared" si="15"/>
        <v>152708.25085672431</v>
      </c>
      <c r="T22" s="27">
        <f t="shared" si="15"/>
        <v>160843.12372679764</v>
      </c>
      <c r="U22" s="27">
        <f t="shared" si="15"/>
        <v>124666.67650278361</v>
      </c>
      <c r="V22" s="27">
        <f t="shared" si="15"/>
        <v>150095.85393361203</v>
      </c>
      <c r="W22" s="27">
        <f t="shared" si="15"/>
        <v>137553.62578254129</v>
      </c>
      <c r="X22" s="27">
        <f t="shared" si="15"/>
        <v>146455.23839513064</v>
      </c>
      <c r="Y22" s="27">
        <f t="shared" si="15"/>
        <v>125546.8746069583</v>
      </c>
      <c r="Z22" s="27">
        <f t="shared" si="15"/>
        <v>128523.51069175702</v>
      </c>
      <c r="AA22" s="27">
        <f t="shared" si="15"/>
        <v>138062.93853033811</v>
      </c>
      <c r="AB22" s="27">
        <f t="shared" si="15"/>
        <v>116917.96420524045</v>
      </c>
      <c r="AC22" s="27">
        <f t="shared" si="15"/>
        <v>122586.01977086936</v>
      </c>
      <c r="AD22" s="27">
        <f t="shared" si="15"/>
        <v>123208.330102077</v>
      </c>
      <c r="AE22" s="27">
        <f t="shared" si="15"/>
        <v>120995.61366458466</v>
      </c>
      <c r="AF22" s="27">
        <f t="shared" ref="AF22:AG22" si="16">SUMIF(AF23:AF25,"&lt;1E+307")</f>
        <v>114747.08063234884</v>
      </c>
      <c r="AG22" s="27">
        <f t="shared" si="16"/>
        <v>120048.12847731436</v>
      </c>
      <c r="AH22" s="144">
        <f t="shared" ref="AH22" si="17">SUMIF(AH23:AH25,"&lt;1E+307")</f>
        <v>118129.87826357962</v>
      </c>
      <c r="AI22" s="27">
        <f t="shared" ref="AI22" si="18">SUMIF(AI23:AI25,"&lt;1E+307")</f>
        <v>114127.1964834044</v>
      </c>
      <c r="AK22" s="135">
        <f>AI22-AH22</f>
        <v>-4002.6817801752186</v>
      </c>
      <c r="AL22" s="130">
        <f>IF(AI22&lt;&gt;0,AI22/AH22-1,0)</f>
        <v>-3.3883737450775664E-2</v>
      </c>
    </row>
    <row r="23" spans="2:38" ht="18.75" customHeight="1">
      <c r="B23" s="20" t="s">
        <v>159</v>
      </c>
      <c r="C23" s="15" t="s">
        <v>29</v>
      </c>
      <c r="D23" s="30">
        <v>64111.316649001201</v>
      </c>
      <c r="E23" s="30">
        <v>64800.254073673488</v>
      </c>
      <c r="F23" s="30">
        <v>57921.056039957046</v>
      </c>
      <c r="G23" s="30">
        <v>55672.144174954839</v>
      </c>
      <c r="H23" s="30">
        <v>51288.670253742814</v>
      </c>
      <c r="I23" s="30">
        <v>53108.152875211221</v>
      </c>
      <c r="J23" s="30">
        <v>63916.94015944397</v>
      </c>
      <c r="K23" s="30">
        <v>54809.601848528233</v>
      </c>
      <c r="L23" s="30">
        <v>53303.1202785942</v>
      </c>
      <c r="M23" s="30">
        <v>49221.554451255957</v>
      </c>
      <c r="N23" s="30">
        <v>45512.417714165364</v>
      </c>
      <c r="O23" s="30">
        <v>52733.89038055281</v>
      </c>
      <c r="P23" s="30">
        <v>49811.676246250754</v>
      </c>
      <c r="Q23" s="30">
        <v>41898.06158732943</v>
      </c>
      <c r="R23" s="30">
        <v>40502.862687739202</v>
      </c>
      <c r="S23" s="30">
        <v>40041.409284552603</v>
      </c>
      <c r="T23" s="30">
        <v>45990.527933287922</v>
      </c>
      <c r="U23" s="30">
        <v>35211.21865203372</v>
      </c>
      <c r="V23" s="30">
        <v>41939.597987650195</v>
      </c>
      <c r="W23" s="30">
        <v>37601.826487815379</v>
      </c>
      <c r="X23" s="30">
        <v>39663.851540597891</v>
      </c>
      <c r="Y23" s="30">
        <v>34798.420945176316</v>
      </c>
      <c r="Z23" s="30">
        <v>33826.87110554221</v>
      </c>
      <c r="AA23" s="30">
        <v>37306.949628478753</v>
      </c>
      <c r="AB23" s="30">
        <v>33486.737302699868</v>
      </c>
      <c r="AC23" s="30">
        <v>34886.953684812019</v>
      </c>
      <c r="AD23" s="30">
        <v>33963.002534142688</v>
      </c>
      <c r="AE23" s="30">
        <v>33563.900022110523</v>
      </c>
      <c r="AF23" s="30">
        <v>29444.920063480426</v>
      </c>
      <c r="AG23" s="30">
        <v>29711.092281514222</v>
      </c>
      <c r="AH23" s="147">
        <v>27615.779711606105</v>
      </c>
      <c r="AI23" s="30">
        <v>29822.332323031118</v>
      </c>
      <c r="AK23" s="137">
        <f>AI23-AH23</f>
        <v>2206.5526114250133</v>
      </c>
      <c r="AL23" s="133">
        <f>IF(AI23&lt;&gt;0,AI23/AH23-1,0)</f>
        <v>7.9901876190650034E-2</v>
      </c>
    </row>
    <row r="24" spans="2:38" ht="18.75" customHeight="1">
      <c r="B24" s="96" t="s">
        <v>30</v>
      </c>
      <c r="C24" s="16" t="s">
        <v>31</v>
      </c>
      <c r="D24" s="29">
        <v>128635.75238420344</v>
      </c>
      <c r="E24" s="29">
        <v>131347.14662128768</v>
      </c>
      <c r="F24" s="29">
        <v>123327.00797668161</v>
      </c>
      <c r="G24" s="29">
        <v>133859.61345054407</v>
      </c>
      <c r="H24" s="29">
        <v>128334.83188843605</v>
      </c>
      <c r="I24" s="29">
        <v>128972.93298039561</v>
      </c>
      <c r="J24" s="29">
        <v>142277.08215484547</v>
      </c>
      <c r="K24" s="29">
        <v>138272.16918978674</v>
      </c>
      <c r="L24" s="29">
        <v>131921.5385481214</v>
      </c>
      <c r="M24" s="29">
        <v>119789.68108451705</v>
      </c>
      <c r="N24" s="29">
        <v>117779.73381218668</v>
      </c>
      <c r="O24" s="29">
        <v>131145.06817120232</v>
      </c>
      <c r="P24" s="29">
        <v>121124.71687359591</v>
      </c>
      <c r="Q24" s="29">
        <v>121773.37396962834</v>
      </c>
      <c r="R24" s="29">
        <v>112946.34396435291</v>
      </c>
      <c r="S24" s="29">
        <v>110967.44378844403</v>
      </c>
      <c r="T24" s="29">
        <v>113309.12226833521</v>
      </c>
      <c r="U24" s="29">
        <v>88173.474406328256</v>
      </c>
      <c r="V24" s="29">
        <v>106849.01933926778</v>
      </c>
      <c r="W24" s="29">
        <v>98616.84747984416</v>
      </c>
      <c r="X24" s="29">
        <v>105501.98872105904</v>
      </c>
      <c r="Y24" s="29">
        <v>89553.223023992221</v>
      </c>
      <c r="Z24" s="29">
        <v>93712.364829822938</v>
      </c>
      <c r="AA24" s="29">
        <v>99733.365034778297</v>
      </c>
      <c r="AB24" s="29">
        <v>82469.699271098143</v>
      </c>
      <c r="AC24" s="29">
        <v>86733.46937818914</v>
      </c>
      <c r="AD24" s="29">
        <v>88248.344115903077</v>
      </c>
      <c r="AE24" s="29">
        <v>86618.50696477147</v>
      </c>
      <c r="AF24" s="29">
        <v>84578.431312905173</v>
      </c>
      <c r="AG24" s="29">
        <v>89449.108141497956</v>
      </c>
      <c r="AH24" s="146">
        <v>89770.762009528815</v>
      </c>
      <c r="AI24" s="97">
        <v>83375.752004779468</v>
      </c>
      <c r="AK24" s="136">
        <f>AI24-AH24</f>
        <v>-6395.010004749347</v>
      </c>
      <c r="AL24" s="132">
        <f>IF(AI24&lt;&gt;0,AI24/AH24-1,0)</f>
        <v>-7.1237113973372956E-2</v>
      </c>
    </row>
    <row r="25" spans="2:38" ht="18.75" customHeight="1">
      <c r="B25" s="20" t="s">
        <v>160</v>
      </c>
      <c r="C25" s="15" t="s">
        <v>32</v>
      </c>
      <c r="D25" s="30">
        <v>11752.89823998348</v>
      </c>
      <c r="E25" s="30">
        <v>8401.4406401913711</v>
      </c>
      <c r="F25" s="30">
        <v>6390.724896327326</v>
      </c>
      <c r="G25" s="30">
        <v>5129.4334981282263</v>
      </c>
      <c r="H25" s="30">
        <v>4752.3769038370792</v>
      </c>
      <c r="I25" s="30">
        <v>3974.8562226840904</v>
      </c>
      <c r="J25" s="30">
        <v>3111.9132350372756</v>
      </c>
      <c r="K25" s="30">
        <v>3005.3285067913152</v>
      </c>
      <c r="L25" s="30">
        <v>3016.6862143886656</v>
      </c>
      <c r="M25" s="30">
        <v>2575.3733125438002</v>
      </c>
      <c r="N25" s="30">
        <v>2306.58030428956</v>
      </c>
      <c r="O25" s="30">
        <v>1889.7029060002158</v>
      </c>
      <c r="P25" s="30">
        <v>1927.7710785456991</v>
      </c>
      <c r="Q25" s="30">
        <v>1949.4374814755513</v>
      </c>
      <c r="R25" s="30">
        <v>1667.983153755893</v>
      </c>
      <c r="S25" s="30">
        <v>1699.397783727673</v>
      </c>
      <c r="T25" s="30">
        <v>1543.4735251745133</v>
      </c>
      <c r="U25" s="30">
        <v>1281.9834444216324</v>
      </c>
      <c r="V25" s="30">
        <v>1307.2366066940704</v>
      </c>
      <c r="W25" s="30">
        <v>1334.9518148817576</v>
      </c>
      <c r="X25" s="30">
        <v>1289.3981334737173</v>
      </c>
      <c r="Y25" s="30">
        <v>1195.2306377897612</v>
      </c>
      <c r="Z25" s="30">
        <v>984.27475639188776</v>
      </c>
      <c r="AA25" s="30">
        <v>1022.6238670810777</v>
      </c>
      <c r="AB25" s="30">
        <v>961.52763144243988</v>
      </c>
      <c r="AC25" s="30">
        <v>965.59670786820357</v>
      </c>
      <c r="AD25" s="30">
        <v>996.98345203122756</v>
      </c>
      <c r="AE25" s="30">
        <v>813.20667770266994</v>
      </c>
      <c r="AF25" s="30">
        <v>723.72925596323466</v>
      </c>
      <c r="AG25" s="30">
        <v>887.92805430218027</v>
      </c>
      <c r="AH25" s="147">
        <v>743.33654244470949</v>
      </c>
      <c r="AI25" s="30">
        <v>929.11215559381037</v>
      </c>
      <c r="AK25" s="137">
        <f>AI25-AH25</f>
        <v>185.77561314910088</v>
      </c>
      <c r="AL25" s="133">
        <f>IF(AI25&lt;&gt;0,AI25/AH25-1,0)</f>
        <v>0.24992127057028024</v>
      </c>
    </row>
    <row r="26" spans="2:38" ht="18.75" customHeight="1">
      <c r="B26" s="9"/>
      <c r="C26" s="16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146"/>
      <c r="AI26" s="97"/>
      <c r="AK26" s="136"/>
      <c r="AL26" s="132"/>
    </row>
    <row r="27" spans="2:38" s="11" customFormat="1" ht="18.75" customHeight="1">
      <c r="B27" s="5" t="s">
        <v>25</v>
      </c>
      <c r="C27" s="21" t="s">
        <v>6</v>
      </c>
      <c r="D27" s="28">
        <f>SUMIF(D28:D31,"&lt;1E+307")</f>
        <v>160420.62794101299</v>
      </c>
      <c r="E27" s="28">
        <f t="shared" ref="E27:AE27" si="19">SUMIF(E28:E31,"&lt;1E+307")</f>
        <v>163512.71611007582</v>
      </c>
      <c r="F27" s="28">
        <f t="shared" si="19"/>
        <v>169330.00518179088</v>
      </c>
      <c r="G27" s="28">
        <f t="shared" si="19"/>
        <v>173722.3655716131</v>
      </c>
      <c r="H27" s="28">
        <f t="shared" si="19"/>
        <v>169871.53335983644</v>
      </c>
      <c r="I27" s="28">
        <f t="shared" si="19"/>
        <v>173467.25869387423</v>
      </c>
      <c r="J27" s="28">
        <f t="shared" si="19"/>
        <v>173224.7278332187</v>
      </c>
      <c r="K27" s="28">
        <f t="shared" si="19"/>
        <v>173801.08935313625</v>
      </c>
      <c r="L27" s="28">
        <f t="shared" si="19"/>
        <v>177210.23630976514</v>
      </c>
      <c r="M27" s="28">
        <f t="shared" si="19"/>
        <v>182471.43677638884</v>
      </c>
      <c r="N27" s="28">
        <f t="shared" si="19"/>
        <v>178734.08749031811</v>
      </c>
      <c r="O27" s="28">
        <f t="shared" si="19"/>
        <v>174923.38648851696</v>
      </c>
      <c r="P27" s="28">
        <f t="shared" si="19"/>
        <v>172941.18654123761</v>
      </c>
      <c r="Q27" s="28">
        <f t="shared" si="19"/>
        <v>166707.0309161586</v>
      </c>
      <c r="R27" s="28">
        <f t="shared" si="19"/>
        <v>166306.36156745901</v>
      </c>
      <c r="S27" s="28">
        <f t="shared" si="19"/>
        <v>158474.16550639961</v>
      </c>
      <c r="T27" s="28">
        <f t="shared" si="19"/>
        <v>154568.64469124985</v>
      </c>
      <c r="U27" s="28">
        <f t="shared" si="19"/>
        <v>151683.35005998318</v>
      </c>
      <c r="V27" s="28">
        <f t="shared" si="19"/>
        <v>151268.38665322462</v>
      </c>
      <c r="W27" s="28">
        <f t="shared" si="19"/>
        <v>150660.14865094339</v>
      </c>
      <c r="X27" s="28">
        <f t="shared" si="19"/>
        <v>151571.34908436239</v>
      </c>
      <c r="Y27" s="28">
        <f t="shared" si="19"/>
        <v>153378.31192488055</v>
      </c>
      <c r="Z27" s="28">
        <f t="shared" si="19"/>
        <v>152008.63558238189</v>
      </c>
      <c r="AA27" s="28">
        <f t="shared" si="19"/>
        <v>156152.05515206049</v>
      </c>
      <c r="AB27" s="28">
        <f t="shared" si="19"/>
        <v>157191.39805439289</v>
      </c>
      <c r="AC27" s="28">
        <f t="shared" si="19"/>
        <v>159972.56253102512</v>
      </c>
      <c r="AD27" s="28">
        <f t="shared" si="19"/>
        <v>163074.32838177829</v>
      </c>
      <c r="AE27" s="28">
        <f t="shared" si="19"/>
        <v>165939.1378729</v>
      </c>
      <c r="AF27" s="28">
        <f t="shared" ref="AF27:AG27" si="20">SUMIF(AF28:AF31,"&lt;1E+307")</f>
        <v>160348.70104368747</v>
      </c>
      <c r="AG27" s="28">
        <f t="shared" si="20"/>
        <v>162065.74916873485</v>
      </c>
      <c r="AH27" s="145">
        <f t="shared" ref="AH27" si="21">SUMIF(AH28:AH31,"&lt;1E+307")</f>
        <v>144496.29750205344</v>
      </c>
      <c r="AI27" s="28">
        <f t="shared" ref="AI27" si="22">SUMIF(AI28:AI31,"&lt;1E+307")</f>
        <v>146170.05424908453</v>
      </c>
      <c r="AK27" s="134">
        <f>AI27-AH27</f>
        <v>1673.7567470310896</v>
      </c>
      <c r="AL27" s="131">
        <f>IF(AI27&lt;&gt;0,AI27/AH27-1,0)</f>
        <v>1.1583388474070144E-2</v>
      </c>
    </row>
    <row r="28" spans="2:38" ht="18.75" customHeight="1">
      <c r="B28" s="96" t="s">
        <v>7</v>
      </c>
      <c r="C28" s="16" t="s">
        <v>11</v>
      </c>
      <c r="D28" s="29">
        <v>2410.9370562262147</v>
      </c>
      <c r="E28" s="29">
        <v>2241.7411738502306</v>
      </c>
      <c r="F28" s="29">
        <v>2153.5023762713076</v>
      </c>
      <c r="G28" s="29">
        <v>2078.8473423300898</v>
      </c>
      <c r="H28" s="29">
        <v>2077.9978962587475</v>
      </c>
      <c r="I28" s="29">
        <v>2133.4095254423528</v>
      </c>
      <c r="J28" s="29">
        <v>2158.4851129204221</v>
      </c>
      <c r="K28" s="29">
        <v>2332.4511902923923</v>
      </c>
      <c r="L28" s="29">
        <v>2398.381884182274</v>
      </c>
      <c r="M28" s="29">
        <v>2496.0676013358675</v>
      </c>
      <c r="N28" s="29">
        <v>2634.6582565069202</v>
      </c>
      <c r="O28" s="29">
        <v>2525.1020760329861</v>
      </c>
      <c r="P28" s="29">
        <v>2481.6875979358715</v>
      </c>
      <c r="Q28" s="29">
        <v>2452.1686650497345</v>
      </c>
      <c r="R28" s="29">
        <v>2260.5472826930159</v>
      </c>
      <c r="S28" s="29">
        <v>2474.4401970036424</v>
      </c>
      <c r="T28" s="29">
        <v>2535.979778852638</v>
      </c>
      <c r="U28" s="29">
        <v>2584.2772643236372</v>
      </c>
      <c r="V28" s="29">
        <v>2564.4462409183047</v>
      </c>
      <c r="W28" s="29">
        <v>2454.9897920208414</v>
      </c>
      <c r="X28" s="29">
        <v>2308.4215618287299</v>
      </c>
      <c r="Y28" s="29">
        <v>2117.3358826135209</v>
      </c>
      <c r="Z28" s="29">
        <v>2170.8331377519248</v>
      </c>
      <c r="AA28" s="29">
        <v>2035.3635398117829</v>
      </c>
      <c r="AB28" s="29">
        <v>1956.7177287173154</v>
      </c>
      <c r="AC28" s="29">
        <v>1976.7704918563243</v>
      </c>
      <c r="AD28" s="29">
        <v>2070.4385488963012</v>
      </c>
      <c r="AE28" s="29">
        <v>2150.1382763338884</v>
      </c>
      <c r="AF28" s="29">
        <v>2180.6474985140453</v>
      </c>
      <c r="AG28" s="29">
        <v>2229.0910574747063</v>
      </c>
      <c r="AH28" s="146">
        <v>1037.7838726620002</v>
      </c>
      <c r="AI28" s="97">
        <v>755.57553812511424</v>
      </c>
      <c r="AK28" s="136">
        <f>AI28-AH28</f>
        <v>-282.20833453688601</v>
      </c>
      <c r="AL28" s="132">
        <f>IF(AI28&lt;&gt;0,AI28/AH28-1,0)</f>
        <v>-0.27193362892892003</v>
      </c>
    </row>
    <row r="29" spans="2:38" ht="18.75" customHeight="1">
      <c r="B29" s="20" t="s">
        <v>8</v>
      </c>
      <c r="C29" s="15" t="s">
        <v>14</v>
      </c>
      <c r="D29" s="30">
        <v>151886.31785929183</v>
      </c>
      <c r="E29" s="30">
        <v>155592.65453390777</v>
      </c>
      <c r="F29" s="30">
        <v>161488.05969533109</v>
      </c>
      <c r="G29" s="30">
        <v>165981.47018675634</v>
      </c>
      <c r="H29" s="30">
        <v>162376.3989776753</v>
      </c>
      <c r="I29" s="30">
        <v>166451.40972499907</v>
      </c>
      <c r="J29" s="30">
        <v>166484.42982193045</v>
      </c>
      <c r="K29" s="30">
        <v>167392.68134059943</v>
      </c>
      <c r="L29" s="30">
        <v>170834.99939015158</v>
      </c>
      <c r="M29" s="30">
        <v>176348.20794048751</v>
      </c>
      <c r="N29" s="30">
        <v>172541.17389361252</v>
      </c>
      <c r="O29" s="30">
        <v>169013.5875734163</v>
      </c>
      <c r="P29" s="30">
        <v>167277.45840378199</v>
      </c>
      <c r="Q29" s="30">
        <v>161054.5288798658</v>
      </c>
      <c r="R29" s="30">
        <v>160938.44457508923</v>
      </c>
      <c r="S29" s="30">
        <v>153040.10659702338</v>
      </c>
      <c r="T29" s="30">
        <v>149276.72485650342</v>
      </c>
      <c r="U29" s="30">
        <v>146331.8136843002</v>
      </c>
      <c r="V29" s="30">
        <v>145996.25367645678</v>
      </c>
      <c r="W29" s="30">
        <v>145665.28454888513</v>
      </c>
      <c r="X29" s="30">
        <v>146752.00672689331</v>
      </c>
      <c r="Y29" s="30">
        <v>148677.40669319636</v>
      </c>
      <c r="Z29" s="30">
        <v>147354.86373022484</v>
      </c>
      <c r="AA29" s="30">
        <v>151573.32798830746</v>
      </c>
      <c r="AB29" s="30">
        <v>152723.97343386122</v>
      </c>
      <c r="AC29" s="30">
        <v>155314.35634328355</v>
      </c>
      <c r="AD29" s="30">
        <v>158429.33701629422</v>
      </c>
      <c r="AE29" s="30">
        <v>161491.27445212219</v>
      </c>
      <c r="AF29" s="30">
        <v>155927.83571909255</v>
      </c>
      <c r="AG29" s="30">
        <v>157436.88678783274</v>
      </c>
      <c r="AH29" s="147">
        <v>141282.74256190978</v>
      </c>
      <c r="AI29" s="30">
        <v>143229.10826991161</v>
      </c>
      <c r="AK29" s="137">
        <f>AI29-AH29</f>
        <v>1946.3657080018311</v>
      </c>
      <c r="AL29" s="133">
        <f>IF(AI29&lt;&gt;0,AI29/AH29-1,0)</f>
        <v>1.3776386787996753E-2</v>
      </c>
    </row>
    <row r="30" spans="2:38" ht="18.75" customHeight="1">
      <c r="B30" s="96" t="s">
        <v>9</v>
      </c>
      <c r="C30" s="16" t="s">
        <v>12</v>
      </c>
      <c r="D30" s="29">
        <v>3122.1480905050726</v>
      </c>
      <c r="E30" s="29">
        <v>2794.0780991774027</v>
      </c>
      <c r="F30" s="29">
        <v>2743.0918494727152</v>
      </c>
      <c r="G30" s="29">
        <v>2732.0265425694529</v>
      </c>
      <c r="H30" s="29">
        <v>2541.1703410596324</v>
      </c>
      <c r="I30" s="29">
        <v>2458.4806690931077</v>
      </c>
      <c r="J30" s="29">
        <v>2336.9097444483909</v>
      </c>
      <c r="K30" s="29">
        <v>2159.8191547652509</v>
      </c>
      <c r="L30" s="29">
        <v>2040.2711335141191</v>
      </c>
      <c r="M30" s="29">
        <v>1927.7173175189482</v>
      </c>
      <c r="N30" s="29">
        <v>1944.6853852596926</v>
      </c>
      <c r="O30" s="29">
        <v>1784.0985852379447</v>
      </c>
      <c r="P30" s="29">
        <v>1654.2021160671</v>
      </c>
      <c r="Q30" s="29">
        <v>1623.2047043421007</v>
      </c>
      <c r="R30" s="29">
        <v>1533.2446537347269</v>
      </c>
      <c r="S30" s="29">
        <v>1371.1960171726548</v>
      </c>
      <c r="T30" s="29">
        <v>1295.0868248181155</v>
      </c>
      <c r="U30" s="29">
        <v>1267.5645376642258</v>
      </c>
      <c r="V30" s="29">
        <v>1246.9086848654451</v>
      </c>
      <c r="W30" s="29">
        <v>1097.4486607959518</v>
      </c>
      <c r="X30" s="29">
        <v>1117.6864338634043</v>
      </c>
      <c r="Y30" s="29">
        <v>1128.9468761364465</v>
      </c>
      <c r="Z30" s="29">
        <v>1039.3914012557223</v>
      </c>
      <c r="AA30" s="29">
        <v>1057.3098750015131</v>
      </c>
      <c r="AB30" s="29">
        <v>945.93420111091859</v>
      </c>
      <c r="AC30" s="29">
        <v>1021.8481815117168</v>
      </c>
      <c r="AD30" s="29">
        <v>1056.521094464526</v>
      </c>
      <c r="AE30" s="29">
        <v>876.52225819338753</v>
      </c>
      <c r="AF30" s="29">
        <v>733.99618281712014</v>
      </c>
      <c r="AG30" s="29">
        <v>831.99139235616394</v>
      </c>
      <c r="AH30" s="146">
        <v>783.08369322696842</v>
      </c>
      <c r="AI30" s="97">
        <v>792.68306679310137</v>
      </c>
      <c r="AK30" s="136">
        <f>AI30-AH30</f>
        <v>9.5993735661329538</v>
      </c>
      <c r="AL30" s="132">
        <f>IF(AI30&lt;&gt;0,AI30/AH30-1,0)</f>
        <v>1.2258426077773832E-2</v>
      </c>
    </row>
    <row r="31" spans="2:38" ht="18.75" customHeight="1">
      <c r="B31" s="20" t="s">
        <v>10</v>
      </c>
      <c r="C31" s="15" t="s">
        <v>13</v>
      </c>
      <c r="D31" s="30">
        <v>3001.2249349898907</v>
      </c>
      <c r="E31" s="30">
        <v>2884.2423031404396</v>
      </c>
      <c r="F31" s="30">
        <v>2945.3512607157677</v>
      </c>
      <c r="G31" s="30">
        <v>2930.0214999572313</v>
      </c>
      <c r="H31" s="30">
        <v>2875.9661448427587</v>
      </c>
      <c r="I31" s="30">
        <v>2423.9587743396933</v>
      </c>
      <c r="J31" s="30">
        <v>2244.9031539194339</v>
      </c>
      <c r="K31" s="30">
        <v>1916.1376674791582</v>
      </c>
      <c r="L31" s="30">
        <v>1936.583901917156</v>
      </c>
      <c r="M31" s="30">
        <v>1699.4439170465162</v>
      </c>
      <c r="N31" s="30">
        <v>1613.5699549389799</v>
      </c>
      <c r="O31" s="30">
        <v>1600.5982538297385</v>
      </c>
      <c r="P31" s="30">
        <v>1527.8384234526195</v>
      </c>
      <c r="Q31" s="30">
        <v>1577.1286669009764</v>
      </c>
      <c r="R31" s="30">
        <v>1574.1250559420303</v>
      </c>
      <c r="S31" s="30">
        <v>1588.4226951999365</v>
      </c>
      <c r="T31" s="30">
        <v>1460.8532310756827</v>
      </c>
      <c r="U31" s="30">
        <v>1499.6945736950897</v>
      </c>
      <c r="V31" s="30">
        <v>1460.7780509840838</v>
      </c>
      <c r="W31" s="30">
        <v>1442.4256492414545</v>
      </c>
      <c r="X31" s="30">
        <v>1393.2343617769329</v>
      </c>
      <c r="Y31" s="30">
        <v>1454.6224729342105</v>
      </c>
      <c r="Z31" s="30">
        <v>1443.5473131493859</v>
      </c>
      <c r="AA31" s="30">
        <v>1486.0537489397293</v>
      </c>
      <c r="AB31" s="30">
        <v>1564.7726907034535</v>
      </c>
      <c r="AC31" s="30">
        <v>1659.5875143735373</v>
      </c>
      <c r="AD31" s="30">
        <v>1518.0317221232694</v>
      </c>
      <c r="AE31" s="30">
        <v>1421.2028862505249</v>
      </c>
      <c r="AF31" s="30">
        <v>1506.2216432637656</v>
      </c>
      <c r="AG31" s="30">
        <v>1567.7799310712378</v>
      </c>
      <c r="AH31" s="147">
        <v>1392.6873742547014</v>
      </c>
      <c r="AI31" s="30">
        <v>1392.6873742547014</v>
      </c>
      <c r="AK31" s="137">
        <f>AI31-AH31</f>
        <v>0</v>
      </c>
      <c r="AL31" s="133">
        <f>IF(AI31&lt;&gt;0,AI31/AH31-1,0)</f>
        <v>0</v>
      </c>
    </row>
    <row r="32" spans="2:38" ht="18.75" customHeight="1">
      <c r="B32" s="9"/>
      <c r="C32" s="16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146"/>
      <c r="AI32" s="97"/>
      <c r="AK32" s="136"/>
      <c r="AL32" s="132"/>
    </row>
    <row r="33" spans="2:38" s="11" customFormat="1" ht="18.75" customHeight="1">
      <c r="B33" s="5" t="s">
        <v>26</v>
      </c>
      <c r="C33" s="21" t="s">
        <v>6</v>
      </c>
      <c r="D33" s="28">
        <f>SUMIF(D34:D41,"&lt;1E+307")</f>
        <v>13369.906825299931</v>
      </c>
      <c r="E33" s="28">
        <f t="shared" ref="E33:AG33" si="23">SUMIF(E34:E41,"&lt;1E+307")</f>
        <v>11288.764507525906</v>
      </c>
      <c r="F33" s="28">
        <f t="shared" si="23"/>
        <v>9770.1855822097186</v>
      </c>
      <c r="G33" s="28">
        <f t="shared" si="23"/>
        <v>9833.81913985151</v>
      </c>
      <c r="H33" s="28">
        <f t="shared" si="23"/>
        <v>9411.1728977051953</v>
      </c>
      <c r="I33" s="28">
        <f t="shared" si="23"/>
        <v>9764.0693333687032</v>
      </c>
      <c r="J33" s="28">
        <f t="shared" si="23"/>
        <v>10831.209172651144</v>
      </c>
      <c r="K33" s="28">
        <f t="shared" si="23"/>
        <v>9732.4543392287505</v>
      </c>
      <c r="L33" s="28">
        <f t="shared" si="23"/>
        <v>9376.8974100452378</v>
      </c>
      <c r="M33" s="28">
        <f t="shared" si="23"/>
        <v>9624.1695571653654</v>
      </c>
      <c r="N33" s="28">
        <f t="shared" si="23"/>
        <v>8728.7979336609205</v>
      </c>
      <c r="O33" s="28">
        <f t="shared" si="23"/>
        <v>9021.2610657344394</v>
      </c>
      <c r="P33" s="28">
        <f t="shared" si="23"/>
        <v>8659.037938508427</v>
      </c>
      <c r="Q33" s="28">
        <f t="shared" si="23"/>
        <v>8330.5243083130681</v>
      </c>
      <c r="R33" s="28">
        <f t="shared" si="23"/>
        <v>8081.8725630198678</v>
      </c>
      <c r="S33" s="28">
        <f t="shared" si="23"/>
        <v>7966.159103908446</v>
      </c>
      <c r="T33" s="28">
        <f t="shared" si="23"/>
        <v>8180.4255458949719</v>
      </c>
      <c r="U33" s="28">
        <f t="shared" si="23"/>
        <v>7667.8899207968698</v>
      </c>
      <c r="V33" s="28">
        <f t="shared" si="23"/>
        <v>8238.3504865109771</v>
      </c>
      <c r="W33" s="28">
        <f t="shared" si="23"/>
        <v>7981.3209578131318</v>
      </c>
      <c r="X33" s="28">
        <f t="shared" si="23"/>
        <v>8489.8263013917731</v>
      </c>
      <c r="Y33" s="28">
        <f t="shared" si="23"/>
        <v>9083.8947886729311</v>
      </c>
      <c r="Z33" s="28">
        <f t="shared" si="23"/>
        <v>8395.9201058436392</v>
      </c>
      <c r="AA33" s="28">
        <f t="shared" si="23"/>
        <v>8556.5048280705105</v>
      </c>
      <c r="AB33" s="28">
        <f t="shared" si="23"/>
        <v>9289.9687683051434</v>
      </c>
      <c r="AC33" s="28">
        <f t="shared" si="23"/>
        <v>9293.9178172818993</v>
      </c>
      <c r="AD33" s="28">
        <f t="shared" si="23"/>
        <v>9494.2050553706249</v>
      </c>
      <c r="AE33" s="28">
        <f t="shared" si="23"/>
        <v>8978.7387267340619</v>
      </c>
      <c r="AF33" s="28">
        <f t="shared" si="23"/>
        <v>8725.122098118567</v>
      </c>
      <c r="AG33" s="28">
        <f t="shared" si="23"/>
        <v>8554.9229402323836</v>
      </c>
      <c r="AH33" s="145">
        <f t="shared" ref="AH33" si="24">SUMIF(AH34:AH41,"&lt;1E+307")</f>
        <v>8636.718090378663</v>
      </c>
      <c r="AI33" s="28">
        <f t="shared" ref="AI33" si="25">SUMIF(AI34:AI41,"&lt;1E+307")</f>
        <v>8653.565827866787</v>
      </c>
      <c r="AK33" s="134">
        <f t="shared" ref="AK33:AK41" si="26">AI33-AH33</f>
        <v>16.847737488124039</v>
      </c>
      <c r="AL33" s="131">
        <f t="shared" ref="AL33:AL41" si="27">IF(AI33&lt;&gt;0,AI33/AH33-1,0)</f>
        <v>1.9507105953697756E-3</v>
      </c>
    </row>
    <row r="34" spans="2:38" s="94" customFormat="1" ht="18.75" customHeight="1">
      <c r="B34" s="96" t="s">
        <v>33</v>
      </c>
      <c r="C34" s="95" t="s">
        <v>34</v>
      </c>
      <c r="D34" s="97">
        <v>10177.877800663995</v>
      </c>
      <c r="E34" s="97">
        <v>8391.2934188614654</v>
      </c>
      <c r="F34" s="97">
        <v>7074.8492568231413</v>
      </c>
      <c r="G34" s="97">
        <v>7494.9567178387597</v>
      </c>
      <c r="H34" s="97">
        <v>7234.5710001442103</v>
      </c>
      <c r="I34" s="97">
        <v>7635.977782109303</v>
      </c>
      <c r="J34" s="97">
        <v>8574.5638839555904</v>
      </c>
      <c r="K34" s="97">
        <v>7375.5645822517972</v>
      </c>
      <c r="L34" s="97">
        <v>6892.9663936035977</v>
      </c>
      <c r="M34" s="97">
        <v>6979.2171682513281</v>
      </c>
      <c r="N34" s="97">
        <v>6073.2887268934346</v>
      </c>
      <c r="O34" s="97">
        <v>6353.9898016618135</v>
      </c>
      <c r="P34" s="97">
        <v>6105.7938747493745</v>
      </c>
      <c r="Q34" s="97">
        <v>5798.779923653542</v>
      </c>
      <c r="R34" s="97">
        <v>5652.8915621344822</v>
      </c>
      <c r="S34" s="97">
        <v>5588.6246264630163</v>
      </c>
      <c r="T34" s="97">
        <v>5824.6962298688995</v>
      </c>
      <c r="U34" s="97">
        <v>5259.963252620897</v>
      </c>
      <c r="V34" s="97">
        <v>5737.8571871476206</v>
      </c>
      <c r="W34" s="97">
        <v>5515.3293329598682</v>
      </c>
      <c r="X34" s="97">
        <v>5972.8353117273828</v>
      </c>
      <c r="Y34" s="97">
        <v>6572.4991357828367</v>
      </c>
      <c r="Z34" s="97">
        <v>5760.0154311937022</v>
      </c>
      <c r="AA34" s="97">
        <v>5819.1363561644512</v>
      </c>
      <c r="AB34" s="97">
        <v>6386.7850232696155</v>
      </c>
      <c r="AC34" s="97">
        <v>6365.9611996535168</v>
      </c>
      <c r="AD34" s="97">
        <v>6571.576080971483</v>
      </c>
      <c r="AE34" s="97">
        <v>6108.5045276340561</v>
      </c>
      <c r="AF34" s="97">
        <v>5869.7242652505684</v>
      </c>
      <c r="AG34" s="97">
        <v>5824.1193631835249</v>
      </c>
      <c r="AH34" s="146">
        <v>6027.1160893246506</v>
      </c>
      <c r="AI34" s="97">
        <v>6065.5548999370039</v>
      </c>
      <c r="AK34" s="136">
        <f t="shared" si="26"/>
        <v>38.438810612353336</v>
      </c>
      <c r="AL34" s="132">
        <f t="shared" si="27"/>
        <v>6.3776456339437182E-3</v>
      </c>
    </row>
    <row r="35" spans="2:38" s="94" customFormat="1" ht="18.75" customHeight="1">
      <c r="B35" s="20" t="s">
        <v>93</v>
      </c>
      <c r="C35" s="15" t="s">
        <v>107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O35" s="30">
        <v>0</v>
      </c>
      <c r="P35" s="30">
        <v>0</v>
      </c>
      <c r="Q35" s="30">
        <v>0</v>
      </c>
      <c r="R35" s="30">
        <v>0</v>
      </c>
      <c r="S35" s="30">
        <v>0</v>
      </c>
      <c r="T35" s="30">
        <v>0</v>
      </c>
      <c r="U35" s="30">
        <v>0</v>
      </c>
      <c r="V35" s="30">
        <v>0</v>
      </c>
      <c r="W35" s="30">
        <v>0</v>
      </c>
      <c r="X35" s="30">
        <v>0</v>
      </c>
      <c r="Y35" s="30">
        <v>0</v>
      </c>
      <c r="Z35" s="30">
        <v>0</v>
      </c>
      <c r="AA35" s="30">
        <v>0</v>
      </c>
      <c r="AB35" s="30">
        <v>0</v>
      </c>
      <c r="AC35" s="30">
        <v>0</v>
      </c>
      <c r="AD35" s="30">
        <v>0</v>
      </c>
      <c r="AE35" s="30">
        <v>0</v>
      </c>
      <c r="AF35" s="30">
        <v>0</v>
      </c>
      <c r="AG35" s="30">
        <v>0</v>
      </c>
      <c r="AH35" s="147">
        <v>0</v>
      </c>
      <c r="AI35" s="30">
        <v>0</v>
      </c>
      <c r="AK35" s="137">
        <f t="shared" si="26"/>
        <v>0</v>
      </c>
      <c r="AL35" s="133">
        <f t="shared" si="27"/>
        <v>0</v>
      </c>
    </row>
    <row r="36" spans="2:38" s="94" customFormat="1" ht="18.75" customHeight="1">
      <c r="B36" s="96" t="s">
        <v>94</v>
      </c>
      <c r="C36" s="95" t="s">
        <v>108</v>
      </c>
      <c r="D36" s="97">
        <v>0</v>
      </c>
      <c r="E36" s="97">
        <v>0</v>
      </c>
      <c r="F36" s="97">
        <v>0</v>
      </c>
      <c r="G36" s="97">
        <v>0</v>
      </c>
      <c r="H36" s="97">
        <v>0</v>
      </c>
      <c r="I36" s="97">
        <v>0</v>
      </c>
      <c r="J36" s="97">
        <v>0</v>
      </c>
      <c r="K36" s="97">
        <v>0</v>
      </c>
      <c r="L36" s="97">
        <v>0</v>
      </c>
      <c r="M36" s="97">
        <v>0</v>
      </c>
      <c r="N36" s="97">
        <v>0</v>
      </c>
      <c r="O36" s="97">
        <v>0</v>
      </c>
      <c r="P36" s="97">
        <v>0</v>
      </c>
      <c r="Q36" s="97">
        <v>0</v>
      </c>
      <c r="R36" s="97">
        <v>0</v>
      </c>
      <c r="S36" s="97">
        <v>0</v>
      </c>
      <c r="T36" s="97">
        <v>0</v>
      </c>
      <c r="U36" s="97">
        <v>0</v>
      </c>
      <c r="V36" s="97">
        <v>0</v>
      </c>
      <c r="W36" s="97">
        <v>0</v>
      </c>
      <c r="X36" s="97">
        <v>0</v>
      </c>
      <c r="Y36" s="97">
        <v>0</v>
      </c>
      <c r="Z36" s="97">
        <v>0</v>
      </c>
      <c r="AA36" s="97">
        <v>0</v>
      </c>
      <c r="AB36" s="97">
        <v>0</v>
      </c>
      <c r="AC36" s="97">
        <v>0</v>
      </c>
      <c r="AD36" s="97">
        <v>0</v>
      </c>
      <c r="AE36" s="97">
        <v>0</v>
      </c>
      <c r="AF36" s="97">
        <v>0</v>
      </c>
      <c r="AG36" s="97">
        <v>0</v>
      </c>
      <c r="AH36" s="146">
        <v>0</v>
      </c>
      <c r="AI36" s="97">
        <v>0</v>
      </c>
      <c r="AK36" s="136">
        <f t="shared" si="26"/>
        <v>0</v>
      </c>
      <c r="AL36" s="132">
        <f t="shared" si="27"/>
        <v>0</v>
      </c>
    </row>
    <row r="37" spans="2:38" s="94" customFormat="1" ht="18.75" customHeight="1">
      <c r="B37" s="20" t="s">
        <v>95</v>
      </c>
      <c r="C37" s="15" t="s">
        <v>109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30">
        <v>0</v>
      </c>
      <c r="N37" s="30">
        <v>0</v>
      </c>
      <c r="O37" s="30">
        <v>0</v>
      </c>
      <c r="P37" s="30">
        <v>0</v>
      </c>
      <c r="Q37" s="30">
        <v>0</v>
      </c>
      <c r="R37" s="30">
        <v>0</v>
      </c>
      <c r="S37" s="30">
        <v>0</v>
      </c>
      <c r="T37" s="30">
        <v>0</v>
      </c>
      <c r="U37" s="30">
        <v>0</v>
      </c>
      <c r="V37" s="30">
        <v>0</v>
      </c>
      <c r="W37" s="30">
        <v>0</v>
      </c>
      <c r="X37" s="30">
        <v>0</v>
      </c>
      <c r="Y37" s="30">
        <v>0</v>
      </c>
      <c r="Z37" s="30">
        <v>0</v>
      </c>
      <c r="AA37" s="30">
        <v>0</v>
      </c>
      <c r="AB37" s="30">
        <v>0</v>
      </c>
      <c r="AC37" s="30">
        <v>0</v>
      </c>
      <c r="AD37" s="30">
        <v>0</v>
      </c>
      <c r="AE37" s="30">
        <v>0</v>
      </c>
      <c r="AF37" s="30">
        <v>0</v>
      </c>
      <c r="AG37" s="30">
        <v>0</v>
      </c>
      <c r="AH37" s="147">
        <v>0</v>
      </c>
      <c r="AI37" s="30">
        <v>0</v>
      </c>
      <c r="AK37" s="137">
        <f t="shared" si="26"/>
        <v>0</v>
      </c>
      <c r="AL37" s="133">
        <f t="shared" si="27"/>
        <v>0</v>
      </c>
    </row>
    <row r="38" spans="2:38" s="94" customFormat="1" ht="18.75" customHeight="1">
      <c r="B38" s="96" t="s">
        <v>96</v>
      </c>
      <c r="C38" s="95" t="s">
        <v>110</v>
      </c>
      <c r="D38" s="97">
        <v>2200.5341230945937</v>
      </c>
      <c r="E38" s="97">
        <v>1986.7377646297828</v>
      </c>
      <c r="F38" s="97">
        <v>1749.1466320793193</v>
      </c>
      <c r="G38" s="97">
        <v>1465.4822988983472</v>
      </c>
      <c r="H38" s="97">
        <v>1325.9392693448838</v>
      </c>
      <c r="I38" s="97">
        <v>1280.0598345251597</v>
      </c>
      <c r="J38" s="97">
        <v>1381.2322242359135</v>
      </c>
      <c r="K38" s="97">
        <v>1480.4991135770822</v>
      </c>
      <c r="L38" s="97">
        <v>1588.5194450321897</v>
      </c>
      <c r="M38" s="97">
        <v>1715.6073701741702</v>
      </c>
      <c r="N38" s="97">
        <v>1695.7464807557578</v>
      </c>
      <c r="O38" s="97">
        <v>1696.0939968554262</v>
      </c>
      <c r="P38" s="97">
        <v>1593.2983205020296</v>
      </c>
      <c r="Q38" s="97">
        <v>1569.4695296550299</v>
      </c>
      <c r="R38" s="97">
        <v>1484.8940601897084</v>
      </c>
      <c r="S38" s="97">
        <v>1428.9084997741697</v>
      </c>
      <c r="T38" s="97">
        <v>1439.0350859048601</v>
      </c>
      <c r="U38" s="97">
        <v>1477.4540480889857</v>
      </c>
      <c r="V38" s="97">
        <v>1545.1370672257642</v>
      </c>
      <c r="W38" s="97">
        <v>1521.9677557275463</v>
      </c>
      <c r="X38" s="97">
        <v>1549.0008412794593</v>
      </c>
      <c r="Y38" s="97">
        <v>1593.2639130940481</v>
      </c>
      <c r="Z38" s="97">
        <v>1692.0846129581978</v>
      </c>
      <c r="AA38" s="97">
        <v>1824.5301506517637</v>
      </c>
      <c r="AB38" s="97">
        <v>1917.2560062283042</v>
      </c>
      <c r="AC38" s="97">
        <v>1905.7889653428217</v>
      </c>
      <c r="AD38" s="97">
        <v>1881.7710978389955</v>
      </c>
      <c r="AE38" s="97">
        <v>1937.6313819510826</v>
      </c>
      <c r="AF38" s="97">
        <v>2047.438471072446</v>
      </c>
      <c r="AG38" s="97">
        <v>2038.8381471044406</v>
      </c>
      <c r="AH38" s="146">
        <v>1963.2801079749124</v>
      </c>
      <c r="AI38" s="97">
        <v>2006.3700140300305</v>
      </c>
      <c r="AK38" s="136">
        <f t="shared" si="26"/>
        <v>43.089906055118036</v>
      </c>
      <c r="AL38" s="132">
        <f t="shared" si="27"/>
        <v>2.194791557255904E-2</v>
      </c>
    </row>
    <row r="39" spans="2:38" s="94" customFormat="1" ht="18.75" customHeight="1">
      <c r="B39" s="20" t="s">
        <v>97</v>
      </c>
      <c r="C39" s="15" t="s">
        <v>111</v>
      </c>
      <c r="D39" s="30">
        <v>481.04832314134165</v>
      </c>
      <c r="E39" s="30">
        <v>437.08767815465711</v>
      </c>
      <c r="F39" s="30">
        <v>497.36494330725833</v>
      </c>
      <c r="G39" s="30">
        <v>458.18008471840295</v>
      </c>
      <c r="H39" s="30">
        <v>448.57668967610152</v>
      </c>
      <c r="I39" s="30">
        <v>458.53709499824078</v>
      </c>
      <c r="J39" s="30">
        <v>484.79042831964063</v>
      </c>
      <c r="K39" s="30">
        <v>498.94716643987249</v>
      </c>
      <c r="L39" s="30">
        <v>524.80895212145049</v>
      </c>
      <c r="M39" s="30">
        <v>551.76209495586568</v>
      </c>
      <c r="N39" s="30">
        <v>593.13440452372674</v>
      </c>
      <c r="O39" s="30">
        <v>622.16104735719955</v>
      </c>
      <c r="P39" s="30">
        <v>640.14892824902324</v>
      </c>
      <c r="Q39" s="30">
        <v>650.10942824449569</v>
      </c>
      <c r="R39" s="30">
        <v>634.31002353167719</v>
      </c>
      <c r="S39" s="30">
        <v>641.09414255526031</v>
      </c>
      <c r="T39" s="30">
        <v>630.93302353321224</v>
      </c>
      <c r="U39" s="30">
        <v>647.56030921898775</v>
      </c>
      <c r="V39" s="30">
        <v>694.62878537759298</v>
      </c>
      <c r="W39" s="30">
        <v>676.7553568457173</v>
      </c>
      <c r="X39" s="30">
        <v>710.75347585693021</v>
      </c>
      <c r="Y39" s="30">
        <v>654.02883303604756</v>
      </c>
      <c r="Z39" s="30">
        <v>689.90585683973973</v>
      </c>
      <c r="AA39" s="30">
        <v>672.55047587429522</v>
      </c>
      <c r="AB39" s="30">
        <v>749.704999659225</v>
      </c>
      <c r="AC39" s="30">
        <v>791.49504757356283</v>
      </c>
      <c r="AD39" s="30">
        <v>815.14216629614759</v>
      </c>
      <c r="AE39" s="30">
        <v>719.56657113292431</v>
      </c>
      <c r="AF39" s="30">
        <v>605.2506425715527</v>
      </c>
      <c r="AG39" s="30">
        <v>497.74816644041749</v>
      </c>
      <c r="AH39" s="147">
        <v>456.64666645910012</v>
      </c>
      <c r="AI39" s="30">
        <v>399.47678551175295</v>
      </c>
      <c r="AK39" s="137">
        <f t="shared" si="26"/>
        <v>-57.169880947347167</v>
      </c>
      <c r="AL39" s="133">
        <f t="shared" si="27"/>
        <v>-0.12519500337241074</v>
      </c>
    </row>
    <row r="40" spans="2:38" s="94" customFormat="1" ht="18.75" customHeight="1">
      <c r="B40" s="96" t="s">
        <v>98</v>
      </c>
      <c r="C40" s="95" t="s">
        <v>112</v>
      </c>
      <c r="D40" s="97">
        <v>510.44657839999996</v>
      </c>
      <c r="E40" s="97">
        <v>473.6456458799999</v>
      </c>
      <c r="F40" s="97">
        <v>448.82474999999999</v>
      </c>
      <c r="G40" s="97">
        <v>415.20003839600002</v>
      </c>
      <c r="H40" s="97">
        <v>402.08593853999992</v>
      </c>
      <c r="I40" s="97">
        <v>389.494621736</v>
      </c>
      <c r="J40" s="97">
        <v>390.62263613999994</v>
      </c>
      <c r="K40" s="97">
        <v>377.44347695999994</v>
      </c>
      <c r="L40" s="97">
        <v>370.60261928800003</v>
      </c>
      <c r="M40" s="97">
        <v>377.58292378399995</v>
      </c>
      <c r="N40" s="97">
        <v>366.62832148799998</v>
      </c>
      <c r="O40" s="97">
        <v>349.01621985999992</v>
      </c>
      <c r="P40" s="97">
        <v>319.79681500800001</v>
      </c>
      <c r="Q40" s="97">
        <v>312.16542676</v>
      </c>
      <c r="R40" s="97">
        <v>309.77691716399994</v>
      </c>
      <c r="S40" s="97">
        <v>307.53183511599997</v>
      </c>
      <c r="T40" s="97">
        <v>285.76120658800005</v>
      </c>
      <c r="U40" s="97">
        <v>282.91231086800002</v>
      </c>
      <c r="V40" s="97">
        <v>260.72744675999996</v>
      </c>
      <c r="W40" s="97">
        <v>267.26851228000004</v>
      </c>
      <c r="X40" s="97">
        <v>257.23667252799999</v>
      </c>
      <c r="Y40" s="97">
        <v>264.10290676</v>
      </c>
      <c r="Z40" s="97">
        <v>253.91420485199998</v>
      </c>
      <c r="AA40" s="97">
        <v>240.28784537999999</v>
      </c>
      <c r="AB40" s="97">
        <v>236.22273914799999</v>
      </c>
      <c r="AC40" s="97">
        <v>230.67260471200001</v>
      </c>
      <c r="AD40" s="97">
        <v>225.71571026399999</v>
      </c>
      <c r="AE40" s="97">
        <v>213.03624601600001</v>
      </c>
      <c r="AF40" s="97">
        <v>202.70871922399999</v>
      </c>
      <c r="AG40" s="97">
        <v>194.21726350399999</v>
      </c>
      <c r="AH40" s="146">
        <v>189.67522661999996</v>
      </c>
      <c r="AI40" s="97">
        <v>182.16412838799997</v>
      </c>
      <c r="AK40" s="136">
        <f t="shared" si="26"/>
        <v>-7.5110982319999948</v>
      </c>
      <c r="AL40" s="132">
        <f t="shared" si="27"/>
        <v>-3.9599785200456927E-2</v>
      </c>
    </row>
    <row r="41" spans="2:38" s="94" customFormat="1" ht="18.75" customHeight="1">
      <c r="B41" s="20" t="s">
        <v>99</v>
      </c>
      <c r="C41" s="15" t="s">
        <v>113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30">
        <v>0</v>
      </c>
      <c r="Q41" s="30">
        <v>0</v>
      </c>
      <c r="R41" s="30">
        <v>0</v>
      </c>
      <c r="S41" s="30">
        <v>0</v>
      </c>
      <c r="T41" s="30">
        <v>0</v>
      </c>
      <c r="U41" s="30">
        <v>0</v>
      </c>
      <c r="V41" s="30">
        <v>0</v>
      </c>
      <c r="W41" s="30">
        <v>0</v>
      </c>
      <c r="X41" s="30">
        <v>0</v>
      </c>
      <c r="Y41" s="30">
        <v>0</v>
      </c>
      <c r="Z41" s="30">
        <v>0</v>
      </c>
      <c r="AA41" s="30">
        <v>0</v>
      </c>
      <c r="AB41" s="30">
        <v>0</v>
      </c>
      <c r="AC41" s="30">
        <v>0</v>
      </c>
      <c r="AD41" s="30">
        <v>0</v>
      </c>
      <c r="AE41" s="30">
        <v>0</v>
      </c>
      <c r="AF41" s="30">
        <v>0</v>
      </c>
      <c r="AG41" s="30">
        <v>0</v>
      </c>
      <c r="AH41" s="147">
        <v>0</v>
      </c>
      <c r="AI41" s="30">
        <v>0</v>
      </c>
      <c r="AK41" s="137">
        <f t="shared" si="26"/>
        <v>0</v>
      </c>
      <c r="AL41" s="133">
        <f t="shared" si="27"/>
        <v>0</v>
      </c>
    </row>
    <row r="42" spans="2:38" s="94" customFormat="1" ht="18.75" customHeight="1">
      <c r="B42" s="96"/>
      <c r="C42" s="95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146"/>
      <c r="AI42" s="97"/>
      <c r="AK42" s="136"/>
      <c r="AL42" s="132"/>
    </row>
    <row r="43" spans="2:38" s="11" customFormat="1" ht="18.75" customHeight="1">
      <c r="B43" s="5" t="s">
        <v>27</v>
      </c>
      <c r="C43" s="21" t="s">
        <v>6</v>
      </c>
      <c r="D43" s="28">
        <f>SUMIF(D44:D47,"&lt;1E+307")</f>
        <v>0</v>
      </c>
      <c r="E43" s="28">
        <f t="shared" ref="E43:AE43" si="28">SUMIF(E44:E47,"&lt;1E+307")</f>
        <v>0</v>
      </c>
      <c r="F43" s="28">
        <f t="shared" si="28"/>
        <v>0</v>
      </c>
      <c r="G43" s="28">
        <f t="shared" si="28"/>
        <v>0</v>
      </c>
      <c r="H43" s="28">
        <f t="shared" si="28"/>
        <v>0</v>
      </c>
      <c r="I43" s="28">
        <f t="shared" si="28"/>
        <v>0</v>
      </c>
      <c r="J43" s="28">
        <f t="shared" si="28"/>
        <v>0</v>
      </c>
      <c r="K43" s="28">
        <f t="shared" si="28"/>
        <v>0</v>
      </c>
      <c r="L43" s="28">
        <f t="shared" si="28"/>
        <v>0</v>
      </c>
      <c r="M43" s="28">
        <f t="shared" si="28"/>
        <v>0</v>
      </c>
      <c r="N43" s="28">
        <f t="shared" si="28"/>
        <v>0</v>
      </c>
      <c r="O43" s="28">
        <f t="shared" si="28"/>
        <v>0</v>
      </c>
      <c r="P43" s="28">
        <f t="shared" si="28"/>
        <v>0</v>
      </c>
      <c r="Q43" s="28">
        <f t="shared" si="28"/>
        <v>0</v>
      </c>
      <c r="R43" s="28">
        <f t="shared" si="28"/>
        <v>0</v>
      </c>
      <c r="S43" s="28">
        <f t="shared" si="28"/>
        <v>0</v>
      </c>
      <c r="T43" s="28">
        <f t="shared" si="28"/>
        <v>0</v>
      </c>
      <c r="U43" s="28">
        <f t="shared" si="28"/>
        <v>0</v>
      </c>
      <c r="V43" s="28">
        <f t="shared" si="28"/>
        <v>0</v>
      </c>
      <c r="W43" s="28">
        <f t="shared" si="28"/>
        <v>0</v>
      </c>
      <c r="X43" s="28">
        <f t="shared" si="28"/>
        <v>0</v>
      </c>
      <c r="Y43" s="28">
        <f t="shared" si="28"/>
        <v>0</v>
      </c>
      <c r="Z43" s="28">
        <f t="shared" si="28"/>
        <v>0</v>
      </c>
      <c r="AA43" s="28">
        <f t="shared" si="28"/>
        <v>0</v>
      </c>
      <c r="AB43" s="28">
        <f t="shared" si="28"/>
        <v>0</v>
      </c>
      <c r="AC43" s="28">
        <f t="shared" si="28"/>
        <v>0</v>
      </c>
      <c r="AD43" s="28">
        <f t="shared" si="28"/>
        <v>0</v>
      </c>
      <c r="AE43" s="28">
        <f t="shared" si="28"/>
        <v>0</v>
      </c>
      <c r="AF43" s="28">
        <f t="shared" ref="AF43:AG43" si="29">SUMIF(AF44:AF47,"&lt;1E+307")</f>
        <v>0</v>
      </c>
      <c r="AG43" s="28">
        <f t="shared" si="29"/>
        <v>0</v>
      </c>
      <c r="AH43" s="145">
        <f t="shared" ref="AH43" si="30">SUMIF(AH44:AH47,"&lt;1E+307")</f>
        <v>0</v>
      </c>
      <c r="AI43" s="28">
        <f t="shared" ref="AI43" si="31">SUMIF(AI44:AI47,"&lt;1E+307")</f>
        <v>0</v>
      </c>
      <c r="AK43" s="134">
        <f>AI43-AH43</f>
        <v>0</v>
      </c>
      <c r="AL43" s="131">
        <f>IF(AI43&lt;&gt;0,AI43/AH43-1,0)</f>
        <v>0</v>
      </c>
    </row>
    <row r="44" spans="2:38" ht="18.75" customHeight="1">
      <c r="B44" s="96" t="s">
        <v>35</v>
      </c>
      <c r="C44" s="16" t="s">
        <v>38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  <c r="P44" s="29">
        <v>0</v>
      </c>
      <c r="Q44" s="29">
        <v>0</v>
      </c>
      <c r="R44" s="29">
        <v>0</v>
      </c>
      <c r="S44" s="29">
        <v>0</v>
      </c>
      <c r="T44" s="29">
        <v>0</v>
      </c>
      <c r="U44" s="29">
        <v>0</v>
      </c>
      <c r="V44" s="29">
        <v>0</v>
      </c>
      <c r="W44" s="29">
        <v>0</v>
      </c>
      <c r="X44" s="29">
        <v>0</v>
      </c>
      <c r="Y44" s="29">
        <v>0</v>
      </c>
      <c r="Z44" s="29">
        <v>0</v>
      </c>
      <c r="AA44" s="29">
        <v>0</v>
      </c>
      <c r="AB44" s="29">
        <v>0</v>
      </c>
      <c r="AC44" s="29">
        <v>0</v>
      </c>
      <c r="AD44" s="29">
        <v>0</v>
      </c>
      <c r="AE44" s="29">
        <v>0</v>
      </c>
      <c r="AF44" s="29">
        <v>0</v>
      </c>
      <c r="AG44" s="29">
        <v>0</v>
      </c>
      <c r="AH44" s="146">
        <v>0</v>
      </c>
      <c r="AI44" s="97">
        <v>0</v>
      </c>
      <c r="AK44" s="136">
        <f>AI44-AH44</f>
        <v>0</v>
      </c>
      <c r="AL44" s="132">
        <f>IF(AI44&lt;&gt;0,AI44/AH44-1,0)</f>
        <v>0</v>
      </c>
    </row>
    <row r="45" spans="2:38" ht="18.75" customHeight="1">
      <c r="B45" s="20" t="s">
        <v>161</v>
      </c>
      <c r="C45" s="15" t="s">
        <v>39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30">
        <v>0</v>
      </c>
      <c r="Q45" s="30">
        <v>0</v>
      </c>
      <c r="R45" s="30">
        <v>0</v>
      </c>
      <c r="S45" s="30">
        <v>0</v>
      </c>
      <c r="T45" s="30">
        <v>0</v>
      </c>
      <c r="U45" s="30">
        <v>0</v>
      </c>
      <c r="V45" s="30">
        <v>0</v>
      </c>
      <c r="W45" s="30">
        <v>0</v>
      </c>
      <c r="X45" s="30">
        <v>0</v>
      </c>
      <c r="Y45" s="30">
        <v>0</v>
      </c>
      <c r="Z45" s="30">
        <v>0</v>
      </c>
      <c r="AA45" s="30">
        <v>0</v>
      </c>
      <c r="AB45" s="30">
        <v>0</v>
      </c>
      <c r="AC45" s="30">
        <v>0</v>
      </c>
      <c r="AD45" s="30">
        <v>0</v>
      </c>
      <c r="AE45" s="30">
        <v>0</v>
      </c>
      <c r="AF45" s="30">
        <v>0</v>
      </c>
      <c r="AG45" s="30">
        <v>0</v>
      </c>
      <c r="AH45" s="147">
        <v>0</v>
      </c>
      <c r="AI45" s="30">
        <v>0</v>
      </c>
      <c r="AK45" s="137">
        <f>AI45-AH45</f>
        <v>0</v>
      </c>
      <c r="AL45" s="133">
        <f>IF(AI45&lt;&gt;0,AI45/AH45-1,0)</f>
        <v>0</v>
      </c>
    </row>
    <row r="46" spans="2:38" ht="18.75" customHeight="1">
      <c r="B46" s="96" t="s">
        <v>36</v>
      </c>
      <c r="C46" s="16" t="s">
        <v>41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29">
        <v>0</v>
      </c>
      <c r="Q46" s="29">
        <v>0</v>
      </c>
      <c r="R46" s="29">
        <v>0</v>
      </c>
      <c r="S46" s="29">
        <v>0</v>
      </c>
      <c r="T46" s="29">
        <v>0</v>
      </c>
      <c r="U46" s="29">
        <v>0</v>
      </c>
      <c r="V46" s="29">
        <v>0</v>
      </c>
      <c r="W46" s="29">
        <v>0</v>
      </c>
      <c r="X46" s="29">
        <v>0</v>
      </c>
      <c r="Y46" s="29">
        <v>0</v>
      </c>
      <c r="Z46" s="29">
        <v>0</v>
      </c>
      <c r="AA46" s="29">
        <v>0</v>
      </c>
      <c r="AB46" s="29">
        <v>0</v>
      </c>
      <c r="AC46" s="29">
        <v>0</v>
      </c>
      <c r="AD46" s="29">
        <v>0</v>
      </c>
      <c r="AE46" s="29">
        <v>0</v>
      </c>
      <c r="AF46" s="29">
        <v>0</v>
      </c>
      <c r="AG46" s="29">
        <v>0</v>
      </c>
      <c r="AH46" s="146">
        <v>0</v>
      </c>
      <c r="AI46" s="97">
        <v>0</v>
      </c>
      <c r="AK46" s="136">
        <f>AI46-AH46</f>
        <v>0</v>
      </c>
      <c r="AL46" s="132">
        <f>IF(AI46&lt;&gt;0,AI46/AH46-1,0)</f>
        <v>0</v>
      </c>
    </row>
    <row r="47" spans="2:38" ht="18.75" customHeight="1">
      <c r="B47" s="20" t="s">
        <v>92</v>
      </c>
      <c r="C47" s="15" t="s">
        <v>40</v>
      </c>
      <c r="D47" s="30">
        <v>0</v>
      </c>
      <c r="E47" s="30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0">
        <v>0</v>
      </c>
      <c r="O47" s="30">
        <v>0</v>
      </c>
      <c r="P47" s="30">
        <v>0</v>
      </c>
      <c r="Q47" s="30">
        <v>0</v>
      </c>
      <c r="R47" s="30">
        <v>0</v>
      </c>
      <c r="S47" s="30">
        <v>0</v>
      </c>
      <c r="T47" s="30">
        <v>0</v>
      </c>
      <c r="U47" s="30">
        <v>0</v>
      </c>
      <c r="V47" s="30">
        <v>0</v>
      </c>
      <c r="W47" s="30">
        <v>0</v>
      </c>
      <c r="X47" s="30">
        <v>0</v>
      </c>
      <c r="Y47" s="30">
        <v>0</v>
      </c>
      <c r="Z47" s="30">
        <v>0</v>
      </c>
      <c r="AA47" s="30">
        <v>0</v>
      </c>
      <c r="AB47" s="30">
        <v>0</v>
      </c>
      <c r="AC47" s="30">
        <v>0</v>
      </c>
      <c r="AD47" s="30">
        <v>0</v>
      </c>
      <c r="AE47" s="30">
        <v>0</v>
      </c>
      <c r="AF47" s="30">
        <v>0</v>
      </c>
      <c r="AG47" s="30">
        <v>0</v>
      </c>
      <c r="AH47" s="147">
        <v>0</v>
      </c>
      <c r="AI47" s="30">
        <v>0</v>
      </c>
      <c r="AK47" s="137">
        <f>AI47-AH47</f>
        <v>0</v>
      </c>
      <c r="AL47" s="133">
        <f>IF(AI47&lt;&gt;0,AI47/AH47-1,0)</f>
        <v>0</v>
      </c>
    </row>
    <row r="48" spans="2:38" ht="18.75" customHeight="1">
      <c r="B48" s="9"/>
      <c r="C48" s="16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146"/>
      <c r="AI48" s="97"/>
      <c r="AK48" s="136"/>
      <c r="AL48" s="132"/>
    </row>
    <row r="49" spans="2:38" s="11" customFormat="1" ht="18.75" customHeight="1">
      <c r="B49" s="5" t="s">
        <v>163</v>
      </c>
      <c r="C49" s="21" t="s">
        <v>6</v>
      </c>
      <c r="D49" s="28">
        <f>SUMIF(D50,"&lt;1E+307")</f>
        <v>24590.749465463487</v>
      </c>
      <c r="E49" s="28">
        <f t="shared" ref="E49:AI49" si="32">SUMIF(E50,"&lt;1E+307")</f>
        <v>-33677.34884940162</v>
      </c>
      <c r="F49" s="28">
        <f t="shared" si="32"/>
        <v>-39794.637507541571</v>
      </c>
      <c r="G49" s="28">
        <f t="shared" si="32"/>
        <v>-39250.983947119799</v>
      </c>
      <c r="H49" s="28">
        <f t="shared" si="32"/>
        <v>-33664.469975528111</v>
      </c>
      <c r="I49" s="28">
        <f t="shared" si="32"/>
        <v>-26985.973675455396</v>
      </c>
      <c r="J49" s="28">
        <f t="shared" si="32"/>
        <v>-30505.057016322564</v>
      </c>
      <c r="K49" s="28">
        <f t="shared" si="32"/>
        <v>-29914.284751104271</v>
      </c>
      <c r="L49" s="28">
        <f t="shared" si="32"/>
        <v>-29111.79961182375</v>
      </c>
      <c r="M49" s="28">
        <f t="shared" si="32"/>
        <v>-32462.445490891878</v>
      </c>
      <c r="N49" s="28">
        <f t="shared" si="32"/>
        <v>-11959.491532570544</v>
      </c>
      <c r="O49" s="28">
        <f t="shared" si="32"/>
        <v>-20470.916577094878</v>
      </c>
      <c r="P49" s="28">
        <f t="shared" si="32"/>
        <v>12905.364637358836</v>
      </c>
      <c r="Q49" s="28">
        <f t="shared" si="32"/>
        <v>8669.9899463901893</v>
      </c>
      <c r="R49" s="28">
        <f t="shared" si="32"/>
        <v>5125.5185568646539</v>
      </c>
      <c r="S49" s="28">
        <f t="shared" si="32"/>
        <v>1405.9092026684723</v>
      </c>
      <c r="T49" s="28">
        <f t="shared" si="32"/>
        <v>-6044.5706237159357</v>
      </c>
      <c r="U49" s="28">
        <f t="shared" si="32"/>
        <v>-2713.1445940566914</v>
      </c>
      <c r="V49" s="28">
        <f t="shared" si="32"/>
        <v>-14607.439157360815</v>
      </c>
      <c r="W49" s="28">
        <f t="shared" si="32"/>
        <v>-22805.592437346477</v>
      </c>
      <c r="X49" s="28">
        <f t="shared" si="32"/>
        <v>-17730.060068505187</v>
      </c>
      <c r="Y49" s="28">
        <f t="shared" si="32"/>
        <v>-19057.797607960649</v>
      </c>
      <c r="Z49" s="28">
        <f t="shared" si="32"/>
        <v>-29180.921854661225</v>
      </c>
      <c r="AA49" s="28">
        <f t="shared" si="32"/>
        <v>-26519.529448948077</v>
      </c>
      <c r="AB49" s="28">
        <f t="shared" si="32"/>
        <v>-25869.789678788238</v>
      </c>
      <c r="AC49" s="28">
        <f t="shared" si="32"/>
        <v>-23733.11161048523</v>
      </c>
      <c r="AD49" s="28">
        <f t="shared" si="32"/>
        <v>-25732.240581508289</v>
      </c>
      <c r="AE49" s="28">
        <f t="shared" si="32"/>
        <v>-25404.335734009826</v>
      </c>
      <c r="AF49" s="28">
        <f t="shared" si="32"/>
        <v>-23479.292775784681</v>
      </c>
      <c r="AG49" s="28">
        <f t="shared" si="32"/>
        <v>-18263.73936202101</v>
      </c>
      <c r="AH49" s="145">
        <f t="shared" si="32"/>
        <v>-14650.471897594218</v>
      </c>
      <c r="AI49" s="28">
        <f t="shared" si="32"/>
        <v>-14953.225834558149</v>
      </c>
      <c r="AK49" s="134">
        <f>AI49-AH49</f>
        <v>-302.75393696393076</v>
      </c>
      <c r="AL49" s="131">
        <f>IF(AI49&lt;&gt;0,AI49/AH49-1,0)</f>
        <v>2.0665132091318261E-2</v>
      </c>
    </row>
    <row r="50" spans="2:38" ht="18.75" customHeight="1">
      <c r="B50" s="96" t="s">
        <v>162</v>
      </c>
      <c r="C50" s="16" t="s">
        <v>37</v>
      </c>
      <c r="D50" s="29">
        <v>24590.749465463487</v>
      </c>
      <c r="E50" s="29">
        <v>-33677.34884940162</v>
      </c>
      <c r="F50" s="29">
        <v>-39794.637507541571</v>
      </c>
      <c r="G50" s="29">
        <v>-39250.983947119799</v>
      </c>
      <c r="H50" s="29">
        <v>-33664.469975528111</v>
      </c>
      <c r="I50" s="29">
        <v>-26985.973675455396</v>
      </c>
      <c r="J50" s="29">
        <v>-30505.057016322564</v>
      </c>
      <c r="K50" s="29">
        <v>-29914.284751104271</v>
      </c>
      <c r="L50" s="29">
        <v>-29111.79961182375</v>
      </c>
      <c r="M50" s="29">
        <v>-32462.445490891878</v>
      </c>
      <c r="N50" s="29">
        <v>-11959.491532570544</v>
      </c>
      <c r="O50" s="29">
        <v>-20470.916577094878</v>
      </c>
      <c r="P50" s="29">
        <v>12905.364637358836</v>
      </c>
      <c r="Q50" s="29">
        <v>8669.9899463901893</v>
      </c>
      <c r="R50" s="29">
        <v>5125.5185568646539</v>
      </c>
      <c r="S50" s="29">
        <v>1405.9092026684723</v>
      </c>
      <c r="T50" s="29">
        <v>-6044.5706237159357</v>
      </c>
      <c r="U50" s="29">
        <v>-2713.1445940566914</v>
      </c>
      <c r="V50" s="29">
        <v>-14607.439157360815</v>
      </c>
      <c r="W50" s="29">
        <v>-22805.592437346477</v>
      </c>
      <c r="X50" s="29">
        <v>-17730.060068505187</v>
      </c>
      <c r="Y50" s="29">
        <v>-19057.797607960649</v>
      </c>
      <c r="Z50" s="29">
        <v>-29180.921854661225</v>
      </c>
      <c r="AA50" s="29">
        <v>-26519.529448948077</v>
      </c>
      <c r="AB50" s="29">
        <v>-25869.789678788238</v>
      </c>
      <c r="AC50" s="29">
        <v>-23733.11161048523</v>
      </c>
      <c r="AD50" s="29">
        <v>-25732.240581508289</v>
      </c>
      <c r="AE50" s="29">
        <v>-25404.335734009826</v>
      </c>
      <c r="AF50" s="29">
        <v>-23479.292775784681</v>
      </c>
      <c r="AG50" s="29">
        <v>-18263.73936202101</v>
      </c>
      <c r="AH50" s="146">
        <v>-14650.471897594218</v>
      </c>
      <c r="AI50" s="97">
        <v>-14953.225834558149</v>
      </c>
      <c r="AK50" s="136">
        <f>AI50-AH50</f>
        <v>-302.75393696393076</v>
      </c>
      <c r="AL50" s="132">
        <f>IF(AI50&lt;&gt;0,AI50/AH50-1,0)</f>
        <v>2.0665132091318261E-2</v>
      </c>
    </row>
    <row r="51" spans="2:38" ht="14.25" customHeight="1">
      <c r="B51" s="7"/>
      <c r="C51" s="17"/>
    </row>
    <row r="52" spans="2:38" ht="18.75" customHeight="1"/>
  </sheetData>
  <pageMargins left="0.70866141732283472" right="0.70866141732283472" top="0.78740157480314965" bottom="0.78740157480314965" header="1.1811023622047245" footer="1.1811023622047245"/>
  <pageSetup paperSize="9" scale="19" orientation="portrait" r:id="rId1"/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AM52"/>
  <sheetViews>
    <sheetView showGridLines="0" zoomScale="70" zoomScaleNormal="70" zoomScalePageLayoutView="150" workbookViewId="0">
      <pane xSplit="3" ySplit="8" topLeftCell="D9" activePane="bottomRight" state="frozen"/>
      <selection activeCell="B3" sqref="B3"/>
      <selection pane="topRight" activeCell="B3" sqref="B3"/>
      <selection pane="bottomLeft" activeCell="B3" sqref="B3"/>
      <selection pane="bottomRight" activeCell="D9" sqref="D9"/>
    </sheetView>
  </sheetViews>
  <sheetFormatPr baseColWidth="10" defaultColWidth="11.42578125" defaultRowHeight="15"/>
  <cols>
    <col min="1" max="1" width="5.42578125" style="2" customWidth="1"/>
    <col min="2" max="2" width="62.7109375" style="2" customWidth="1"/>
    <col min="3" max="3" width="16.7109375" style="18" customWidth="1"/>
    <col min="4" max="33" width="10.85546875" style="2" customWidth="1"/>
    <col min="34" max="38" width="10.85546875" style="94" customWidth="1"/>
    <col min="39" max="39" width="10.85546875" style="2" customWidth="1"/>
    <col min="40" max="16384" width="11.42578125" style="2"/>
  </cols>
  <sheetData>
    <row r="1" spans="2:39">
      <c r="D1" s="91" t="str">
        <f>THG!D1</f>
        <v>REF</v>
      </c>
      <c r="E1" s="91" t="str">
        <f>THG!E1</f>
        <v>REF</v>
      </c>
      <c r="F1" s="91" t="str">
        <f>THG!F1</f>
        <v>REF</v>
      </c>
      <c r="G1" s="91" t="str">
        <f>THG!G1</f>
        <v>REF</v>
      </c>
      <c r="H1" s="91" t="str">
        <f>THG!H1</f>
        <v>REF</v>
      </c>
      <c r="I1" s="91" t="str">
        <f>THG!I1</f>
        <v>REF</v>
      </c>
      <c r="J1" s="91" t="str">
        <f>THG!J1</f>
        <v>REF</v>
      </c>
      <c r="K1" s="91" t="str">
        <f>THG!K1</f>
        <v>REF</v>
      </c>
      <c r="L1" s="91" t="str">
        <f>THG!L1</f>
        <v>REF</v>
      </c>
      <c r="M1" s="91" t="str">
        <f>THG!M1</f>
        <v>REF</v>
      </c>
      <c r="N1" s="91" t="str">
        <f>THG!N1</f>
        <v>REF</v>
      </c>
      <c r="O1" s="91" t="str">
        <f>THG!O1</f>
        <v>REF</v>
      </c>
      <c r="P1" s="91" t="str">
        <f>THG!P1</f>
        <v>REF</v>
      </c>
      <c r="Q1" s="91" t="str">
        <f>THG!Q1</f>
        <v>REF</v>
      </c>
      <c r="R1" s="91" t="str">
        <f>THG!R1</f>
        <v>REF</v>
      </c>
      <c r="S1" s="91" t="str">
        <f>THG!S1</f>
        <v>REF</v>
      </c>
      <c r="T1" s="91" t="str">
        <f>THG!T1</f>
        <v>REF</v>
      </c>
      <c r="U1" s="91" t="str">
        <f>THG!U1</f>
        <v>REF</v>
      </c>
      <c r="V1" s="91" t="str">
        <f>THG!V1</f>
        <v>REF</v>
      </c>
      <c r="W1" s="91" t="str">
        <f>THG!W1</f>
        <v>REF</v>
      </c>
      <c r="X1" s="91" t="str">
        <f>THG!X1</f>
        <v>REF</v>
      </c>
      <c r="Y1" s="91" t="str">
        <f>THG!Y1</f>
        <v>REF</v>
      </c>
      <c r="Z1" s="91" t="str">
        <f>THG!Z1</f>
        <v>REF</v>
      </c>
      <c r="AA1" s="91" t="str">
        <f>THG!AA1</f>
        <v>REF</v>
      </c>
      <c r="AB1" s="91" t="str">
        <f>THG!AB1</f>
        <v>REF</v>
      </c>
      <c r="AC1" s="91" t="str">
        <f>THG!AC1</f>
        <v>REF</v>
      </c>
      <c r="AD1" s="91" t="str">
        <f>THG!AD1</f>
        <v>REF</v>
      </c>
      <c r="AE1" s="91" t="str">
        <f>THG!AE1</f>
        <v>REF</v>
      </c>
      <c r="AF1" s="91" t="str">
        <f>THG!AF1</f>
        <v>REF</v>
      </c>
      <c r="AG1" s="91" t="str">
        <f>THG!AG1</f>
        <v>REF</v>
      </c>
      <c r="AH1" s="91" t="str">
        <f>THG!AH1</f>
        <v>REF</v>
      </c>
      <c r="AI1" s="91" t="s">
        <v>151</v>
      </c>
      <c r="AJ1" s="91"/>
      <c r="AK1" s="91"/>
      <c r="AL1" s="91"/>
      <c r="AM1" s="91"/>
    </row>
    <row r="2" spans="2:39" ht="14.25" customHeight="1">
      <c r="B2" s="1"/>
      <c r="C2" s="12"/>
      <c r="D2" s="91" t="str">
        <f>THG!D2</f>
        <v>Sum</v>
      </c>
      <c r="E2" s="91" t="str">
        <f>THG!E2</f>
        <v>Sum</v>
      </c>
      <c r="F2" s="91" t="str">
        <f>THG!F2</f>
        <v>Sum</v>
      </c>
      <c r="G2" s="91" t="str">
        <f>THG!G2</f>
        <v>Sum</v>
      </c>
      <c r="H2" s="91" t="str">
        <f>THG!H2</f>
        <v>Sum</v>
      </c>
      <c r="I2" s="91" t="str">
        <f>THG!I2</f>
        <v>Sum</v>
      </c>
      <c r="J2" s="91" t="str">
        <f>THG!J2</f>
        <v>Sum</v>
      </c>
      <c r="K2" s="91" t="str">
        <f>THG!K2</f>
        <v>Sum</v>
      </c>
      <c r="L2" s="91" t="str">
        <f>THG!L2</f>
        <v>Sum</v>
      </c>
      <c r="M2" s="91" t="str">
        <f>THG!M2</f>
        <v>Sum</v>
      </c>
      <c r="N2" s="91" t="str">
        <f>THG!N2</f>
        <v>Sum</v>
      </c>
      <c r="O2" s="91" t="str">
        <f>THG!O2</f>
        <v>Sum</v>
      </c>
      <c r="P2" s="91" t="str">
        <f>THG!P2</f>
        <v>Sum</v>
      </c>
      <c r="Q2" s="91" t="str">
        <f>THG!Q2</f>
        <v>Sum</v>
      </c>
      <c r="R2" s="91" t="str">
        <f>THG!R2</f>
        <v>Sum</v>
      </c>
      <c r="S2" s="91" t="str">
        <f>THG!S2</f>
        <v>Sum</v>
      </c>
      <c r="T2" s="91" t="str">
        <f>THG!T2</f>
        <v>Sum</v>
      </c>
      <c r="U2" s="91" t="str">
        <f>THG!U2</f>
        <v>Sum</v>
      </c>
      <c r="V2" s="91" t="str">
        <f>THG!V2</f>
        <v>Sum</v>
      </c>
      <c r="W2" s="91" t="str">
        <f>THG!W2</f>
        <v>Sum</v>
      </c>
      <c r="X2" s="91" t="str">
        <f>THG!X2</f>
        <v>Sum</v>
      </c>
      <c r="Y2" s="91" t="str">
        <f>THG!Y2</f>
        <v>Sum</v>
      </c>
      <c r="Z2" s="91" t="str">
        <f>THG!Z2</f>
        <v>Sum</v>
      </c>
      <c r="AA2" s="91" t="str">
        <f>THG!AA2</f>
        <v>Sum</v>
      </c>
      <c r="AB2" s="91" t="str">
        <f>THG!AB2</f>
        <v>Sum</v>
      </c>
      <c r="AC2" s="91" t="str">
        <f>THG!AC2</f>
        <v>Sum</v>
      </c>
      <c r="AD2" s="91" t="str">
        <f>THG!AD2</f>
        <v>Sum</v>
      </c>
      <c r="AE2" s="91" t="str">
        <f>THG!AE2</f>
        <v>Sum</v>
      </c>
      <c r="AF2" s="91" t="str">
        <f>THG!AF2</f>
        <v>Sum</v>
      </c>
      <c r="AG2" s="91" t="str">
        <f>THG!AG2</f>
        <v>Sum</v>
      </c>
      <c r="AH2" s="91" t="str">
        <f>THG!AH2</f>
        <v>Sum</v>
      </c>
      <c r="AI2" s="91" t="str">
        <f>THG!AI2</f>
        <v>Sum</v>
      </c>
      <c r="AJ2" s="91"/>
      <c r="AK2" s="91"/>
      <c r="AL2" s="91"/>
      <c r="AM2" s="91"/>
    </row>
    <row r="3" spans="2:39" ht="22.5" customHeight="1">
      <c r="B3" s="3" t="s">
        <v>122</v>
      </c>
      <c r="C3" s="13" t="s">
        <v>125</v>
      </c>
      <c r="D3" s="25" t="s">
        <v>45</v>
      </c>
      <c r="E3" s="25">
        <v>25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K3" s="89"/>
      <c r="AL3" s="89"/>
    </row>
    <row r="4" spans="2:39">
      <c r="B4" s="4" t="s">
        <v>173</v>
      </c>
      <c r="C4" s="14"/>
      <c r="D4" s="8">
        <v>32874</v>
      </c>
      <c r="E4" s="8">
        <v>33239</v>
      </c>
      <c r="F4" s="8">
        <v>33604</v>
      </c>
      <c r="G4" s="8">
        <v>33970</v>
      </c>
      <c r="H4" s="8">
        <v>34335</v>
      </c>
      <c r="I4" s="8">
        <v>34700</v>
      </c>
      <c r="J4" s="8">
        <v>35065</v>
      </c>
      <c r="K4" s="8">
        <v>35431</v>
      </c>
      <c r="L4" s="8">
        <v>35796</v>
      </c>
      <c r="M4" s="8">
        <v>36161</v>
      </c>
      <c r="N4" s="8">
        <v>36526</v>
      </c>
      <c r="O4" s="8">
        <v>36892</v>
      </c>
      <c r="P4" s="8">
        <v>37257</v>
      </c>
      <c r="Q4" s="8">
        <v>37622</v>
      </c>
      <c r="R4" s="8">
        <v>37987</v>
      </c>
      <c r="S4" s="8">
        <v>38353</v>
      </c>
      <c r="T4" s="8">
        <v>38718</v>
      </c>
      <c r="U4" s="8">
        <v>39083</v>
      </c>
      <c r="V4" s="8">
        <v>39448</v>
      </c>
      <c r="W4" s="8">
        <v>39814</v>
      </c>
      <c r="X4" s="8">
        <v>40179</v>
      </c>
      <c r="Y4" s="8">
        <v>40544</v>
      </c>
      <c r="Z4" s="8">
        <v>40909</v>
      </c>
      <c r="AA4" s="8">
        <v>41275</v>
      </c>
      <c r="AB4" s="8">
        <v>41640</v>
      </c>
      <c r="AC4" s="8">
        <v>42005</v>
      </c>
      <c r="AD4" s="8">
        <v>42370</v>
      </c>
      <c r="AE4" s="8">
        <v>42736</v>
      </c>
      <c r="AF4" s="8">
        <v>43101</v>
      </c>
      <c r="AG4" s="8">
        <v>43466</v>
      </c>
      <c r="AH4" s="8">
        <v>43831</v>
      </c>
      <c r="AI4" s="8">
        <v>44197</v>
      </c>
      <c r="AK4" s="8" t="s">
        <v>176</v>
      </c>
      <c r="AL4" s="8" t="s">
        <v>177</v>
      </c>
    </row>
    <row r="5" spans="2:39" s="11" customFormat="1" ht="18.75" customHeight="1">
      <c r="B5" s="5" t="s">
        <v>42</v>
      </c>
      <c r="C5" s="21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145"/>
      <c r="AI5" s="28"/>
      <c r="AK5" s="134"/>
      <c r="AL5" s="129"/>
    </row>
    <row r="6" spans="2:39" s="11" customFormat="1" ht="18.75" customHeight="1">
      <c r="B6" s="26" t="s">
        <v>43</v>
      </c>
      <c r="C6" s="23" t="s">
        <v>6</v>
      </c>
      <c r="D6" s="27">
        <f t="shared" ref="D6:AG6" si="0">SUM(D9,D14,D22,D27,D33,D43)</f>
        <v>118555.3224154449</v>
      </c>
      <c r="E6" s="27">
        <f t="shared" si="0"/>
        <v>112964.72095682914</v>
      </c>
      <c r="F6" s="27">
        <f t="shared" si="0"/>
        <v>109571.46411628247</v>
      </c>
      <c r="G6" s="27">
        <f t="shared" si="0"/>
        <v>110368.43071013107</v>
      </c>
      <c r="H6" s="27">
        <f t="shared" si="0"/>
        <v>106615.12834388929</v>
      </c>
      <c r="I6" s="27">
        <f t="shared" si="0"/>
        <v>104349.85519616511</v>
      </c>
      <c r="J6" s="27">
        <f t="shared" si="0"/>
        <v>101811.8053741617</v>
      </c>
      <c r="K6" s="27">
        <f t="shared" si="0"/>
        <v>97432.917931828022</v>
      </c>
      <c r="L6" s="27">
        <f t="shared" si="0"/>
        <v>92585.24138160258</v>
      </c>
      <c r="M6" s="27">
        <f t="shared" si="0"/>
        <v>91717.24358907048</v>
      </c>
      <c r="N6" s="27">
        <f t="shared" si="0"/>
        <v>87798.421888015699</v>
      </c>
      <c r="O6" s="27">
        <f t="shared" si="0"/>
        <v>84298.25266139736</v>
      </c>
      <c r="P6" s="27">
        <f t="shared" si="0"/>
        <v>80304.865570571084</v>
      </c>
      <c r="Q6" s="27">
        <f t="shared" si="0"/>
        <v>76953.569516048301</v>
      </c>
      <c r="R6" s="27">
        <f t="shared" si="0"/>
        <v>71989.247944555784</v>
      </c>
      <c r="S6" s="27">
        <f t="shared" si="0"/>
        <v>68701.212046481</v>
      </c>
      <c r="T6" s="27">
        <f t="shared" si="0"/>
        <v>64913.74756412844</v>
      </c>
      <c r="U6" s="27">
        <f t="shared" si="0"/>
        <v>62899.19459668528</v>
      </c>
      <c r="V6" s="27">
        <f t="shared" si="0"/>
        <v>61777.042787309227</v>
      </c>
      <c r="W6" s="27">
        <f t="shared" si="0"/>
        <v>59335.454269747766</v>
      </c>
      <c r="X6" s="27">
        <f t="shared" si="0"/>
        <v>58139.515609732283</v>
      </c>
      <c r="Y6" s="27">
        <f t="shared" si="0"/>
        <v>57051.23803206539</v>
      </c>
      <c r="Z6" s="27">
        <f t="shared" si="0"/>
        <v>57597.405098796131</v>
      </c>
      <c r="AA6" s="27">
        <f t="shared" si="0"/>
        <v>56966.248540579334</v>
      </c>
      <c r="AB6" s="27">
        <f t="shared" si="0"/>
        <v>55847.307285189425</v>
      </c>
      <c r="AC6" s="27">
        <f t="shared" si="0"/>
        <v>55626.714546669064</v>
      </c>
      <c r="AD6" s="27">
        <f t="shared" si="0"/>
        <v>54366.221674721637</v>
      </c>
      <c r="AE6" s="27">
        <f t="shared" si="0"/>
        <v>53797.604029122842</v>
      </c>
      <c r="AF6" s="27">
        <f t="shared" si="0"/>
        <v>52006.900204248464</v>
      </c>
      <c r="AG6" s="27">
        <f t="shared" si="0"/>
        <v>49944.050346082302</v>
      </c>
      <c r="AH6" s="144">
        <f t="shared" ref="AH6" si="1">SUM(AH9,AH14,AH22,AH27,AH33,AH43)</f>
        <v>49015.342439321343</v>
      </c>
      <c r="AI6" s="27">
        <f t="shared" ref="AI6" si="2">SUM(AI9,AI14,AI22,AI27,AI33,AI43)</f>
        <v>47833.676426762438</v>
      </c>
      <c r="AK6" s="135">
        <f>AI6-AH6</f>
        <v>-1181.6660125589042</v>
      </c>
      <c r="AL6" s="130">
        <f>IF(AI6&lt;&gt;0,AI6/AH6-1,0)</f>
        <v>-2.4108084402791885E-2</v>
      </c>
    </row>
    <row r="7" spans="2:39" s="11" customFormat="1" ht="18.75" customHeight="1">
      <c r="B7" s="24" t="s">
        <v>44</v>
      </c>
      <c r="C7" s="21" t="s">
        <v>6</v>
      </c>
      <c r="D7" s="28">
        <f t="shared" ref="D7:AG7" si="3">SUM(D9,D14,D22,D27,D33,D43,D49)</f>
        <v>119996.41247657433</v>
      </c>
      <c r="E7" s="28">
        <f t="shared" si="3"/>
        <v>114402.58762526751</v>
      </c>
      <c r="F7" s="28">
        <f t="shared" si="3"/>
        <v>111025.90322013333</v>
      </c>
      <c r="G7" s="28">
        <f t="shared" si="3"/>
        <v>111808.23755170684</v>
      </c>
      <c r="H7" s="28">
        <f t="shared" si="3"/>
        <v>108052.93519634785</v>
      </c>
      <c r="I7" s="28">
        <f t="shared" si="3"/>
        <v>105785.02662631783</v>
      </c>
      <c r="J7" s="28">
        <f t="shared" si="3"/>
        <v>103249.68758668989</v>
      </c>
      <c r="K7" s="28">
        <f t="shared" si="3"/>
        <v>98867.200417683329</v>
      </c>
      <c r="L7" s="28">
        <f t="shared" si="3"/>
        <v>94018.344054461762</v>
      </c>
      <c r="M7" s="28">
        <f t="shared" si="3"/>
        <v>93150.359719732223</v>
      </c>
      <c r="N7" s="28">
        <f t="shared" si="3"/>
        <v>89232.189258667902</v>
      </c>
      <c r="O7" s="28">
        <f t="shared" si="3"/>
        <v>85755.996634250783</v>
      </c>
      <c r="P7" s="28">
        <f t="shared" si="3"/>
        <v>81791.175239113902</v>
      </c>
      <c r="Q7" s="28">
        <f t="shared" si="3"/>
        <v>78476.0319535749</v>
      </c>
      <c r="R7" s="28">
        <f t="shared" si="3"/>
        <v>73542.801677286567</v>
      </c>
      <c r="S7" s="28">
        <f t="shared" si="3"/>
        <v>70292.162349167775</v>
      </c>
      <c r="T7" s="28">
        <f t="shared" si="3"/>
        <v>66532.086387613163</v>
      </c>
      <c r="U7" s="28">
        <f t="shared" si="3"/>
        <v>64543.290291485042</v>
      </c>
      <c r="V7" s="28">
        <f t="shared" si="3"/>
        <v>63450.052819549048</v>
      </c>
      <c r="W7" s="28">
        <f t="shared" si="3"/>
        <v>61036.65044105889</v>
      </c>
      <c r="X7" s="28">
        <f t="shared" si="3"/>
        <v>59866.525192638292</v>
      </c>
      <c r="Y7" s="28">
        <f t="shared" si="3"/>
        <v>58792.45374723828</v>
      </c>
      <c r="Z7" s="28">
        <f t="shared" si="3"/>
        <v>59355.465169294876</v>
      </c>
      <c r="AA7" s="28">
        <f t="shared" si="3"/>
        <v>58740.805564585607</v>
      </c>
      <c r="AB7" s="28">
        <f t="shared" si="3"/>
        <v>57638.82641392151</v>
      </c>
      <c r="AC7" s="28">
        <f t="shared" si="3"/>
        <v>57437.883289222853</v>
      </c>
      <c r="AD7" s="28">
        <f t="shared" si="3"/>
        <v>56186.037217812744</v>
      </c>
      <c r="AE7" s="28">
        <f t="shared" si="3"/>
        <v>55629.467998247346</v>
      </c>
      <c r="AF7" s="28">
        <f t="shared" si="3"/>
        <v>53953.391024722172</v>
      </c>
      <c r="AG7" s="28">
        <f t="shared" si="3"/>
        <v>51814.256236048466</v>
      </c>
      <c r="AH7" s="145">
        <f t="shared" ref="AH7" si="4">SUM(AH9,AH14,AH22,AH27,AH33,AH43,AH49)</f>
        <v>50888.629441572411</v>
      </c>
      <c r="AI7" s="28">
        <f t="shared" ref="AI7" si="5">SUM(AI9,AI14,AI22,AI27,AI33,AI43,AI49)</f>
        <v>49712.198862512436</v>
      </c>
      <c r="AK7" s="134">
        <f>AI7-AH7</f>
        <v>-1176.4305790599756</v>
      </c>
      <c r="AL7" s="131">
        <f>IF(AI7&lt;&gt;0,AI7/AH7-1,0)</f>
        <v>-2.3117749327689951E-2</v>
      </c>
    </row>
    <row r="8" spans="2:39" ht="18.75" customHeight="1">
      <c r="B8" s="19"/>
      <c r="C8" s="16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146"/>
      <c r="AI8" s="97"/>
      <c r="AK8" s="136"/>
      <c r="AL8" s="132"/>
    </row>
    <row r="9" spans="2:39" s="11" customFormat="1" ht="18.75" customHeight="1">
      <c r="B9" s="5" t="s">
        <v>15</v>
      </c>
      <c r="C9" s="21" t="s">
        <v>6</v>
      </c>
      <c r="D9" s="28">
        <f t="shared" ref="D9:AG9" si="6">SUMIF(D10:D12,"&lt;1E+307")</f>
        <v>34079.893399827786</v>
      </c>
      <c r="E9" s="28">
        <f t="shared" si="6"/>
        <v>33287.940289140068</v>
      </c>
      <c r="F9" s="28">
        <f t="shared" si="6"/>
        <v>31091.049790420286</v>
      </c>
      <c r="G9" s="28">
        <f t="shared" si="6"/>
        <v>32359.704442488353</v>
      </c>
      <c r="H9" s="28">
        <f t="shared" si="6"/>
        <v>29384.17772702092</v>
      </c>
      <c r="I9" s="28">
        <f t="shared" si="6"/>
        <v>28318.37743403457</v>
      </c>
      <c r="J9" s="28">
        <f t="shared" si="6"/>
        <v>27239.607385700019</v>
      </c>
      <c r="K9" s="28">
        <f t="shared" si="6"/>
        <v>26676.372728152543</v>
      </c>
      <c r="L9" s="28">
        <f t="shared" si="6"/>
        <v>24092.686278594134</v>
      </c>
      <c r="M9" s="28">
        <f t="shared" si="6"/>
        <v>25136.860121520363</v>
      </c>
      <c r="N9" s="28">
        <f t="shared" si="6"/>
        <v>23317.357770268663</v>
      </c>
      <c r="O9" s="28">
        <f t="shared" si="6"/>
        <v>20937.70408031327</v>
      </c>
      <c r="P9" s="28">
        <f t="shared" si="6"/>
        <v>19760.910062379233</v>
      </c>
      <c r="Q9" s="28">
        <f t="shared" si="6"/>
        <v>18249.131084334993</v>
      </c>
      <c r="R9" s="28">
        <f t="shared" si="6"/>
        <v>15592.473921892311</v>
      </c>
      <c r="S9" s="28">
        <f t="shared" si="6"/>
        <v>13880.602211924641</v>
      </c>
      <c r="T9" s="28">
        <f t="shared" si="6"/>
        <v>12183.035372782309</v>
      </c>
      <c r="U9" s="28">
        <f t="shared" si="6"/>
        <v>11270.277572892268</v>
      </c>
      <c r="V9" s="28">
        <f t="shared" si="6"/>
        <v>11040.458356407591</v>
      </c>
      <c r="W9" s="28">
        <f t="shared" si="6"/>
        <v>9822.6899758633117</v>
      </c>
      <c r="X9" s="28">
        <f t="shared" si="6"/>
        <v>9791.5419807841954</v>
      </c>
      <c r="Y9" s="28">
        <f t="shared" si="6"/>
        <v>9782.3124732182641</v>
      </c>
      <c r="Z9" s="28">
        <f t="shared" si="6"/>
        <v>10957.754821616945</v>
      </c>
      <c r="AA9" s="28">
        <f t="shared" si="6"/>
        <v>10527.862418899278</v>
      </c>
      <c r="AB9" s="28">
        <f t="shared" si="6"/>
        <v>9813.9516780146478</v>
      </c>
      <c r="AC9" s="28">
        <f t="shared" si="6"/>
        <v>10082.924398033707</v>
      </c>
      <c r="AD9" s="28">
        <f t="shared" si="6"/>
        <v>9642.7476827509036</v>
      </c>
      <c r="AE9" s="28">
        <f t="shared" si="6"/>
        <v>9625.568560849817</v>
      </c>
      <c r="AF9" s="28">
        <f t="shared" si="6"/>
        <v>8776.5908651535792</v>
      </c>
      <c r="AG9" s="28">
        <f t="shared" si="6"/>
        <v>7390.9000510775459</v>
      </c>
      <c r="AH9" s="145">
        <f t="shared" ref="AH9" si="7">SUMIF(AH10:AH12,"&lt;1E+307")</f>
        <v>7278.6198101467489</v>
      </c>
      <c r="AI9" s="28">
        <f t="shared" ref="AI9" si="8">SUMIF(AI10:AI12,"&lt;1E+307")</f>
        <v>7109.8944216177706</v>
      </c>
      <c r="AK9" s="134">
        <f>AI9-AH9</f>
        <v>-168.72538852897833</v>
      </c>
      <c r="AL9" s="131">
        <f>IF(AI9&lt;&gt;0,AI9/AH9-1,0)</f>
        <v>-2.3180959155713388E-2</v>
      </c>
    </row>
    <row r="10" spans="2:39" ht="18.75" customHeight="1">
      <c r="B10" s="19" t="s">
        <v>0</v>
      </c>
      <c r="C10" s="16" t="s">
        <v>46</v>
      </c>
      <c r="D10" s="29">
        <v>280.21314550000011</v>
      </c>
      <c r="E10" s="29">
        <v>290.15569540749999</v>
      </c>
      <c r="F10" s="29">
        <v>296.03993084250015</v>
      </c>
      <c r="G10" s="29">
        <v>307.81053624999987</v>
      </c>
      <c r="H10" s="29">
        <v>316.48742409249974</v>
      </c>
      <c r="I10" s="29">
        <v>396.03129185397864</v>
      </c>
      <c r="J10" s="29">
        <v>429.24914564793914</v>
      </c>
      <c r="K10" s="29">
        <v>463.26341861758931</v>
      </c>
      <c r="L10" s="29">
        <v>481.15676579221383</v>
      </c>
      <c r="M10" s="29">
        <v>495.34375058029718</v>
      </c>
      <c r="N10" s="29">
        <v>486.5765993765595</v>
      </c>
      <c r="O10" s="29">
        <v>460.50037634602779</v>
      </c>
      <c r="P10" s="29">
        <v>481.38330248890264</v>
      </c>
      <c r="Q10" s="29">
        <v>783.67905890817838</v>
      </c>
      <c r="R10" s="29">
        <v>779.03129328130035</v>
      </c>
      <c r="S10" s="29">
        <v>841.31661429447468</v>
      </c>
      <c r="T10" s="29">
        <v>951.26935361399342</v>
      </c>
      <c r="U10" s="29">
        <v>1233.903585971098</v>
      </c>
      <c r="V10" s="29">
        <v>1380.5361539226699</v>
      </c>
      <c r="W10" s="29">
        <v>1415.4083001255024</v>
      </c>
      <c r="X10" s="29">
        <v>1525.6571156231366</v>
      </c>
      <c r="Y10" s="29">
        <v>1674.0833380682375</v>
      </c>
      <c r="Z10" s="29">
        <v>2037.7151646061893</v>
      </c>
      <c r="AA10" s="29">
        <v>2089.5053085655522</v>
      </c>
      <c r="AB10" s="29">
        <v>2098.2845687988493</v>
      </c>
      <c r="AC10" s="29">
        <v>2150.5170427129069</v>
      </c>
      <c r="AD10" s="29">
        <v>2256.4134413760135</v>
      </c>
      <c r="AE10" s="29">
        <v>2271.4291074260977</v>
      </c>
      <c r="AF10" s="29">
        <v>2284.1108627420112</v>
      </c>
      <c r="AG10" s="29">
        <v>2319.9660946891013</v>
      </c>
      <c r="AH10" s="146">
        <v>2355.6800553521907</v>
      </c>
      <c r="AI10" s="97">
        <v>2306.8289053213343</v>
      </c>
      <c r="AK10" s="136">
        <f>AI10-AH10</f>
        <v>-48.851150030856388</v>
      </c>
      <c r="AL10" s="132">
        <f>IF(AI10&lt;&gt;0,AI10/AH10-1,0)</f>
        <v>-2.0737599709207077E-2</v>
      </c>
    </row>
    <row r="11" spans="2:39" s="94" customFormat="1" ht="18.75" customHeight="1">
      <c r="B11" s="20" t="s">
        <v>2</v>
      </c>
      <c r="C11" s="15" t="s">
        <v>48</v>
      </c>
      <c r="D11" s="30">
        <v>5.3144392499999995</v>
      </c>
      <c r="E11" s="30">
        <v>5.5844102500000004</v>
      </c>
      <c r="F11" s="30">
        <v>5.5210162499999997</v>
      </c>
      <c r="G11" s="30">
        <v>5.8423582499999993</v>
      </c>
      <c r="H11" s="30">
        <v>5.9491989999999983</v>
      </c>
      <c r="I11" s="30">
        <v>6.486955</v>
      </c>
      <c r="J11" s="30">
        <v>7.2587905277777782</v>
      </c>
      <c r="K11" s="30">
        <v>6.9341067777777781</v>
      </c>
      <c r="L11" s="30">
        <v>6.9974118333333317</v>
      </c>
      <c r="M11" s="30">
        <v>6.976566527777778</v>
      </c>
      <c r="N11" s="30">
        <v>6.9180243888888882</v>
      </c>
      <c r="O11" s="30">
        <v>7.2951889999999988</v>
      </c>
      <c r="P11" s="30">
        <v>7.8364800416666673</v>
      </c>
      <c r="Q11" s="30">
        <v>7.3714723333333341</v>
      </c>
      <c r="R11" s="30">
        <v>7.4085156250000006</v>
      </c>
      <c r="S11" s="30">
        <v>7.238021247229165</v>
      </c>
      <c r="T11" s="30">
        <v>8.1681274066666649</v>
      </c>
      <c r="U11" s="30">
        <v>6.6696482049375003</v>
      </c>
      <c r="V11" s="30">
        <v>7.0047572943749996</v>
      </c>
      <c r="W11" s="30">
        <v>6.6008790020833334</v>
      </c>
      <c r="X11" s="30">
        <v>5.7415011104999998</v>
      </c>
      <c r="Y11" s="30">
        <v>5.993095871875</v>
      </c>
      <c r="Z11" s="30">
        <v>6.038970113375</v>
      </c>
      <c r="AA11" s="30">
        <v>7.1758165797499984</v>
      </c>
      <c r="AB11" s="30">
        <v>5.8354050600000003</v>
      </c>
      <c r="AC11" s="30">
        <v>6.0160526812500006</v>
      </c>
      <c r="AD11" s="30">
        <v>5.1177222437499994</v>
      </c>
      <c r="AE11" s="30">
        <v>6.1242081474999992</v>
      </c>
      <c r="AF11" s="30">
        <v>6.5158789837499995</v>
      </c>
      <c r="AG11" s="30">
        <v>5.8496791725000001</v>
      </c>
      <c r="AH11" s="147">
        <v>3.7551282518749991</v>
      </c>
      <c r="AI11" s="30">
        <v>3.9022632701084476</v>
      </c>
      <c r="AK11" s="137">
        <f>AI11-AH11</f>
        <v>0.14713501823344854</v>
      </c>
      <c r="AL11" s="133">
        <f>IF(AI11&lt;&gt;0,AI11/AH11-1,0)</f>
        <v>3.918242157507712E-2</v>
      </c>
    </row>
    <row r="12" spans="2:39" s="94" customFormat="1" ht="18.75" customHeight="1">
      <c r="B12" s="96" t="s">
        <v>1</v>
      </c>
      <c r="C12" s="95" t="s">
        <v>47</v>
      </c>
      <c r="D12" s="97">
        <v>33794.365815077785</v>
      </c>
      <c r="E12" s="97">
        <v>32992.200183482564</v>
      </c>
      <c r="F12" s="97">
        <v>30789.488843327785</v>
      </c>
      <c r="G12" s="97">
        <v>32046.051547988354</v>
      </c>
      <c r="H12" s="97">
        <v>29061.74110392842</v>
      </c>
      <c r="I12" s="97">
        <v>27915.859187180591</v>
      </c>
      <c r="J12" s="97">
        <v>26803.099449524303</v>
      </c>
      <c r="K12" s="97">
        <v>26206.175202757175</v>
      </c>
      <c r="L12" s="97">
        <v>23604.532100968587</v>
      </c>
      <c r="M12" s="97">
        <v>24634.539804412289</v>
      </c>
      <c r="N12" s="97">
        <v>22823.863146503216</v>
      </c>
      <c r="O12" s="97">
        <v>20469.908514967243</v>
      </c>
      <c r="P12" s="97">
        <v>19271.690279848663</v>
      </c>
      <c r="Q12" s="97">
        <v>17458.080553093481</v>
      </c>
      <c r="R12" s="97">
        <v>14806.034112986012</v>
      </c>
      <c r="S12" s="97">
        <v>13032.047576382936</v>
      </c>
      <c r="T12" s="97">
        <v>11223.597891761648</v>
      </c>
      <c r="U12" s="97">
        <v>10029.704338716232</v>
      </c>
      <c r="V12" s="97">
        <v>9652.9174451905455</v>
      </c>
      <c r="W12" s="97">
        <v>8400.6807967357254</v>
      </c>
      <c r="X12" s="97">
        <v>8260.1433640505584</v>
      </c>
      <c r="Y12" s="97">
        <v>8102.2360392781511</v>
      </c>
      <c r="Z12" s="97">
        <v>8914.0006868973815</v>
      </c>
      <c r="AA12" s="97">
        <v>8431.1812937539762</v>
      </c>
      <c r="AB12" s="97">
        <v>7709.8317041557993</v>
      </c>
      <c r="AC12" s="97">
        <v>7926.3913026395503</v>
      </c>
      <c r="AD12" s="97">
        <v>7381.2165191311396</v>
      </c>
      <c r="AE12" s="97">
        <v>7348.0152452762195</v>
      </c>
      <c r="AF12" s="97">
        <v>6485.9641234278188</v>
      </c>
      <c r="AG12" s="97">
        <v>5065.084277215944</v>
      </c>
      <c r="AH12" s="146">
        <v>4919.184626542683</v>
      </c>
      <c r="AI12" s="97">
        <v>4799.1632530263278</v>
      </c>
      <c r="AK12" s="136">
        <f>AI12-AH12</f>
        <v>-120.0213735163552</v>
      </c>
      <c r="AL12" s="132">
        <f>IF(AI12&lt;&gt;0,AI12/AH12-1,0)</f>
        <v>-2.4398631608325894E-2</v>
      </c>
    </row>
    <row r="13" spans="2:39" s="11" customFormat="1" ht="18.75" customHeight="1">
      <c r="B13" s="10"/>
      <c r="C13" s="21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145"/>
      <c r="AI13" s="28"/>
      <c r="AK13" s="134"/>
      <c r="AL13" s="131"/>
    </row>
    <row r="14" spans="2:39" s="11" customFormat="1" ht="18.75" customHeight="1">
      <c r="B14" s="6" t="s">
        <v>16</v>
      </c>
      <c r="C14" s="23" t="s">
        <v>6</v>
      </c>
      <c r="D14" s="27">
        <f>SUMIF(D15:D20,"&lt;1E+307")</f>
        <v>662.60313322924969</v>
      </c>
      <c r="E14" s="27">
        <f t="shared" ref="E14:AE14" si="9">SUMIF(E15:E20,"&lt;1E+307")</f>
        <v>625.29992160406198</v>
      </c>
      <c r="F14" s="27">
        <f t="shared" si="9"/>
        <v>641.60300904537121</v>
      </c>
      <c r="G14" s="27">
        <f t="shared" si="9"/>
        <v>669.26473306415176</v>
      </c>
      <c r="H14" s="27">
        <f t="shared" si="9"/>
        <v>709.188604085718</v>
      </c>
      <c r="I14" s="27">
        <f t="shared" si="9"/>
        <v>735.37260422941154</v>
      </c>
      <c r="J14" s="27">
        <f t="shared" si="9"/>
        <v>730.22266889326022</v>
      </c>
      <c r="K14" s="27">
        <f t="shared" si="9"/>
        <v>761.66797550852243</v>
      </c>
      <c r="L14" s="27">
        <f t="shared" si="9"/>
        <v>787.60348943651047</v>
      </c>
      <c r="M14" s="27">
        <f t="shared" si="9"/>
        <v>814.82767920517597</v>
      </c>
      <c r="N14" s="27">
        <f t="shared" si="9"/>
        <v>862.12882318828213</v>
      </c>
      <c r="O14" s="27">
        <f t="shared" si="9"/>
        <v>844.49234665497465</v>
      </c>
      <c r="P14" s="27">
        <f t="shared" si="9"/>
        <v>804.51959966867571</v>
      </c>
      <c r="Q14" s="27">
        <f t="shared" si="9"/>
        <v>855.36888470847975</v>
      </c>
      <c r="R14" s="27">
        <f t="shared" si="9"/>
        <v>875.89101332640826</v>
      </c>
      <c r="S14" s="27">
        <f t="shared" si="9"/>
        <v>901.36040749252675</v>
      </c>
      <c r="T14" s="27">
        <f t="shared" si="9"/>
        <v>912.09661568136391</v>
      </c>
      <c r="U14" s="27">
        <f t="shared" si="9"/>
        <v>903.91247048076207</v>
      </c>
      <c r="V14" s="27">
        <f t="shared" si="9"/>
        <v>878.03513341194139</v>
      </c>
      <c r="W14" s="27">
        <f t="shared" si="9"/>
        <v>825.51590091325022</v>
      </c>
      <c r="X14" s="27">
        <f t="shared" si="9"/>
        <v>867.56970233954962</v>
      </c>
      <c r="Y14" s="27">
        <f t="shared" si="9"/>
        <v>869.94558930213179</v>
      </c>
      <c r="Z14" s="27">
        <f t="shared" si="9"/>
        <v>854.69437233645567</v>
      </c>
      <c r="AA14" s="27">
        <f t="shared" si="9"/>
        <v>843.30999102553108</v>
      </c>
      <c r="AB14" s="27">
        <f t="shared" si="9"/>
        <v>862.60512732990492</v>
      </c>
      <c r="AC14" s="27">
        <f t="shared" si="9"/>
        <v>871.38773492400856</v>
      </c>
      <c r="AD14" s="27">
        <f t="shared" si="9"/>
        <v>879.33193638095622</v>
      </c>
      <c r="AE14" s="27">
        <f t="shared" si="9"/>
        <v>893.1810144880983</v>
      </c>
      <c r="AF14" s="27">
        <f t="shared" ref="AF14:AG14" si="10">SUMIF(AF15:AF20,"&lt;1E+307")</f>
        <v>862.17985303284286</v>
      </c>
      <c r="AG14" s="27">
        <f t="shared" si="10"/>
        <v>854.25677921410897</v>
      </c>
      <c r="AH14" s="144">
        <f t="shared" ref="AH14" si="11">SUMIF(AH15:AH20,"&lt;1E+307")</f>
        <v>864.16438726480703</v>
      </c>
      <c r="AI14" s="27">
        <f t="shared" ref="AI14" si="12">SUMIF(AI15:AI20,"&lt;1E+307")</f>
        <v>891.23984307768728</v>
      </c>
      <c r="AK14" s="135">
        <f t="shared" ref="AK14:AK19" si="13">AI14-AH14</f>
        <v>27.07545581288025</v>
      </c>
      <c r="AL14" s="130">
        <f t="shared" ref="AL14:AL19" si="14">IF(AI14&lt;&gt;0,AI14/AH14-1,0)</f>
        <v>3.1331371914755213E-2</v>
      </c>
    </row>
    <row r="15" spans="2:39" ht="18.75" customHeight="1">
      <c r="B15" s="20" t="s">
        <v>66</v>
      </c>
      <c r="C15" s="15" t="s">
        <v>49</v>
      </c>
      <c r="D15" s="30">
        <v>251.63080611424968</v>
      </c>
      <c r="E15" s="30">
        <v>221.05296910406202</v>
      </c>
      <c r="F15" s="30">
        <v>210.8224009303712</v>
      </c>
      <c r="G15" s="30">
        <v>202.04568996415162</v>
      </c>
      <c r="H15" s="30">
        <v>204.453689085718</v>
      </c>
      <c r="I15" s="30">
        <v>224.39237495441157</v>
      </c>
      <c r="J15" s="30">
        <v>234.73103972826027</v>
      </c>
      <c r="K15" s="30">
        <v>230.38667251852257</v>
      </c>
      <c r="L15" s="30">
        <v>233.50696155651053</v>
      </c>
      <c r="M15" s="30">
        <v>224.09638555517594</v>
      </c>
      <c r="N15" s="30">
        <v>226.2587088282821</v>
      </c>
      <c r="O15" s="30">
        <v>220.65897946497466</v>
      </c>
      <c r="P15" s="30">
        <v>216.58242745867574</v>
      </c>
      <c r="Q15" s="30">
        <v>210.46823302847963</v>
      </c>
      <c r="R15" s="30">
        <v>233.96207683140838</v>
      </c>
      <c r="S15" s="30">
        <v>240.45682916252667</v>
      </c>
      <c r="T15" s="30">
        <v>267.17800277636394</v>
      </c>
      <c r="U15" s="30">
        <v>259.17561155076197</v>
      </c>
      <c r="V15" s="30">
        <v>270.18522269694142</v>
      </c>
      <c r="W15" s="30">
        <v>250.80122768575026</v>
      </c>
      <c r="X15" s="30">
        <v>274.35688476204956</v>
      </c>
      <c r="Y15" s="30">
        <v>282.99948321213185</v>
      </c>
      <c r="Z15" s="30">
        <v>280.63208024395567</v>
      </c>
      <c r="AA15" s="30">
        <v>276.59198338803105</v>
      </c>
      <c r="AB15" s="30">
        <v>276.4493263099049</v>
      </c>
      <c r="AC15" s="30">
        <v>283.08679319900864</v>
      </c>
      <c r="AD15" s="30">
        <v>284.53706859774189</v>
      </c>
      <c r="AE15" s="30">
        <v>290.28588157217996</v>
      </c>
      <c r="AF15" s="30">
        <v>289.85648088820011</v>
      </c>
      <c r="AG15" s="30">
        <v>289.24913917851893</v>
      </c>
      <c r="AH15" s="147">
        <v>271.95066775776627</v>
      </c>
      <c r="AI15" s="30">
        <v>290.68774939518727</v>
      </c>
      <c r="AK15" s="137">
        <f t="shared" si="13"/>
        <v>18.737081637420999</v>
      </c>
      <c r="AL15" s="133">
        <f t="shared" si="14"/>
        <v>6.8898825628590288E-2</v>
      </c>
    </row>
    <row r="16" spans="2:39" ht="18.75" customHeight="1">
      <c r="B16" s="19" t="s">
        <v>18</v>
      </c>
      <c r="C16" s="16" t="s">
        <v>50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v>0</v>
      </c>
      <c r="L16" s="29">
        <v>0</v>
      </c>
      <c r="M16" s="29">
        <v>0</v>
      </c>
      <c r="N16" s="29">
        <v>0</v>
      </c>
      <c r="O16" s="29">
        <v>0</v>
      </c>
      <c r="P16" s="29">
        <v>0</v>
      </c>
      <c r="Q16" s="29">
        <v>0</v>
      </c>
      <c r="R16" s="29">
        <v>0</v>
      </c>
      <c r="S16" s="29">
        <v>0</v>
      </c>
      <c r="T16" s="29">
        <v>0</v>
      </c>
      <c r="U16" s="29">
        <v>0</v>
      </c>
      <c r="V16" s="29">
        <v>0</v>
      </c>
      <c r="W16" s="29">
        <v>0</v>
      </c>
      <c r="X16" s="29">
        <v>0</v>
      </c>
      <c r="Y16" s="29">
        <v>0</v>
      </c>
      <c r="Z16" s="29">
        <v>0</v>
      </c>
      <c r="AA16" s="29">
        <v>0</v>
      </c>
      <c r="AB16" s="29">
        <v>0</v>
      </c>
      <c r="AC16" s="29">
        <v>0</v>
      </c>
      <c r="AD16" s="29">
        <v>0</v>
      </c>
      <c r="AE16" s="29">
        <v>0</v>
      </c>
      <c r="AF16" s="29">
        <v>0</v>
      </c>
      <c r="AG16" s="29">
        <v>0</v>
      </c>
      <c r="AH16" s="146">
        <v>0</v>
      </c>
      <c r="AI16" s="97">
        <v>0</v>
      </c>
      <c r="AK16" s="136">
        <f t="shared" si="13"/>
        <v>0</v>
      </c>
      <c r="AL16" s="132">
        <f t="shared" si="14"/>
        <v>0</v>
      </c>
    </row>
    <row r="17" spans="2:38" ht="18.75" customHeight="1">
      <c r="B17" s="20" t="s">
        <v>19</v>
      </c>
      <c r="C17" s="15" t="s">
        <v>51</v>
      </c>
      <c r="D17" s="30">
        <v>393.198354365</v>
      </c>
      <c r="E17" s="30">
        <v>388.91706875</v>
      </c>
      <c r="F17" s="30">
        <v>415.13312011499994</v>
      </c>
      <c r="G17" s="30">
        <v>452.90269485000005</v>
      </c>
      <c r="H17" s="30">
        <v>489.45213725000008</v>
      </c>
      <c r="I17" s="30">
        <v>490.12499552499992</v>
      </c>
      <c r="J17" s="30">
        <v>470.57036116500007</v>
      </c>
      <c r="K17" s="30">
        <v>505.19357053999994</v>
      </c>
      <c r="L17" s="30">
        <v>527.69350717999987</v>
      </c>
      <c r="M17" s="30">
        <v>563.69583190000003</v>
      </c>
      <c r="N17" s="30">
        <v>606.55753535999997</v>
      </c>
      <c r="O17" s="30">
        <v>596.30932639000002</v>
      </c>
      <c r="P17" s="30">
        <v>559.02780720999999</v>
      </c>
      <c r="Q17" s="30">
        <v>614.37803398000005</v>
      </c>
      <c r="R17" s="30">
        <v>610.05300156499993</v>
      </c>
      <c r="S17" s="30">
        <v>627.350716315</v>
      </c>
      <c r="T17" s="30">
        <v>612.32908017</v>
      </c>
      <c r="U17" s="30">
        <v>609.28113285500001</v>
      </c>
      <c r="V17" s="30">
        <v>574.25181363499996</v>
      </c>
      <c r="W17" s="30">
        <v>536.21718739749997</v>
      </c>
      <c r="X17" s="30">
        <v>551.21492582999997</v>
      </c>
      <c r="Y17" s="30">
        <v>543.53078716749997</v>
      </c>
      <c r="Z17" s="30">
        <v>529.651002425</v>
      </c>
      <c r="AA17" s="30">
        <v>522.85135675000004</v>
      </c>
      <c r="AB17" s="30">
        <v>543.09748598750002</v>
      </c>
      <c r="AC17" s="30">
        <v>544.74423183249996</v>
      </c>
      <c r="AD17" s="30">
        <v>555.84466461071418</v>
      </c>
      <c r="AE17" s="30">
        <v>562.01811138591836</v>
      </c>
      <c r="AF17" s="30">
        <v>530.19198140714275</v>
      </c>
      <c r="AG17" s="30">
        <v>525.47844283959</v>
      </c>
      <c r="AH17" s="147">
        <v>562.89891967204085</v>
      </c>
      <c r="AI17" s="30">
        <v>572.72868974999994</v>
      </c>
      <c r="AK17" s="137">
        <f t="shared" si="13"/>
        <v>9.8297700779590969</v>
      </c>
      <c r="AL17" s="133">
        <f t="shared" si="14"/>
        <v>1.7462762379587105E-2</v>
      </c>
    </row>
    <row r="18" spans="2:38" ht="18.75" customHeight="1">
      <c r="B18" s="19" t="s">
        <v>20</v>
      </c>
      <c r="C18" s="16" t="s">
        <v>52</v>
      </c>
      <c r="D18" s="29">
        <v>13.244999999999999</v>
      </c>
      <c r="E18" s="29">
        <v>9.4510499999999986</v>
      </c>
      <c r="F18" s="29">
        <v>8.38565</v>
      </c>
      <c r="G18" s="29">
        <v>5.6842499999999987</v>
      </c>
      <c r="H18" s="29">
        <v>5.2883399999999998</v>
      </c>
      <c r="I18" s="29">
        <v>9.4811399999999999</v>
      </c>
      <c r="J18" s="29">
        <v>9.0734697499999992</v>
      </c>
      <c r="K18" s="29">
        <v>9.1328876999999995</v>
      </c>
      <c r="L18" s="29">
        <v>8.7905029500000005</v>
      </c>
      <c r="M18" s="29">
        <v>8.3674634999999995</v>
      </c>
      <c r="N18" s="29">
        <v>8.9100545000000011</v>
      </c>
      <c r="O18" s="29">
        <v>8.3770068000000002</v>
      </c>
      <c r="P18" s="29">
        <v>8.1543450000000011</v>
      </c>
      <c r="Q18" s="29">
        <v>7.8833442000000007</v>
      </c>
      <c r="R18" s="29">
        <v>8.1254701799999989</v>
      </c>
      <c r="S18" s="29">
        <v>7.8064125149999999</v>
      </c>
      <c r="T18" s="29">
        <v>8.376301484999999</v>
      </c>
      <c r="U18" s="29">
        <v>7.7955083250000001</v>
      </c>
      <c r="V18" s="29">
        <v>7.6553988300000002</v>
      </c>
      <c r="W18" s="29">
        <v>5.6339695799999996</v>
      </c>
      <c r="X18" s="29">
        <v>6.9981182475000017</v>
      </c>
      <c r="Y18" s="29">
        <v>7.2547794225000004</v>
      </c>
      <c r="Z18" s="29">
        <v>6.9594614175</v>
      </c>
      <c r="AA18" s="29">
        <v>6.9721071375000001</v>
      </c>
      <c r="AB18" s="29">
        <v>6.9315972825000003</v>
      </c>
      <c r="AC18" s="29">
        <v>6.9594376424999993</v>
      </c>
      <c r="AD18" s="29">
        <v>6.9524086724999989</v>
      </c>
      <c r="AE18" s="29">
        <v>7.1510580299999997</v>
      </c>
      <c r="AF18" s="29">
        <v>6.9280377374999995</v>
      </c>
      <c r="AG18" s="29">
        <v>6.5824319459999998</v>
      </c>
      <c r="AH18" s="146">
        <v>5.981686335</v>
      </c>
      <c r="AI18" s="97">
        <v>6.4745489325000003</v>
      </c>
      <c r="AK18" s="136">
        <f t="shared" si="13"/>
        <v>0.49286259750000028</v>
      </c>
      <c r="AL18" s="132">
        <f t="shared" si="14"/>
        <v>8.2395259446515379E-2</v>
      </c>
    </row>
    <row r="19" spans="2:38" ht="18.75" customHeight="1">
      <c r="B19" s="20" t="s">
        <v>175</v>
      </c>
      <c r="C19" s="15" t="s">
        <v>65</v>
      </c>
      <c r="D19" s="30">
        <v>4.5289727500000012</v>
      </c>
      <c r="E19" s="30">
        <v>5.8788337500000001</v>
      </c>
      <c r="F19" s="30">
        <v>7.2618380000000009</v>
      </c>
      <c r="G19" s="30">
        <v>8.6320982500000003</v>
      </c>
      <c r="H19" s="30">
        <v>9.9944377499999995</v>
      </c>
      <c r="I19" s="30">
        <v>11.37409375</v>
      </c>
      <c r="J19" s="30">
        <v>15.847798250000004</v>
      </c>
      <c r="K19" s="30">
        <v>16.954844749999999</v>
      </c>
      <c r="L19" s="30">
        <v>17.612517750000002</v>
      </c>
      <c r="M19" s="30">
        <v>18.667998250000004</v>
      </c>
      <c r="N19" s="30">
        <v>20.402524500000006</v>
      </c>
      <c r="O19" s="30">
        <v>19.147033999999998</v>
      </c>
      <c r="P19" s="30">
        <v>20.755020000000002</v>
      </c>
      <c r="Q19" s="30">
        <v>22.639273500000002</v>
      </c>
      <c r="R19" s="30">
        <v>23.750464750000003</v>
      </c>
      <c r="S19" s="30">
        <v>25.746449500000008</v>
      </c>
      <c r="T19" s="30">
        <v>24.213231250000007</v>
      </c>
      <c r="U19" s="30">
        <v>27.660217749999997</v>
      </c>
      <c r="V19" s="30">
        <v>25.942698250000007</v>
      </c>
      <c r="W19" s="30">
        <v>32.863516250000004</v>
      </c>
      <c r="X19" s="30">
        <v>34.999773500000003</v>
      </c>
      <c r="Y19" s="30">
        <v>36.160539500000006</v>
      </c>
      <c r="Z19" s="30">
        <v>37.451828250000005</v>
      </c>
      <c r="AA19" s="30">
        <v>36.894543750000004</v>
      </c>
      <c r="AB19" s="30">
        <v>36.126717750000005</v>
      </c>
      <c r="AC19" s="30">
        <v>36.597272250000003</v>
      </c>
      <c r="AD19" s="30">
        <v>31.997794500000008</v>
      </c>
      <c r="AE19" s="30">
        <v>33.725963499999999</v>
      </c>
      <c r="AF19" s="30">
        <v>35.203353000000007</v>
      </c>
      <c r="AG19" s="30">
        <v>32.946765250000006</v>
      </c>
      <c r="AH19" s="147">
        <v>23.333113500000003</v>
      </c>
      <c r="AI19" s="30">
        <v>21.348855000000004</v>
      </c>
      <c r="AK19" s="137">
        <f t="shared" si="13"/>
        <v>-1.9842584999999993</v>
      </c>
      <c r="AL19" s="133">
        <f t="shared" si="14"/>
        <v>-8.5040451202536671E-2</v>
      </c>
    </row>
    <row r="20" spans="2:38" ht="18.75" customHeight="1">
      <c r="B20" s="19"/>
      <c r="C20" s="16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146"/>
      <c r="AI20" s="97"/>
      <c r="AK20" s="136"/>
      <c r="AL20" s="132"/>
    </row>
    <row r="21" spans="2:38" s="11" customFormat="1" ht="18.75" customHeight="1">
      <c r="B21" s="10"/>
      <c r="C21" s="21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145"/>
      <c r="AI21" s="28"/>
      <c r="AK21" s="134"/>
      <c r="AL21" s="131"/>
    </row>
    <row r="22" spans="2:38" s="11" customFormat="1" ht="18.75" customHeight="1">
      <c r="B22" s="6" t="s">
        <v>17</v>
      </c>
      <c r="C22" s="23" t="s">
        <v>6</v>
      </c>
      <c r="D22" s="27">
        <f>SUMIF(D23:D25,"&lt;1E+307")</f>
        <v>4225.8084157410185</v>
      </c>
      <c r="E22" s="27">
        <f t="shared" ref="E22:AE22" si="15">SUMIF(E23:E25,"&lt;1E+307")</f>
        <v>2867.7903067906568</v>
      </c>
      <c r="F22" s="27">
        <f t="shared" si="15"/>
        <v>1966.5345994824183</v>
      </c>
      <c r="G22" s="27">
        <f t="shared" si="15"/>
        <v>1703.3595268563995</v>
      </c>
      <c r="H22" s="27">
        <f t="shared" si="15"/>
        <v>1313.7302374871547</v>
      </c>
      <c r="I22" s="27">
        <f t="shared" si="15"/>
        <v>1130.2637057550937</v>
      </c>
      <c r="J22" s="27">
        <f t="shared" si="15"/>
        <v>1085.2297906144668</v>
      </c>
      <c r="K22" s="27">
        <f t="shared" si="15"/>
        <v>1089.529806188945</v>
      </c>
      <c r="L22" s="27">
        <f t="shared" si="15"/>
        <v>896.3644377278373</v>
      </c>
      <c r="M22" s="27">
        <f t="shared" si="15"/>
        <v>876.34874061726885</v>
      </c>
      <c r="N22" s="27">
        <f t="shared" si="15"/>
        <v>844.33159551556719</v>
      </c>
      <c r="O22" s="27">
        <f t="shared" si="15"/>
        <v>907.34662897767555</v>
      </c>
      <c r="P22" s="27">
        <f t="shared" si="15"/>
        <v>850.26575283903594</v>
      </c>
      <c r="Q22" s="27">
        <f t="shared" si="15"/>
        <v>790.75605781518539</v>
      </c>
      <c r="R22" s="27">
        <f t="shared" si="15"/>
        <v>730.96121229812888</v>
      </c>
      <c r="S22" s="27">
        <f t="shared" si="15"/>
        <v>725.85110512081133</v>
      </c>
      <c r="T22" s="27">
        <f t="shared" si="15"/>
        <v>861.91903846929267</v>
      </c>
      <c r="U22" s="27">
        <f t="shared" si="15"/>
        <v>879.49538914054392</v>
      </c>
      <c r="V22" s="27">
        <f t="shared" si="15"/>
        <v>1028.595815528015</v>
      </c>
      <c r="W22" s="27">
        <f t="shared" si="15"/>
        <v>949.33674677595968</v>
      </c>
      <c r="X22" s="27">
        <f t="shared" si="15"/>
        <v>1200.2329615944789</v>
      </c>
      <c r="Y22" s="27">
        <f t="shared" si="15"/>
        <v>1114.1296714780322</v>
      </c>
      <c r="Z22" s="27">
        <f t="shared" si="15"/>
        <v>1098.8438220808914</v>
      </c>
      <c r="AA22" s="27">
        <f t="shared" si="15"/>
        <v>1121.8822719028465</v>
      </c>
      <c r="AB22" s="27">
        <f t="shared" si="15"/>
        <v>914.09176745701552</v>
      </c>
      <c r="AC22" s="27">
        <f t="shared" si="15"/>
        <v>980.49343025954295</v>
      </c>
      <c r="AD22" s="27">
        <f t="shared" si="15"/>
        <v>915.23400476629661</v>
      </c>
      <c r="AE22" s="27">
        <f t="shared" si="15"/>
        <v>927.48765125556042</v>
      </c>
      <c r="AF22" s="27">
        <f t="shared" ref="AF22:AG22" si="16">SUMIF(AF23:AF25,"&lt;1E+307")</f>
        <v>929.17140433283794</v>
      </c>
      <c r="AG22" s="27">
        <f t="shared" si="16"/>
        <v>907.95140560419679</v>
      </c>
      <c r="AH22" s="144">
        <f t="shared" ref="AH22" si="17">SUMIF(AH23:AH25,"&lt;1E+307")</f>
        <v>870.35935958220387</v>
      </c>
      <c r="AI22" s="27">
        <f t="shared" ref="AI22" si="18">SUMIF(AI23:AI25,"&lt;1E+307")</f>
        <v>941.26447867941988</v>
      </c>
      <c r="AK22" s="135">
        <f>AI22-AH22</f>
        <v>70.905119097216016</v>
      </c>
      <c r="AL22" s="130">
        <f>IF(AI22&lt;&gt;0,AI22/AH22-1,0)</f>
        <v>8.1466486591529774E-2</v>
      </c>
    </row>
    <row r="23" spans="2:38" ht="18.75" customHeight="1">
      <c r="B23" s="20" t="s">
        <v>159</v>
      </c>
      <c r="C23" s="15" t="s">
        <v>53</v>
      </c>
      <c r="D23" s="30">
        <v>1461.7123364803895</v>
      </c>
      <c r="E23" s="30">
        <v>933.57741810782693</v>
      </c>
      <c r="F23" s="30">
        <v>546.57618416233504</v>
      </c>
      <c r="G23" s="30">
        <v>411.32047026329843</v>
      </c>
      <c r="H23" s="30">
        <v>192.47373068967178</v>
      </c>
      <c r="I23" s="30">
        <v>241.29453521560538</v>
      </c>
      <c r="J23" s="30">
        <v>186.54228378500218</v>
      </c>
      <c r="K23" s="30">
        <v>234.3115039104953</v>
      </c>
      <c r="L23" s="30">
        <v>113.73917389468096</v>
      </c>
      <c r="M23" s="30">
        <v>89.978300889765876</v>
      </c>
      <c r="N23" s="30">
        <v>95.207934451989445</v>
      </c>
      <c r="O23" s="30">
        <v>85.139186877101096</v>
      </c>
      <c r="P23" s="30">
        <v>80.981697270841707</v>
      </c>
      <c r="Q23" s="30">
        <v>42.539396386603514</v>
      </c>
      <c r="R23" s="30">
        <v>39.564385380919262</v>
      </c>
      <c r="S23" s="30">
        <v>43.609362770599851</v>
      </c>
      <c r="T23" s="30">
        <v>57.305727423503598</v>
      </c>
      <c r="U23" s="30">
        <v>68.443025120558715</v>
      </c>
      <c r="V23" s="30">
        <v>80.265401799485559</v>
      </c>
      <c r="W23" s="30">
        <v>75.750816074882366</v>
      </c>
      <c r="X23" s="30">
        <v>102.24851196227573</v>
      </c>
      <c r="Y23" s="30">
        <v>95.694297974482069</v>
      </c>
      <c r="Z23" s="30">
        <v>79.96241559701123</v>
      </c>
      <c r="AA23" s="30">
        <v>78.438039588118116</v>
      </c>
      <c r="AB23" s="30">
        <v>73.935313728284726</v>
      </c>
      <c r="AC23" s="30">
        <v>87.806244700010765</v>
      </c>
      <c r="AD23" s="30">
        <v>85.216330210834172</v>
      </c>
      <c r="AE23" s="30">
        <v>87.659828625803669</v>
      </c>
      <c r="AF23" s="30">
        <v>81.598566741963992</v>
      </c>
      <c r="AG23" s="30">
        <v>84.087895335387259</v>
      </c>
      <c r="AH23" s="147">
        <v>83.169495611573467</v>
      </c>
      <c r="AI23" s="30">
        <v>88.517688071698061</v>
      </c>
      <c r="AK23" s="137">
        <f>AI23-AH23</f>
        <v>5.3481924601245936</v>
      </c>
      <c r="AL23" s="133">
        <f>IF(AI23&lt;&gt;0,AI23/AH23-1,0)</f>
        <v>6.4304736018867548E-2</v>
      </c>
    </row>
    <row r="24" spans="2:38" ht="18.75" customHeight="1">
      <c r="B24" s="96" t="s">
        <v>30</v>
      </c>
      <c r="C24" s="16" t="s">
        <v>54</v>
      </c>
      <c r="D24" s="29">
        <v>2484.6732061578882</v>
      </c>
      <c r="E24" s="29">
        <v>1757.7714309917678</v>
      </c>
      <c r="F24" s="29">
        <v>1304.1609553305877</v>
      </c>
      <c r="G24" s="29">
        <v>1216.8680745860509</v>
      </c>
      <c r="H24" s="29">
        <v>1085.4944494521374</v>
      </c>
      <c r="I24" s="29">
        <v>874.94054950240957</v>
      </c>
      <c r="J24" s="29">
        <v>891.84954261119492</v>
      </c>
      <c r="K24" s="29">
        <v>850.29957211612043</v>
      </c>
      <c r="L24" s="29">
        <v>778.27403422921589</v>
      </c>
      <c r="M24" s="29">
        <v>783.03055579656507</v>
      </c>
      <c r="N24" s="29">
        <v>745.88557046125595</v>
      </c>
      <c r="O24" s="29">
        <v>819.07123563649213</v>
      </c>
      <c r="P24" s="29">
        <v>766.28290307408986</v>
      </c>
      <c r="Q24" s="29">
        <v>745.73705768589844</v>
      </c>
      <c r="R24" s="29">
        <v>689.32729881447483</v>
      </c>
      <c r="S24" s="29">
        <v>679.88607838715234</v>
      </c>
      <c r="T24" s="29">
        <v>802.59729853749775</v>
      </c>
      <c r="U24" s="29">
        <v>809.46308254190899</v>
      </c>
      <c r="V24" s="29">
        <v>946.80139952377613</v>
      </c>
      <c r="W24" s="29">
        <v>872.15196965666098</v>
      </c>
      <c r="X24" s="29">
        <v>1096.6119095294105</v>
      </c>
      <c r="Y24" s="29">
        <v>1017.0572113076032</v>
      </c>
      <c r="Z24" s="29">
        <v>1017.5181402657491</v>
      </c>
      <c r="AA24" s="29">
        <v>1042.0089431277784</v>
      </c>
      <c r="AB24" s="29">
        <v>838.63417312352442</v>
      </c>
      <c r="AC24" s="29">
        <v>891.28371351573855</v>
      </c>
      <c r="AD24" s="29">
        <v>828.59913935200348</v>
      </c>
      <c r="AE24" s="29">
        <v>838.47435315398218</v>
      </c>
      <c r="AF24" s="29">
        <v>846.22460298247665</v>
      </c>
      <c r="AG24" s="29">
        <v>822.49752251631526</v>
      </c>
      <c r="AH24" s="146">
        <v>785.85854982266926</v>
      </c>
      <c r="AI24" s="97">
        <v>851.28777507615143</v>
      </c>
      <c r="AK24" s="136">
        <f>AI24-AH24</f>
        <v>65.429225253482173</v>
      </c>
      <c r="AL24" s="132">
        <f>IF(AI24&lt;&gt;0,AI24/AH24-1,0)</f>
        <v>8.3258272456597116E-2</v>
      </c>
    </row>
    <row r="25" spans="2:38" ht="18.75" customHeight="1">
      <c r="B25" s="20" t="s">
        <v>160</v>
      </c>
      <c r="C25" s="15" t="s">
        <v>55</v>
      </c>
      <c r="D25" s="30">
        <v>279.42287310274065</v>
      </c>
      <c r="E25" s="30">
        <v>176.4414576910622</v>
      </c>
      <c r="F25" s="30">
        <v>115.79745998949562</v>
      </c>
      <c r="G25" s="30">
        <v>75.170982007050341</v>
      </c>
      <c r="H25" s="30">
        <v>35.762057345345411</v>
      </c>
      <c r="I25" s="30">
        <v>14.028621037078686</v>
      </c>
      <c r="J25" s="30">
        <v>6.8379642182697733</v>
      </c>
      <c r="K25" s="30">
        <v>4.9187301623292177</v>
      </c>
      <c r="L25" s="30">
        <v>4.3512296039404177</v>
      </c>
      <c r="M25" s="30">
        <v>3.3398839309378285</v>
      </c>
      <c r="N25" s="30">
        <v>3.2380906023217486</v>
      </c>
      <c r="O25" s="30">
        <v>3.1362064640822704</v>
      </c>
      <c r="P25" s="30">
        <v>3.0011524941043652</v>
      </c>
      <c r="Q25" s="30">
        <v>2.4796037426834361</v>
      </c>
      <c r="R25" s="30">
        <v>2.0695281027347567</v>
      </c>
      <c r="S25" s="30">
        <v>2.3556639630590492</v>
      </c>
      <c r="T25" s="30">
        <v>2.0160125082912566</v>
      </c>
      <c r="U25" s="30">
        <v>1.5892814780762841</v>
      </c>
      <c r="V25" s="30">
        <v>1.5290142047532813</v>
      </c>
      <c r="W25" s="30">
        <v>1.4339610444163844</v>
      </c>
      <c r="X25" s="30">
        <v>1.3725401027927275</v>
      </c>
      <c r="Y25" s="30">
        <v>1.3781621959469754</v>
      </c>
      <c r="Z25" s="30">
        <v>1.3632662181309279</v>
      </c>
      <c r="AA25" s="30">
        <v>1.4352891869499744</v>
      </c>
      <c r="AB25" s="30">
        <v>1.5222806052063043</v>
      </c>
      <c r="AC25" s="30">
        <v>1.403472043793669</v>
      </c>
      <c r="AD25" s="30">
        <v>1.4185352034589975</v>
      </c>
      <c r="AE25" s="30">
        <v>1.3534694757745425</v>
      </c>
      <c r="AF25" s="30">
        <v>1.348234608397272</v>
      </c>
      <c r="AG25" s="30">
        <v>1.3659877524942856</v>
      </c>
      <c r="AH25" s="147">
        <v>1.3313141479611226</v>
      </c>
      <c r="AI25" s="30">
        <v>1.4590155315703357</v>
      </c>
      <c r="AK25" s="137">
        <f>AI25-AH25</f>
        <v>0.12770138360921313</v>
      </c>
      <c r="AL25" s="133">
        <f>IF(AI25&lt;&gt;0,AI25/AH25-1,0)</f>
        <v>9.592129987109721E-2</v>
      </c>
    </row>
    <row r="26" spans="2:38" ht="18.75" customHeight="1">
      <c r="B26" s="9"/>
      <c r="C26" s="16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146"/>
      <c r="AI26" s="97"/>
      <c r="AK26" s="136"/>
      <c r="AL26" s="132"/>
    </row>
    <row r="27" spans="2:38" s="11" customFormat="1" ht="18.75" customHeight="1">
      <c r="B27" s="5" t="s">
        <v>25</v>
      </c>
      <c r="C27" s="21" t="s">
        <v>6</v>
      </c>
      <c r="D27" s="28">
        <f>SUMIF(D28:D31,"&lt;1E+307")</f>
        <v>1583.3038670093642</v>
      </c>
      <c r="E27" s="28">
        <f t="shared" ref="E27:AE27" si="19">SUMIF(E28:E31,"&lt;1E+307")</f>
        <v>1300.1743488021523</v>
      </c>
      <c r="F27" s="28">
        <f t="shared" si="19"/>
        <v>1138.545216029396</v>
      </c>
      <c r="G27" s="28">
        <f t="shared" si="19"/>
        <v>999.72017730137804</v>
      </c>
      <c r="H27" s="28">
        <f t="shared" si="19"/>
        <v>853.15881598861642</v>
      </c>
      <c r="I27" s="28">
        <f t="shared" si="19"/>
        <v>787.95072350456019</v>
      </c>
      <c r="J27" s="28">
        <f t="shared" si="19"/>
        <v>719.24044959479033</v>
      </c>
      <c r="K27" s="28">
        <f t="shared" si="19"/>
        <v>644.9901933922938</v>
      </c>
      <c r="L27" s="28">
        <f t="shared" si="19"/>
        <v>589.22460028606349</v>
      </c>
      <c r="M27" s="28">
        <f t="shared" si="19"/>
        <v>540.71287251773356</v>
      </c>
      <c r="N27" s="28">
        <f t="shared" si="19"/>
        <v>489.60195793147182</v>
      </c>
      <c r="O27" s="28">
        <f t="shared" si="19"/>
        <v>444.62760487960298</v>
      </c>
      <c r="P27" s="28">
        <f t="shared" si="19"/>
        <v>414.90545068149532</v>
      </c>
      <c r="Q27" s="28">
        <f t="shared" si="19"/>
        <v>376.78839574497556</v>
      </c>
      <c r="R27" s="28">
        <f t="shared" si="19"/>
        <v>355.27568183940809</v>
      </c>
      <c r="S27" s="28">
        <f t="shared" si="19"/>
        <v>324.12400254563602</v>
      </c>
      <c r="T27" s="28">
        <f t="shared" si="19"/>
        <v>301.14832937930083</v>
      </c>
      <c r="U27" s="28">
        <f t="shared" si="19"/>
        <v>285.07286177304422</v>
      </c>
      <c r="V27" s="28">
        <f t="shared" si="19"/>
        <v>262.70913854887408</v>
      </c>
      <c r="W27" s="28">
        <f t="shared" si="19"/>
        <v>254.5731052826595</v>
      </c>
      <c r="X27" s="28">
        <f t="shared" si="19"/>
        <v>237.19045128791629</v>
      </c>
      <c r="Y27" s="28">
        <f t="shared" si="19"/>
        <v>231.27623294157027</v>
      </c>
      <c r="Z27" s="28">
        <f t="shared" si="19"/>
        <v>216.92319154004397</v>
      </c>
      <c r="AA27" s="28">
        <f t="shared" si="19"/>
        <v>214.76875086962258</v>
      </c>
      <c r="AB27" s="28">
        <f t="shared" si="19"/>
        <v>215.25632528532606</v>
      </c>
      <c r="AC27" s="28">
        <f t="shared" si="19"/>
        <v>216.81531834530404</v>
      </c>
      <c r="AD27" s="28">
        <f t="shared" si="19"/>
        <v>223.03629231769833</v>
      </c>
      <c r="AE27" s="28">
        <f t="shared" si="19"/>
        <v>231.8240256123305</v>
      </c>
      <c r="AF27" s="28">
        <f t="shared" ref="AF27:AG27" si="20">SUMIF(AF28:AF31,"&lt;1E+307")</f>
        <v>226.2197561455242</v>
      </c>
      <c r="AG27" s="28">
        <f t="shared" si="20"/>
        <v>227.46508016037652</v>
      </c>
      <c r="AH27" s="145">
        <f t="shared" ref="AH27" si="21">SUMIF(AH28:AH31,"&lt;1E+307")</f>
        <v>210.95481106693967</v>
      </c>
      <c r="AI27" s="28">
        <f t="shared" ref="AI27" si="22">SUMIF(AI28:AI31,"&lt;1E+307")</f>
        <v>206.34159558537888</v>
      </c>
      <c r="AK27" s="134">
        <f>AI27-AH27</f>
        <v>-4.6132154815607862</v>
      </c>
      <c r="AL27" s="131">
        <f>IF(AI27&lt;&gt;0,AI27/AH27-1,0)</f>
        <v>-2.186826391030694E-2</v>
      </c>
    </row>
    <row r="28" spans="2:38" ht="18.75" customHeight="1">
      <c r="B28" s="96" t="s">
        <v>7</v>
      </c>
      <c r="C28" s="16" t="s">
        <v>56</v>
      </c>
      <c r="D28" s="29">
        <v>2.6250803355056322</v>
      </c>
      <c r="E28" s="29">
        <v>2.4279176862989886</v>
      </c>
      <c r="F28" s="29">
        <v>1.999911357928525</v>
      </c>
      <c r="G28" s="29">
        <v>1.8167957387605602</v>
      </c>
      <c r="H28" s="29">
        <v>1.9507871168854547</v>
      </c>
      <c r="I28" s="29">
        <v>1.9717958982174952</v>
      </c>
      <c r="J28" s="29">
        <v>1.915133892196099</v>
      </c>
      <c r="K28" s="29">
        <v>2.1020787581796694</v>
      </c>
      <c r="L28" s="29">
        <v>2.0884414559745235</v>
      </c>
      <c r="M28" s="29">
        <v>2.2051108424041619</v>
      </c>
      <c r="N28" s="29">
        <v>2.3131205627394404</v>
      </c>
      <c r="O28" s="29">
        <v>2.2323926507189937</v>
      </c>
      <c r="P28" s="29">
        <v>2.2288690266110467</v>
      </c>
      <c r="Q28" s="29">
        <v>2.2011197228023605</v>
      </c>
      <c r="R28" s="29">
        <v>1.9888826290631871</v>
      </c>
      <c r="S28" s="29">
        <v>2.1507091438845953</v>
      </c>
      <c r="T28" s="29">
        <v>2.2497576213628077</v>
      </c>
      <c r="U28" s="29">
        <v>2.278269204932855</v>
      </c>
      <c r="V28" s="29">
        <v>2.2877857574079021</v>
      </c>
      <c r="W28" s="29">
        <v>2.1096987568616763</v>
      </c>
      <c r="X28" s="29">
        <v>1.9564744471629556</v>
      </c>
      <c r="Y28" s="29">
        <v>1.8278574058420345</v>
      </c>
      <c r="Z28" s="29">
        <v>1.8638689222421623</v>
      </c>
      <c r="AA28" s="29">
        <v>1.8691132791397427</v>
      </c>
      <c r="AB28" s="29">
        <v>1.8827591499036758</v>
      </c>
      <c r="AC28" s="29">
        <v>1.9266641849463446</v>
      </c>
      <c r="AD28" s="29">
        <v>1.9713616465934285</v>
      </c>
      <c r="AE28" s="29">
        <v>2.1375148278966387</v>
      </c>
      <c r="AF28" s="29">
        <v>2.2247955012332077</v>
      </c>
      <c r="AG28" s="29">
        <v>2.3050825233918051</v>
      </c>
      <c r="AH28" s="146">
        <v>1.5032551807036658</v>
      </c>
      <c r="AI28" s="97">
        <v>1.5768295747808476</v>
      </c>
      <c r="AK28" s="136">
        <f>AI28-AH28</f>
        <v>7.3574394077181804E-2</v>
      </c>
      <c r="AL28" s="132">
        <f>IF(AI28&lt;&gt;0,AI28/AH28-1,0)</f>
        <v>4.8943383014147912E-2</v>
      </c>
    </row>
    <row r="29" spans="2:38" ht="18.75" customHeight="1">
      <c r="B29" s="20" t="s">
        <v>8</v>
      </c>
      <c r="C29" s="15" t="s">
        <v>57</v>
      </c>
      <c r="D29" s="30">
        <v>1561.1285495358009</v>
      </c>
      <c r="E29" s="30">
        <v>1279.7631004253094</v>
      </c>
      <c r="F29" s="30">
        <v>1119.5034748413891</v>
      </c>
      <c r="G29" s="30">
        <v>981.87427441570048</v>
      </c>
      <c r="H29" s="30">
        <v>836.52817633816846</v>
      </c>
      <c r="I29" s="30">
        <v>772.75823258023854</v>
      </c>
      <c r="J29" s="30">
        <v>704.97546026056921</v>
      </c>
      <c r="K29" s="30">
        <v>634.19838931532922</v>
      </c>
      <c r="L29" s="30">
        <v>580.41850817173963</v>
      </c>
      <c r="M29" s="30">
        <v>532.11418057938715</v>
      </c>
      <c r="N29" s="30">
        <v>481.83996345069016</v>
      </c>
      <c r="O29" s="30">
        <v>438.81111385496968</v>
      </c>
      <c r="P29" s="30">
        <v>410.82742804081266</v>
      </c>
      <c r="Q29" s="30">
        <v>372.75525007983146</v>
      </c>
      <c r="R29" s="30">
        <v>351.50476121154884</v>
      </c>
      <c r="S29" s="30">
        <v>320.3418596839673</v>
      </c>
      <c r="T29" s="30">
        <v>297.43063931244359</v>
      </c>
      <c r="U29" s="30">
        <v>281.38697023546837</v>
      </c>
      <c r="V29" s="30">
        <v>259.08925518452804</v>
      </c>
      <c r="W29" s="30">
        <v>251.24180897325189</v>
      </c>
      <c r="X29" s="30">
        <v>234.02760223038263</v>
      </c>
      <c r="Y29" s="30">
        <v>228.19893252094468</v>
      </c>
      <c r="Z29" s="30">
        <v>213.97253780392393</v>
      </c>
      <c r="AA29" s="30">
        <v>211.83803173408592</v>
      </c>
      <c r="AB29" s="30">
        <v>212.35269605226904</v>
      </c>
      <c r="AC29" s="30">
        <v>213.83407156971265</v>
      </c>
      <c r="AD29" s="30">
        <v>220.07678973328589</v>
      </c>
      <c r="AE29" s="30">
        <v>228.81418572827582</v>
      </c>
      <c r="AF29" s="30">
        <v>223.15745684385547</v>
      </c>
      <c r="AG29" s="30">
        <v>224.27727837343352</v>
      </c>
      <c r="AH29" s="147">
        <v>208.64484178706658</v>
      </c>
      <c r="AI29" s="30">
        <v>203.96452531922176</v>
      </c>
      <c r="AK29" s="137">
        <f>AI29-AH29</f>
        <v>-4.6803164678448184</v>
      </c>
      <c r="AL29" s="133">
        <f>IF(AI29&lt;&gt;0,AI29/AH29-1,0)</f>
        <v>-2.243197784214257E-2</v>
      </c>
    </row>
    <row r="30" spans="2:38" ht="18.75" customHeight="1">
      <c r="B30" s="96" t="s">
        <v>9</v>
      </c>
      <c r="C30" s="16" t="s">
        <v>58</v>
      </c>
      <c r="D30" s="29">
        <v>17.610513334284729</v>
      </c>
      <c r="E30" s="29">
        <v>16.096112925821853</v>
      </c>
      <c r="F30" s="29">
        <v>15.096127354752332</v>
      </c>
      <c r="G30" s="29">
        <v>14.093199552988098</v>
      </c>
      <c r="H30" s="29">
        <v>12.836144705874849</v>
      </c>
      <c r="I30" s="29">
        <v>11.734831459784997</v>
      </c>
      <c r="J30" s="29">
        <v>11.005771751650286</v>
      </c>
      <c r="K30" s="29">
        <v>7.5986145806426002</v>
      </c>
      <c r="L30" s="29">
        <v>5.6830477498979164</v>
      </c>
      <c r="M30" s="29">
        <v>5.5283348977972135</v>
      </c>
      <c r="N30" s="29">
        <v>4.6524896831934148</v>
      </c>
      <c r="O30" s="29">
        <v>2.8099022460963763</v>
      </c>
      <c r="P30" s="29">
        <v>1.1393417013883407</v>
      </c>
      <c r="Q30" s="29">
        <v>1.1037813353219725</v>
      </c>
      <c r="R30" s="29">
        <v>1.0350190424350643</v>
      </c>
      <c r="S30" s="29">
        <v>0.8615825305690259</v>
      </c>
      <c r="T30" s="29">
        <v>0.78102190006055838</v>
      </c>
      <c r="U30" s="29">
        <v>0.71686133840563471</v>
      </c>
      <c r="V30" s="29">
        <v>0.68059030458250136</v>
      </c>
      <c r="W30" s="29">
        <v>0.56471035456006202</v>
      </c>
      <c r="X30" s="29">
        <v>0.56886840048822473</v>
      </c>
      <c r="Y30" s="29">
        <v>0.58483948304600686</v>
      </c>
      <c r="Z30" s="29">
        <v>0.44741854401633391</v>
      </c>
      <c r="AA30" s="29">
        <v>0.41557164654838175</v>
      </c>
      <c r="AB30" s="29">
        <v>0.35884885944541933</v>
      </c>
      <c r="AC30" s="29">
        <v>0.34999380437089633</v>
      </c>
      <c r="AD30" s="29">
        <v>0.36799231347322103</v>
      </c>
      <c r="AE30" s="29">
        <v>0.30060131288674752</v>
      </c>
      <c r="AF30" s="29">
        <v>0.24312074128979697</v>
      </c>
      <c r="AG30" s="29">
        <v>0.26565589208002549</v>
      </c>
      <c r="AH30" s="146">
        <v>0.2640550284451067</v>
      </c>
      <c r="AI30" s="97">
        <v>0.26851755679675665</v>
      </c>
      <c r="AK30" s="136">
        <f>AI30-AH30</f>
        <v>4.4625283516499525E-3</v>
      </c>
      <c r="AL30" s="132">
        <f>IF(AI30&lt;&gt;0,AI30/AH30-1,0)</f>
        <v>1.6899993830557403E-2</v>
      </c>
    </row>
    <row r="31" spans="2:38" ht="18.75" customHeight="1">
      <c r="B31" s="20" t="s">
        <v>10</v>
      </c>
      <c r="C31" s="15" t="s">
        <v>59</v>
      </c>
      <c r="D31" s="30">
        <v>1.9397238037731499</v>
      </c>
      <c r="E31" s="30">
        <v>1.8872177647219779</v>
      </c>
      <c r="F31" s="30">
        <v>1.9457024753261249</v>
      </c>
      <c r="G31" s="30">
        <v>1.9359075939288741</v>
      </c>
      <c r="H31" s="30">
        <v>1.8437078276877312</v>
      </c>
      <c r="I31" s="30">
        <v>1.4858635663191684</v>
      </c>
      <c r="J31" s="30">
        <v>1.3440836903747464</v>
      </c>
      <c r="K31" s="30">
        <v>1.0911107381422873</v>
      </c>
      <c r="L31" s="30">
        <v>1.0346029084514141</v>
      </c>
      <c r="M31" s="30">
        <v>0.86524619814511927</v>
      </c>
      <c r="N31" s="30">
        <v>0.79638423484881993</v>
      </c>
      <c r="O31" s="30">
        <v>0.77419612781788194</v>
      </c>
      <c r="P31" s="30">
        <v>0.70981191268328359</v>
      </c>
      <c r="Q31" s="30">
        <v>0.72824460701975957</v>
      </c>
      <c r="R31" s="30">
        <v>0.74701895636101157</v>
      </c>
      <c r="S31" s="30">
        <v>0.76985118721515233</v>
      </c>
      <c r="T31" s="30">
        <v>0.6869105454338682</v>
      </c>
      <c r="U31" s="30">
        <v>0.69076099423732806</v>
      </c>
      <c r="V31" s="30">
        <v>0.65150730235562437</v>
      </c>
      <c r="W31" s="30">
        <v>0.65688719798587558</v>
      </c>
      <c r="X31" s="30">
        <v>0.63750620988249385</v>
      </c>
      <c r="Y31" s="30">
        <v>0.66460353173754838</v>
      </c>
      <c r="Z31" s="30">
        <v>0.63936626986153045</v>
      </c>
      <c r="AA31" s="30">
        <v>0.64603420984851745</v>
      </c>
      <c r="AB31" s="30">
        <v>0.66202122370792327</v>
      </c>
      <c r="AC31" s="30">
        <v>0.7045887862741822</v>
      </c>
      <c r="AD31" s="30">
        <v>0.62014862434577955</v>
      </c>
      <c r="AE31" s="30">
        <v>0.57172374327129294</v>
      </c>
      <c r="AF31" s="30">
        <v>0.59438305914571099</v>
      </c>
      <c r="AG31" s="30">
        <v>0.61706337147117263</v>
      </c>
      <c r="AH31" s="147">
        <v>0.54265907072431518</v>
      </c>
      <c r="AI31" s="30">
        <v>0.53172313457952225</v>
      </c>
      <c r="AK31" s="137">
        <f>AI31-AH31</f>
        <v>-1.0935936144792935E-2</v>
      </c>
      <c r="AL31" s="133">
        <f>IF(AI31&lt;&gt;0,AI31/AH31-1,0)</f>
        <v>-2.0152498566358035E-2</v>
      </c>
    </row>
    <row r="32" spans="2:38" ht="18.75" customHeight="1">
      <c r="B32" s="9"/>
      <c r="C32" s="16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146"/>
      <c r="AI32" s="97"/>
      <c r="AK32" s="136"/>
      <c r="AL32" s="132"/>
    </row>
    <row r="33" spans="2:38" s="11" customFormat="1" ht="18.75" customHeight="1">
      <c r="B33" s="5" t="s">
        <v>26</v>
      </c>
      <c r="C33" s="21" t="s">
        <v>6</v>
      </c>
      <c r="D33" s="28">
        <f>SUMIF(D34:D41,"&lt;1E+307")</f>
        <v>41205.675163844622</v>
      </c>
      <c r="E33" s="28">
        <f t="shared" ref="E33:AG33" si="23">SUMIF(E34:E41,"&lt;1E+307")</f>
        <v>36604.611477037135</v>
      </c>
      <c r="F33" s="28">
        <f t="shared" si="23"/>
        <v>35798.357193542448</v>
      </c>
      <c r="G33" s="28">
        <f t="shared" si="23"/>
        <v>35782.532427112703</v>
      </c>
      <c r="H33" s="28">
        <f t="shared" si="23"/>
        <v>36280.533605058605</v>
      </c>
      <c r="I33" s="28">
        <f t="shared" si="23"/>
        <v>36257.02275744397</v>
      </c>
      <c r="J33" s="28">
        <f t="shared" si="23"/>
        <v>36349.467270374902</v>
      </c>
      <c r="K33" s="28">
        <f t="shared" si="23"/>
        <v>35429.359496242672</v>
      </c>
      <c r="L33" s="28">
        <f t="shared" si="23"/>
        <v>35497.808277319986</v>
      </c>
      <c r="M33" s="28">
        <f t="shared" si="23"/>
        <v>35240.401015710959</v>
      </c>
      <c r="N33" s="28">
        <f t="shared" si="23"/>
        <v>34735.755902000565</v>
      </c>
      <c r="O33" s="28">
        <f t="shared" si="23"/>
        <v>35250.262080435699</v>
      </c>
      <c r="P33" s="28">
        <f t="shared" si="23"/>
        <v>33984.505263856074</v>
      </c>
      <c r="Q33" s="28">
        <f t="shared" si="23"/>
        <v>33685.550772141476</v>
      </c>
      <c r="R33" s="28">
        <f t="shared" si="23"/>
        <v>32735.704197427498</v>
      </c>
      <c r="S33" s="28">
        <f t="shared" si="23"/>
        <v>32616.922798301468</v>
      </c>
      <c r="T33" s="28">
        <f t="shared" si="23"/>
        <v>32011.212353637729</v>
      </c>
      <c r="U33" s="28">
        <f t="shared" si="23"/>
        <v>32236.215291593497</v>
      </c>
      <c r="V33" s="28">
        <f t="shared" si="23"/>
        <v>32462.905201239286</v>
      </c>
      <c r="W33" s="28">
        <f t="shared" si="23"/>
        <v>32605.64564101036</v>
      </c>
      <c r="X33" s="28">
        <f t="shared" si="23"/>
        <v>32285.679132084031</v>
      </c>
      <c r="Y33" s="28">
        <f t="shared" si="23"/>
        <v>32108.928615759025</v>
      </c>
      <c r="Z33" s="28">
        <f t="shared" si="23"/>
        <v>32296.10266315797</v>
      </c>
      <c r="AA33" s="28">
        <f t="shared" si="23"/>
        <v>32837.569580620038</v>
      </c>
      <c r="AB33" s="28">
        <f t="shared" si="23"/>
        <v>33241.735489901948</v>
      </c>
      <c r="AC33" s="28">
        <f t="shared" si="23"/>
        <v>33300.795159732748</v>
      </c>
      <c r="AD33" s="28">
        <f t="shared" si="23"/>
        <v>33089.82841762474</v>
      </c>
      <c r="AE33" s="28">
        <f t="shared" si="23"/>
        <v>32928.387076448998</v>
      </c>
      <c r="AF33" s="28">
        <f t="shared" si="23"/>
        <v>32448.495033077281</v>
      </c>
      <c r="AG33" s="28">
        <f t="shared" si="23"/>
        <v>32165.027137266046</v>
      </c>
      <c r="AH33" s="145">
        <f t="shared" ref="AH33" si="24">SUMIF(AH34:AH41,"&lt;1E+307")</f>
        <v>31822.71531329862</v>
      </c>
      <c r="AI33" s="28">
        <f t="shared" ref="AI33" si="25">SUMIF(AI34:AI41,"&lt;1E+307")</f>
        <v>31100.813119872986</v>
      </c>
      <c r="AK33" s="134">
        <f t="shared" ref="AK33:AK41" si="26">AI33-AH33</f>
        <v>-721.90219342563432</v>
      </c>
      <c r="AL33" s="131">
        <f t="shared" ref="AL33:AL41" si="27">IF(AI33&lt;&gt;0,AI33/AH33-1,0)</f>
        <v>-2.2685122445348149E-2</v>
      </c>
    </row>
    <row r="34" spans="2:38" s="94" customFormat="1" ht="18.75" customHeight="1">
      <c r="B34" s="96" t="s">
        <v>33</v>
      </c>
      <c r="C34" s="95" t="s">
        <v>60</v>
      </c>
      <c r="D34" s="97">
        <v>241.36478921739962</v>
      </c>
      <c r="E34" s="97">
        <v>96.922410533976915</v>
      </c>
      <c r="F34" s="97">
        <v>68.233663298859611</v>
      </c>
      <c r="G34" s="97">
        <v>66.219418619214608</v>
      </c>
      <c r="H34" s="97">
        <v>52.349522455711636</v>
      </c>
      <c r="I34" s="97">
        <v>63.062451030929701</v>
      </c>
      <c r="J34" s="97">
        <v>60.096644774424455</v>
      </c>
      <c r="K34" s="97">
        <v>60.643621626651189</v>
      </c>
      <c r="L34" s="97">
        <v>56.467037414263658</v>
      </c>
      <c r="M34" s="97">
        <v>53.877920113943858</v>
      </c>
      <c r="N34" s="97">
        <v>60.051064340773166</v>
      </c>
      <c r="O34" s="97">
        <v>53.261439073188377</v>
      </c>
      <c r="P34" s="97">
        <v>52.925597651592973</v>
      </c>
      <c r="Q34" s="97">
        <v>45.137248285152367</v>
      </c>
      <c r="R34" s="97">
        <v>46.45697104293518</v>
      </c>
      <c r="S34" s="97">
        <v>50.709095996870147</v>
      </c>
      <c r="T34" s="97">
        <v>59.915193951999377</v>
      </c>
      <c r="U34" s="97">
        <v>87.548216086535817</v>
      </c>
      <c r="V34" s="97">
        <v>80.984034628480828</v>
      </c>
      <c r="W34" s="97">
        <v>86.181292928341563</v>
      </c>
      <c r="X34" s="97">
        <v>109.31459473022673</v>
      </c>
      <c r="Y34" s="97">
        <v>118.88406144699685</v>
      </c>
      <c r="Z34" s="97">
        <v>116.65342457035412</v>
      </c>
      <c r="AA34" s="97">
        <v>128.80490792364697</v>
      </c>
      <c r="AB34" s="97">
        <v>144.37451709783983</v>
      </c>
      <c r="AC34" s="97">
        <v>163.77268702725866</v>
      </c>
      <c r="AD34" s="97">
        <v>172.50275436488084</v>
      </c>
      <c r="AE34" s="97">
        <v>181.51775063551315</v>
      </c>
      <c r="AF34" s="97">
        <v>168.42917840010668</v>
      </c>
      <c r="AG34" s="97">
        <v>167.91228424158388</v>
      </c>
      <c r="AH34" s="146">
        <v>171.6605360433513</v>
      </c>
      <c r="AI34" s="97">
        <v>180.81971595619672</v>
      </c>
      <c r="AK34" s="136">
        <f t="shared" si="26"/>
        <v>9.159179912845417</v>
      </c>
      <c r="AL34" s="132">
        <f t="shared" si="27"/>
        <v>5.3356351575951866E-2</v>
      </c>
    </row>
    <row r="35" spans="2:38" s="94" customFormat="1" ht="18.75" customHeight="1">
      <c r="B35" s="20" t="s">
        <v>93</v>
      </c>
      <c r="C35" s="15" t="s">
        <v>114</v>
      </c>
      <c r="D35" s="30">
        <v>33161.692372222133</v>
      </c>
      <c r="E35" s="30">
        <v>29546.33780639317</v>
      </c>
      <c r="F35" s="30">
        <v>28789.896331159547</v>
      </c>
      <c r="G35" s="30">
        <v>28811.909986184401</v>
      </c>
      <c r="H35" s="30">
        <v>29017.981955203704</v>
      </c>
      <c r="I35" s="30">
        <v>29060.613614922528</v>
      </c>
      <c r="J35" s="30">
        <v>29081.121238264215</v>
      </c>
      <c r="K35" s="30">
        <v>28245.60671367489</v>
      </c>
      <c r="L35" s="30">
        <v>28081.475039950601</v>
      </c>
      <c r="M35" s="30">
        <v>27879.016470109771</v>
      </c>
      <c r="N35" s="30">
        <v>27410.34221529519</v>
      </c>
      <c r="O35" s="30">
        <v>27832.582940593551</v>
      </c>
      <c r="P35" s="30">
        <v>26728.895224470944</v>
      </c>
      <c r="Q35" s="30">
        <v>26393.549203457911</v>
      </c>
      <c r="R35" s="30">
        <v>25659.895536199503</v>
      </c>
      <c r="S35" s="30">
        <v>25490.500246284162</v>
      </c>
      <c r="T35" s="30">
        <v>24969.493076228886</v>
      </c>
      <c r="U35" s="30">
        <v>25061.111489734929</v>
      </c>
      <c r="V35" s="30">
        <v>25288.409042077437</v>
      </c>
      <c r="W35" s="30">
        <v>25318.676371325149</v>
      </c>
      <c r="X35" s="30">
        <v>25181.138359727047</v>
      </c>
      <c r="Y35" s="30">
        <v>24836.277646245107</v>
      </c>
      <c r="Z35" s="30">
        <v>24838.652759356424</v>
      </c>
      <c r="AA35" s="30">
        <v>25148.035969789747</v>
      </c>
      <c r="AB35" s="30">
        <v>25365.545858566446</v>
      </c>
      <c r="AC35" s="30">
        <v>25352.995799464454</v>
      </c>
      <c r="AD35" s="30">
        <v>25101.867448030491</v>
      </c>
      <c r="AE35" s="30">
        <v>24905.58849838169</v>
      </c>
      <c r="AF35" s="30">
        <v>24520.332996695342</v>
      </c>
      <c r="AG35" s="30">
        <v>24237.938455567324</v>
      </c>
      <c r="AH35" s="147">
        <v>23867.421277876565</v>
      </c>
      <c r="AI35" s="30">
        <v>23418.005007650321</v>
      </c>
      <c r="AK35" s="137">
        <f t="shared" si="26"/>
        <v>-449.4162702262438</v>
      </c>
      <c r="AL35" s="133">
        <f t="shared" si="27"/>
        <v>-1.8829695298621218E-2</v>
      </c>
    </row>
    <row r="36" spans="2:38" s="94" customFormat="1" ht="18.75" customHeight="1">
      <c r="B36" s="96" t="s">
        <v>94</v>
      </c>
      <c r="C36" s="95" t="s">
        <v>115</v>
      </c>
      <c r="D36" s="97">
        <v>7802.342095638026</v>
      </c>
      <c r="E36" s="97">
        <v>6960.6830412966747</v>
      </c>
      <c r="F36" s="97">
        <v>6939.3256283952642</v>
      </c>
      <c r="G36" s="97">
        <v>6903.2303084431223</v>
      </c>
      <c r="H36" s="97">
        <v>7208.7597860446576</v>
      </c>
      <c r="I36" s="97">
        <v>7129.8480373082039</v>
      </c>
      <c r="J36" s="97">
        <v>7202.4345365449935</v>
      </c>
      <c r="K36" s="97">
        <v>7115.7642533204298</v>
      </c>
      <c r="L36" s="97">
        <v>7343.2900675589235</v>
      </c>
      <c r="M36" s="97">
        <v>7288.6705934588772</v>
      </c>
      <c r="N36" s="97">
        <v>7235.4631801026089</v>
      </c>
      <c r="O36" s="97">
        <v>7321.9886668707941</v>
      </c>
      <c r="P36" s="97">
        <v>7141.6986954109316</v>
      </c>
      <c r="Q36" s="97">
        <v>7174.7728674207638</v>
      </c>
      <c r="R36" s="97">
        <v>6936.0738777301494</v>
      </c>
      <c r="S36" s="97">
        <v>6828.0528588098177</v>
      </c>
      <c r="T36" s="97">
        <v>6639.9725331315703</v>
      </c>
      <c r="U36" s="97">
        <v>6628.1473347090869</v>
      </c>
      <c r="V36" s="97">
        <v>6566.550218050962</v>
      </c>
      <c r="W36" s="97">
        <v>6535.9879450054423</v>
      </c>
      <c r="X36" s="97">
        <v>6172.9227416318199</v>
      </c>
      <c r="Y36" s="97">
        <v>6146.1233083137749</v>
      </c>
      <c r="Z36" s="97">
        <v>6282.072908192843</v>
      </c>
      <c r="AA36" s="97">
        <v>6292.1050020568518</v>
      </c>
      <c r="AB36" s="97">
        <v>6413.3306564256773</v>
      </c>
      <c r="AC36" s="97">
        <v>6418.0318758272842</v>
      </c>
      <c r="AD36" s="97">
        <v>6458.2913668851388</v>
      </c>
      <c r="AE36" s="97">
        <v>6504.8447633821052</v>
      </c>
      <c r="AF36" s="97">
        <v>6444.2147615576023</v>
      </c>
      <c r="AG36" s="97">
        <v>6446.2513115256943</v>
      </c>
      <c r="AH36" s="146">
        <v>6470.7084134472634</v>
      </c>
      <c r="AI36" s="97">
        <v>6189.0631840426086</v>
      </c>
      <c r="AK36" s="136">
        <f t="shared" si="26"/>
        <v>-281.64522940465486</v>
      </c>
      <c r="AL36" s="132">
        <f t="shared" si="27"/>
        <v>-4.3526181587683177E-2</v>
      </c>
    </row>
    <row r="37" spans="2:38" s="94" customFormat="1" ht="18.75" customHeight="1">
      <c r="B37" s="20" t="s">
        <v>95</v>
      </c>
      <c r="C37" s="15" t="s">
        <v>116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30">
        <v>0</v>
      </c>
      <c r="N37" s="30">
        <v>0</v>
      </c>
      <c r="O37" s="30">
        <v>0</v>
      </c>
      <c r="P37" s="30">
        <v>0</v>
      </c>
      <c r="Q37" s="30">
        <v>0</v>
      </c>
      <c r="R37" s="30">
        <v>0</v>
      </c>
      <c r="S37" s="30">
        <v>0</v>
      </c>
      <c r="T37" s="30">
        <v>0</v>
      </c>
      <c r="U37" s="30">
        <v>0</v>
      </c>
      <c r="V37" s="30">
        <v>0</v>
      </c>
      <c r="W37" s="30">
        <v>0</v>
      </c>
      <c r="X37" s="30">
        <v>0</v>
      </c>
      <c r="Y37" s="30">
        <v>0</v>
      </c>
      <c r="Z37" s="30">
        <v>0</v>
      </c>
      <c r="AA37" s="30">
        <v>0</v>
      </c>
      <c r="AB37" s="30">
        <v>0</v>
      </c>
      <c r="AC37" s="30">
        <v>0</v>
      </c>
      <c r="AD37" s="30">
        <v>0</v>
      </c>
      <c r="AE37" s="30">
        <v>0</v>
      </c>
      <c r="AF37" s="30">
        <v>0</v>
      </c>
      <c r="AG37" s="30">
        <v>0</v>
      </c>
      <c r="AH37" s="147">
        <v>0</v>
      </c>
      <c r="AI37" s="30">
        <v>0</v>
      </c>
      <c r="AK37" s="137">
        <f t="shared" si="26"/>
        <v>0</v>
      </c>
      <c r="AL37" s="133">
        <f t="shared" si="27"/>
        <v>0</v>
      </c>
    </row>
    <row r="38" spans="2:38" s="94" customFormat="1" ht="18.75" customHeight="1">
      <c r="B38" s="96" t="s">
        <v>96</v>
      </c>
      <c r="C38" s="95" t="s">
        <v>117</v>
      </c>
      <c r="D38" s="97">
        <v>0</v>
      </c>
      <c r="E38" s="97">
        <v>0</v>
      </c>
      <c r="F38" s="97">
        <v>0</v>
      </c>
      <c r="G38" s="97">
        <v>0</v>
      </c>
      <c r="H38" s="97">
        <v>0</v>
      </c>
      <c r="I38" s="97">
        <v>0</v>
      </c>
      <c r="J38" s="97">
        <v>0</v>
      </c>
      <c r="K38" s="97">
        <v>0</v>
      </c>
      <c r="L38" s="97">
        <v>0</v>
      </c>
      <c r="M38" s="97">
        <v>0</v>
      </c>
      <c r="N38" s="97">
        <v>0</v>
      </c>
      <c r="O38" s="97">
        <v>0</v>
      </c>
      <c r="P38" s="97">
        <v>0</v>
      </c>
      <c r="Q38" s="97">
        <v>0</v>
      </c>
      <c r="R38" s="97">
        <v>0</v>
      </c>
      <c r="S38" s="97">
        <v>0</v>
      </c>
      <c r="T38" s="97">
        <v>0</v>
      </c>
      <c r="U38" s="97">
        <v>0</v>
      </c>
      <c r="V38" s="97">
        <v>0</v>
      </c>
      <c r="W38" s="97">
        <v>0</v>
      </c>
      <c r="X38" s="97">
        <v>0</v>
      </c>
      <c r="Y38" s="97">
        <v>0</v>
      </c>
      <c r="Z38" s="97">
        <v>0</v>
      </c>
      <c r="AA38" s="97">
        <v>0</v>
      </c>
      <c r="AB38" s="97">
        <v>0</v>
      </c>
      <c r="AC38" s="97">
        <v>0</v>
      </c>
      <c r="AD38" s="97">
        <v>0</v>
      </c>
      <c r="AE38" s="97">
        <v>0</v>
      </c>
      <c r="AF38" s="97">
        <v>0</v>
      </c>
      <c r="AG38" s="97">
        <v>0</v>
      </c>
      <c r="AH38" s="146">
        <v>0</v>
      </c>
      <c r="AI38" s="97">
        <v>0</v>
      </c>
      <c r="AK38" s="136">
        <f t="shared" si="26"/>
        <v>0</v>
      </c>
      <c r="AL38" s="132">
        <f t="shared" si="27"/>
        <v>0</v>
      </c>
    </row>
    <row r="39" spans="2:38" s="94" customFormat="1" ht="18.75" customHeight="1">
      <c r="B39" s="20" t="s">
        <v>97</v>
      </c>
      <c r="C39" s="15" t="s">
        <v>118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0">
        <v>0</v>
      </c>
      <c r="Q39" s="30">
        <v>0</v>
      </c>
      <c r="R39" s="30">
        <v>0</v>
      </c>
      <c r="S39" s="30">
        <v>0</v>
      </c>
      <c r="T39" s="30">
        <v>0</v>
      </c>
      <c r="U39" s="30">
        <v>0</v>
      </c>
      <c r="V39" s="30">
        <v>0</v>
      </c>
      <c r="W39" s="30">
        <v>0</v>
      </c>
      <c r="X39" s="30">
        <v>0</v>
      </c>
      <c r="Y39" s="30">
        <v>0</v>
      </c>
      <c r="Z39" s="30">
        <v>0</v>
      </c>
      <c r="AA39" s="30">
        <v>0</v>
      </c>
      <c r="AB39" s="30">
        <v>0</v>
      </c>
      <c r="AC39" s="30">
        <v>0</v>
      </c>
      <c r="AD39" s="30">
        <v>0</v>
      </c>
      <c r="AE39" s="30">
        <v>0</v>
      </c>
      <c r="AF39" s="30">
        <v>0</v>
      </c>
      <c r="AG39" s="30">
        <v>0</v>
      </c>
      <c r="AH39" s="147">
        <v>0</v>
      </c>
      <c r="AI39" s="30">
        <v>0</v>
      </c>
      <c r="AK39" s="137">
        <f t="shared" si="26"/>
        <v>0</v>
      </c>
      <c r="AL39" s="133">
        <f t="shared" si="27"/>
        <v>0</v>
      </c>
    </row>
    <row r="40" spans="2:38" s="94" customFormat="1" ht="18.75" customHeight="1">
      <c r="B40" s="96" t="s">
        <v>98</v>
      </c>
      <c r="C40" s="95" t="s">
        <v>119</v>
      </c>
      <c r="D40" s="97">
        <v>0</v>
      </c>
      <c r="E40" s="97">
        <v>0</v>
      </c>
      <c r="F40" s="97">
        <v>0</v>
      </c>
      <c r="G40" s="97">
        <v>0</v>
      </c>
      <c r="H40" s="97">
        <v>0</v>
      </c>
      <c r="I40" s="97">
        <v>0</v>
      </c>
      <c r="J40" s="97">
        <v>0</v>
      </c>
      <c r="K40" s="97">
        <v>0</v>
      </c>
      <c r="L40" s="97">
        <v>0</v>
      </c>
      <c r="M40" s="97">
        <v>0</v>
      </c>
      <c r="N40" s="97">
        <v>0</v>
      </c>
      <c r="O40" s="97">
        <v>0</v>
      </c>
      <c r="P40" s="97">
        <v>0</v>
      </c>
      <c r="Q40" s="97">
        <v>0</v>
      </c>
      <c r="R40" s="97">
        <v>0</v>
      </c>
      <c r="S40" s="97">
        <v>0</v>
      </c>
      <c r="T40" s="97">
        <v>0</v>
      </c>
      <c r="U40" s="97">
        <v>0</v>
      </c>
      <c r="V40" s="97">
        <v>0</v>
      </c>
      <c r="W40" s="97">
        <v>0</v>
      </c>
      <c r="X40" s="97">
        <v>0</v>
      </c>
      <c r="Y40" s="97">
        <v>0</v>
      </c>
      <c r="Z40" s="97">
        <v>0</v>
      </c>
      <c r="AA40" s="97">
        <v>0</v>
      </c>
      <c r="AB40" s="97">
        <v>0</v>
      </c>
      <c r="AC40" s="97">
        <v>0</v>
      </c>
      <c r="AD40" s="97">
        <v>0</v>
      </c>
      <c r="AE40" s="97">
        <v>0</v>
      </c>
      <c r="AF40" s="97">
        <v>0</v>
      </c>
      <c r="AG40" s="97">
        <v>0</v>
      </c>
      <c r="AH40" s="146">
        <v>0</v>
      </c>
      <c r="AI40" s="97">
        <v>0</v>
      </c>
      <c r="AK40" s="136">
        <f t="shared" si="26"/>
        <v>0</v>
      </c>
      <c r="AL40" s="132">
        <f t="shared" si="27"/>
        <v>0</v>
      </c>
    </row>
    <row r="41" spans="2:38" s="94" customFormat="1" ht="18.75" customHeight="1">
      <c r="B41" s="20" t="s">
        <v>99</v>
      </c>
      <c r="C41" s="15" t="s">
        <v>120</v>
      </c>
      <c r="D41" s="30">
        <v>0.27590676706162026</v>
      </c>
      <c r="E41" s="30">
        <v>0.66821881331569377</v>
      </c>
      <c r="F41" s="30">
        <v>0.9015706887781767</v>
      </c>
      <c r="G41" s="30">
        <v>1.172713865962157</v>
      </c>
      <c r="H41" s="30">
        <v>1.4423413545294437</v>
      </c>
      <c r="I41" s="30">
        <v>3.4986541823105579</v>
      </c>
      <c r="J41" s="30">
        <v>5.81485079127361</v>
      </c>
      <c r="K41" s="30">
        <v>7.3449076207045705</v>
      </c>
      <c r="L41" s="30">
        <v>16.57613239620294</v>
      </c>
      <c r="M41" s="30">
        <v>18.836032028370166</v>
      </c>
      <c r="N41" s="30">
        <v>29.899442261991378</v>
      </c>
      <c r="O41" s="30">
        <v>42.429033898163404</v>
      </c>
      <c r="P41" s="30">
        <v>60.985746322603639</v>
      </c>
      <c r="Q41" s="30">
        <v>72.091452977647691</v>
      </c>
      <c r="R41" s="30">
        <v>93.27781245491218</v>
      </c>
      <c r="S41" s="30">
        <v>247.66059721061771</v>
      </c>
      <c r="T41" s="30">
        <v>341.83155032527389</v>
      </c>
      <c r="U41" s="30">
        <v>459.40825106294432</v>
      </c>
      <c r="V41" s="30">
        <v>526.96190648240554</v>
      </c>
      <c r="W41" s="30">
        <v>664.80003175142861</v>
      </c>
      <c r="X41" s="30">
        <v>822.30343599493767</v>
      </c>
      <c r="Y41" s="30">
        <v>1007.6435997531487</v>
      </c>
      <c r="Z41" s="30">
        <v>1058.7235710383477</v>
      </c>
      <c r="AA41" s="30">
        <v>1268.6237008497903</v>
      </c>
      <c r="AB41" s="30">
        <v>1318.484457811988</v>
      </c>
      <c r="AC41" s="30">
        <v>1365.9947974137533</v>
      </c>
      <c r="AD41" s="30">
        <v>1357.1668483442284</v>
      </c>
      <c r="AE41" s="30">
        <v>1336.4360640496852</v>
      </c>
      <c r="AF41" s="30">
        <v>1315.5180964242279</v>
      </c>
      <c r="AG41" s="30">
        <v>1312.9250859314413</v>
      </c>
      <c r="AH41" s="147">
        <v>1312.9250859314413</v>
      </c>
      <c r="AI41" s="30">
        <v>1312.9252122238561</v>
      </c>
      <c r="AK41" s="137">
        <f t="shared" si="26"/>
        <v>1.2629241473405273E-4</v>
      </c>
      <c r="AL41" s="133">
        <f t="shared" si="27"/>
        <v>9.6191638210285646E-8</v>
      </c>
    </row>
    <row r="42" spans="2:38" s="94" customFormat="1" ht="18.75" customHeight="1">
      <c r="B42" s="96"/>
      <c r="C42" s="95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146"/>
      <c r="AI42" s="97"/>
      <c r="AK42" s="136"/>
      <c r="AL42" s="132"/>
    </row>
    <row r="43" spans="2:38" s="11" customFormat="1" ht="18.75" customHeight="1">
      <c r="B43" s="5" t="s">
        <v>27</v>
      </c>
      <c r="C43" s="21" t="s">
        <v>6</v>
      </c>
      <c r="D43" s="28">
        <f>SUMIF(D44:D47,"&lt;1E+307")</f>
        <v>36798.038435792856</v>
      </c>
      <c r="E43" s="28">
        <f t="shared" ref="E43:AE43" si="28">SUMIF(E44:E47,"&lt;1E+307")</f>
        <v>38278.904613455052</v>
      </c>
      <c r="F43" s="28">
        <f t="shared" si="28"/>
        <v>38935.374307762548</v>
      </c>
      <c r="G43" s="28">
        <f t="shared" si="28"/>
        <v>38853.849403308079</v>
      </c>
      <c r="H43" s="28">
        <f t="shared" si="28"/>
        <v>38074.339354248281</v>
      </c>
      <c r="I43" s="28">
        <f t="shared" si="28"/>
        <v>37120.867971197513</v>
      </c>
      <c r="J43" s="28">
        <f t="shared" si="28"/>
        <v>35688.037808984271</v>
      </c>
      <c r="K43" s="28">
        <f t="shared" si="28"/>
        <v>32830.99773234305</v>
      </c>
      <c r="L43" s="28">
        <f t="shared" si="28"/>
        <v>30721.55429823805</v>
      </c>
      <c r="M43" s="28">
        <f t="shared" si="28"/>
        <v>29108.093159498985</v>
      </c>
      <c r="N43" s="28">
        <f t="shared" si="28"/>
        <v>27549.245839111147</v>
      </c>
      <c r="O43" s="28">
        <f t="shared" si="28"/>
        <v>25913.819920136142</v>
      </c>
      <c r="P43" s="28">
        <f t="shared" si="28"/>
        <v>24489.759441146572</v>
      </c>
      <c r="Q43" s="28">
        <f t="shared" si="28"/>
        <v>22995.974321303191</v>
      </c>
      <c r="R43" s="28">
        <f t="shared" si="28"/>
        <v>21698.941917772023</v>
      </c>
      <c r="S43" s="28">
        <f t="shared" si="28"/>
        <v>20252.351521095923</v>
      </c>
      <c r="T43" s="28">
        <f t="shared" si="28"/>
        <v>18644.335854178444</v>
      </c>
      <c r="U43" s="28">
        <f t="shared" si="28"/>
        <v>17324.221010805169</v>
      </c>
      <c r="V43" s="28">
        <f t="shared" si="28"/>
        <v>16104.339142173523</v>
      </c>
      <c r="W43" s="28">
        <f t="shared" si="28"/>
        <v>14877.692899902229</v>
      </c>
      <c r="X43" s="28">
        <f t="shared" si="28"/>
        <v>13757.301381642115</v>
      </c>
      <c r="Y43" s="28">
        <f t="shared" si="28"/>
        <v>12944.64544936636</v>
      </c>
      <c r="Z43" s="28">
        <f t="shared" si="28"/>
        <v>12173.086228063823</v>
      </c>
      <c r="AA43" s="28">
        <f t="shared" si="28"/>
        <v>11420.855527262021</v>
      </c>
      <c r="AB43" s="28">
        <f t="shared" si="28"/>
        <v>10799.66689720059</v>
      </c>
      <c r="AC43" s="28">
        <f t="shared" si="28"/>
        <v>10174.298505373756</v>
      </c>
      <c r="AD43" s="28">
        <f t="shared" si="28"/>
        <v>9616.0433408810404</v>
      </c>
      <c r="AE43" s="28">
        <f t="shared" si="28"/>
        <v>9191.1557004680362</v>
      </c>
      <c r="AF43" s="28">
        <f t="shared" ref="AF43:AG43" si="29">SUMIF(AF44:AF47,"&lt;1E+307")</f>
        <v>8764.2432925063949</v>
      </c>
      <c r="AG43" s="28">
        <f t="shared" si="29"/>
        <v>8398.4498927600289</v>
      </c>
      <c r="AH43" s="145">
        <f t="shared" ref="AH43" si="30">SUMIF(AH44:AH47,"&lt;1E+307")</f>
        <v>7968.5287579620199</v>
      </c>
      <c r="AI43" s="28">
        <f t="shared" ref="AI43" si="31">SUMIF(AI44:AI47,"&lt;1E+307")</f>
        <v>7584.1229679291964</v>
      </c>
      <c r="AK43" s="134">
        <f>AI43-AH43</f>
        <v>-384.40579003282346</v>
      </c>
      <c r="AL43" s="131">
        <f>IF(AI43&lt;&gt;0,AI43/AH43-1,0)</f>
        <v>-4.8240497299922747E-2</v>
      </c>
    </row>
    <row r="44" spans="2:38" ht="18.75" customHeight="1">
      <c r="B44" s="96" t="s">
        <v>35</v>
      </c>
      <c r="C44" s="16" t="s">
        <v>61</v>
      </c>
      <c r="D44" s="29">
        <v>34200.200000000004</v>
      </c>
      <c r="E44" s="29">
        <v>36241.65</v>
      </c>
      <c r="F44" s="29">
        <v>37268.025000000001</v>
      </c>
      <c r="G44" s="29">
        <v>37384.075000000004</v>
      </c>
      <c r="H44" s="29">
        <v>36783.949999999997</v>
      </c>
      <c r="I44" s="29">
        <v>35812.724999999999</v>
      </c>
      <c r="J44" s="29">
        <v>34433.724999999999</v>
      </c>
      <c r="K44" s="29">
        <v>31657.774999999998</v>
      </c>
      <c r="L44" s="29">
        <v>29623.599999999999</v>
      </c>
      <c r="M44" s="29">
        <v>27983.800000000003</v>
      </c>
      <c r="N44" s="29">
        <v>26390.649999999998</v>
      </c>
      <c r="O44" s="29">
        <v>24761.474999999999</v>
      </c>
      <c r="P44" s="29">
        <v>23270.75</v>
      </c>
      <c r="Q44" s="29">
        <v>21785.599999999999</v>
      </c>
      <c r="R44" s="29">
        <v>20490.974999999999</v>
      </c>
      <c r="S44" s="29">
        <v>19060.95</v>
      </c>
      <c r="T44" s="29">
        <v>17466.125</v>
      </c>
      <c r="U44" s="29">
        <v>16128.025</v>
      </c>
      <c r="V44" s="29">
        <v>14931.85</v>
      </c>
      <c r="W44" s="29">
        <v>13706.575000000001</v>
      </c>
      <c r="X44" s="29">
        <v>12606.375</v>
      </c>
      <c r="Y44" s="29">
        <v>11737.8</v>
      </c>
      <c r="Z44" s="29">
        <v>10951.949999999999</v>
      </c>
      <c r="AA44" s="29">
        <v>10218.525</v>
      </c>
      <c r="AB44" s="29">
        <v>9551.1</v>
      </c>
      <c r="AC44" s="29">
        <v>8933.4249999999993</v>
      </c>
      <c r="AD44" s="29">
        <v>8369.0250000000015</v>
      </c>
      <c r="AE44" s="29">
        <v>7945.9500000000007</v>
      </c>
      <c r="AF44" s="29">
        <v>7552.75</v>
      </c>
      <c r="AG44" s="29">
        <v>7186.5775000000003</v>
      </c>
      <c r="AH44" s="146">
        <v>6769.6250000000009</v>
      </c>
      <c r="AI44" s="97">
        <v>6383.9250000000002</v>
      </c>
      <c r="AK44" s="136">
        <f>AI44-AH44</f>
        <v>-385.70000000000073</v>
      </c>
      <c r="AL44" s="132">
        <f>IF(AI44&lt;&gt;0,AI44/AH44-1,0)</f>
        <v>-5.6975090939306194E-2</v>
      </c>
    </row>
    <row r="45" spans="2:38" ht="18.75" customHeight="1">
      <c r="B45" s="20" t="s">
        <v>161</v>
      </c>
      <c r="C45" s="15" t="s">
        <v>62</v>
      </c>
      <c r="D45" s="30">
        <v>25.34</v>
      </c>
      <c r="E45" s="30">
        <v>53.024999999999999</v>
      </c>
      <c r="F45" s="30">
        <v>68.459999999999994</v>
      </c>
      <c r="G45" s="30">
        <v>83.894999999999996</v>
      </c>
      <c r="H45" s="30">
        <v>132.39449999999997</v>
      </c>
      <c r="I45" s="30">
        <v>180.8905</v>
      </c>
      <c r="J45" s="30">
        <v>229.39</v>
      </c>
      <c r="K45" s="30">
        <v>252.48999999999998</v>
      </c>
      <c r="L45" s="30">
        <v>281.05699999999996</v>
      </c>
      <c r="M45" s="30">
        <v>328.46099999999996</v>
      </c>
      <c r="N45" s="30">
        <v>380.13499999999999</v>
      </c>
      <c r="O45" s="30">
        <v>392.27649999999994</v>
      </c>
      <c r="P45" s="30">
        <v>473.28399999999993</v>
      </c>
      <c r="Q45" s="30">
        <v>479.7765</v>
      </c>
      <c r="R45" s="30">
        <v>492.57249999999999</v>
      </c>
      <c r="S45" s="30">
        <v>487.46249999999998</v>
      </c>
      <c r="T45" s="30">
        <v>498.48749999999995</v>
      </c>
      <c r="U45" s="30">
        <v>534.78250000000003</v>
      </c>
      <c r="V45" s="30">
        <v>527.49900000000002</v>
      </c>
      <c r="W45" s="30">
        <v>543.57449999999994</v>
      </c>
      <c r="X45" s="30">
        <v>540.48400000000004</v>
      </c>
      <c r="Y45" s="30">
        <v>610.00450000000001</v>
      </c>
      <c r="Z45" s="30">
        <v>637.60899999999992</v>
      </c>
      <c r="AA45" s="30">
        <v>632.32400000000007</v>
      </c>
      <c r="AB45" s="30">
        <v>689.73449999999991</v>
      </c>
      <c r="AC45" s="30">
        <v>690.2595</v>
      </c>
      <c r="AD45" s="30">
        <v>708.55749999999989</v>
      </c>
      <c r="AE45" s="30">
        <v>719.41100000000006</v>
      </c>
      <c r="AF45" s="30">
        <v>698.64199999999994</v>
      </c>
      <c r="AG45" s="30">
        <v>712.4319999999999</v>
      </c>
      <c r="AH45" s="147">
        <v>713.72</v>
      </c>
      <c r="AI45" s="30">
        <v>715.01426500000002</v>
      </c>
      <c r="AK45" s="137">
        <f>AI45-AH45</f>
        <v>1.2942649999999958</v>
      </c>
      <c r="AL45" s="133">
        <f>IF(AI45&lt;&gt;0,AI45/AH45-1,0)</f>
        <v>1.8134072185169714E-3</v>
      </c>
    </row>
    <row r="46" spans="2:38" ht="18.75" customHeight="1">
      <c r="B46" s="96" t="s">
        <v>36</v>
      </c>
      <c r="C46" s="16" t="s">
        <v>63</v>
      </c>
      <c r="D46" s="29">
        <v>2572.4984357928515</v>
      </c>
      <c r="E46" s="29">
        <v>1984.2296134550459</v>
      </c>
      <c r="F46" s="29">
        <v>1598.8893077625444</v>
      </c>
      <c r="G46" s="29">
        <v>1385.8794033080796</v>
      </c>
      <c r="H46" s="29">
        <v>1157.9948542482832</v>
      </c>
      <c r="I46" s="29">
        <v>1126.5343461975147</v>
      </c>
      <c r="J46" s="29">
        <v>1023.4865589842715</v>
      </c>
      <c r="K46" s="29">
        <v>918.57835734304899</v>
      </c>
      <c r="L46" s="29">
        <v>814.02479823804958</v>
      </c>
      <c r="M46" s="29">
        <v>792.24153449898358</v>
      </c>
      <c r="N46" s="29">
        <v>773.78871411114847</v>
      </c>
      <c r="O46" s="29">
        <v>755.02954513614361</v>
      </c>
      <c r="P46" s="29">
        <v>739.89606614657282</v>
      </c>
      <c r="Q46" s="29">
        <v>724.94094630319239</v>
      </c>
      <c r="R46" s="29">
        <v>709.61379277202548</v>
      </c>
      <c r="S46" s="29">
        <v>694.48902109591972</v>
      </c>
      <c r="T46" s="29">
        <v>677.3047976784452</v>
      </c>
      <c r="U46" s="29">
        <v>658.96787555517267</v>
      </c>
      <c r="V46" s="29">
        <v>642.40767767352429</v>
      </c>
      <c r="W46" s="29">
        <v>624.90553815222927</v>
      </c>
      <c r="X46" s="29">
        <v>607.73202714211459</v>
      </c>
      <c r="Y46" s="29">
        <v>593.92159911636156</v>
      </c>
      <c r="Z46" s="29">
        <v>580.7442503138243</v>
      </c>
      <c r="AA46" s="29">
        <v>567.28782076202162</v>
      </c>
      <c r="AB46" s="29">
        <v>556.08713395058783</v>
      </c>
      <c r="AC46" s="29">
        <v>547.94019087375693</v>
      </c>
      <c r="AD46" s="29">
        <v>535.88483613103972</v>
      </c>
      <c r="AE46" s="29">
        <v>523.30019296803562</v>
      </c>
      <c r="AF46" s="29">
        <v>510.39084550639558</v>
      </c>
      <c r="AG46" s="29">
        <v>496.99717176002986</v>
      </c>
      <c r="AH46" s="146">
        <v>482.75776296201929</v>
      </c>
      <c r="AI46" s="97">
        <v>482.77493392919712</v>
      </c>
      <c r="AK46" s="136">
        <f>AI46-AH46</f>
        <v>1.7170967177833063E-2</v>
      </c>
      <c r="AL46" s="132">
        <f>IF(AI46&lt;&gt;0,AI46/AH46-1,0)</f>
        <v>3.5568495206472761E-5</v>
      </c>
    </row>
    <row r="47" spans="2:38" ht="18.75" customHeight="1">
      <c r="B47" s="20" t="s">
        <v>92</v>
      </c>
      <c r="C47" s="15" t="s">
        <v>67</v>
      </c>
      <c r="D47" s="30" t="e">
        <v>#N/A</v>
      </c>
      <c r="E47" s="30" t="e">
        <v>#N/A</v>
      </c>
      <c r="F47" s="30" t="e">
        <v>#N/A</v>
      </c>
      <c r="G47" s="30" t="e">
        <v>#N/A</v>
      </c>
      <c r="H47" s="30" t="e">
        <v>#N/A</v>
      </c>
      <c r="I47" s="30">
        <v>0.7181249999999999</v>
      </c>
      <c r="J47" s="30">
        <v>1.4362499999999998</v>
      </c>
      <c r="K47" s="30">
        <v>2.1543749999999999</v>
      </c>
      <c r="L47" s="30">
        <v>2.8724999999999996</v>
      </c>
      <c r="M47" s="30">
        <v>3.5906250000000002</v>
      </c>
      <c r="N47" s="30">
        <v>4.6721250000000003</v>
      </c>
      <c r="O47" s="30">
        <v>5.038875</v>
      </c>
      <c r="P47" s="30">
        <v>5.8293749999999998</v>
      </c>
      <c r="Q47" s="30">
        <v>5.6568749999999994</v>
      </c>
      <c r="R47" s="30">
        <v>5.7806249999999997</v>
      </c>
      <c r="S47" s="30">
        <v>9.4499999999999993</v>
      </c>
      <c r="T47" s="30">
        <v>2.4185564999999998</v>
      </c>
      <c r="U47" s="30">
        <v>2.44563525</v>
      </c>
      <c r="V47" s="30">
        <v>2.5824644999999999</v>
      </c>
      <c r="W47" s="30">
        <v>2.6378617499999999</v>
      </c>
      <c r="X47" s="30">
        <v>2.7103544999999998</v>
      </c>
      <c r="Y47" s="30">
        <v>2.9193502499999999</v>
      </c>
      <c r="Z47" s="30">
        <v>2.7829777500000001</v>
      </c>
      <c r="AA47" s="30">
        <v>2.7187065000000001</v>
      </c>
      <c r="AB47" s="30">
        <v>2.7452632499999998</v>
      </c>
      <c r="AC47" s="30">
        <v>2.6738144999999998</v>
      </c>
      <c r="AD47" s="30">
        <v>2.5760047500000001</v>
      </c>
      <c r="AE47" s="30">
        <v>2.4945075000000001</v>
      </c>
      <c r="AF47" s="30">
        <v>2.4604469999999998</v>
      </c>
      <c r="AG47" s="30">
        <v>2.4432209999999999</v>
      </c>
      <c r="AH47" s="147">
        <v>2.4259949999999999</v>
      </c>
      <c r="AI47" s="30">
        <v>2.4087689999999999</v>
      </c>
      <c r="AK47" s="137">
        <f>AI47-AH47</f>
        <v>-1.7225999999999964E-2</v>
      </c>
      <c r="AL47" s="133">
        <f>IF(AI47&lt;&gt;0,AI47/AH47-1,0)</f>
        <v>-7.1005917159763232E-3</v>
      </c>
    </row>
    <row r="48" spans="2:38" ht="18.75" customHeight="1">
      <c r="B48" s="9"/>
      <c r="C48" s="16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146"/>
      <c r="AI48" s="97"/>
      <c r="AK48" s="136"/>
      <c r="AL48" s="132"/>
    </row>
    <row r="49" spans="2:38" s="11" customFormat="1" ht="18.75" customHeight="1">
      <c r="B49" s="5" t="s">
        <v>163</v>
      </c>
      <c r="C49" s="21" t="s">
        <v>6</v>
      </c>
      <c r="D49" s="28">
        <f>SUMIF(D50,"&lt;1E+307")</f>
        <v>1441.0900611294358</v>
      </c>
      <c r="E49" s="28">
        <f t="shared" ref="E49:AI49" si="32">SUMIF(E50,"&lt;1E+307")</f>
        <v>1437.866668438357</v>
      </c>
      <c r="F49" s="28">
        <f t="shared" si="32"/>
        <v>1454.4391038508688</v>
      </c>
      <c r="G49" s="28">
        <f t="shared" si="32"/>
        <v>1439.8068415757734</v>
      </c>
      <c r="H49" s="28">
        <f t="shared" si="32"/>
        <v>1437.8068524585692</v>
      </c>
      <c r="I49" s="28">
        <f t="shared" si="32"/>
        <v>1435.171430152729</v>
      </c>
      <c r="J49" s="28">
        <f t="shared" si="32"/>
        <v>1437.8822125281874</v>
      </c>
      <c r="K49" s="28">
        <f t="shared" si="32"/>
        <v>1434.2824858553045</v>
      </c>
      <c r="L49" s="28">
        <f t="shared" si="32"/>
        <v>1433.1026728591764</v>
      </c>
      <c r="M49" s="28">
        <f t="shared" si="32"/>
        <v>1433.1161306617385</v>
      </c>
      <c r="N49" s="28">
        <f t="shared" si="32"/>
        <v>1433.7673706522046</v>
      </c>
      <c r="O49" s="28">
        <f t="shared" si="32"/>
        <v>1457.7439728534218</v>
      </c>
      <c r="P49" s="28">
        <f t="shared" si="32"/>
        <v>1486.3096685428152</v>
      </c>
      <c r="Q49" s="28">
        <f t="shared" si="32"/>
        <v>1522.4624375266017</v>
      </c>
      <c r="R49" s="28">
        <f t="shared" si="32"/>
        <v>1553.5537327307825</v>
      </c>
      <c r="S49" s="28">
        <f t="shared" si="32"/>
        <v>1590.950302686774</v>
      </c>
      <c r="T49" s="28">
        <f t="shared" si="32"/>
        <v>1618.3388234847193</v>
      </c>
      <c r="U49" s="28">
        <f t="shared" si="32"/>
        <v>1644.0956947997606</v>
      </c>
      <c r="V49" s="28">
        <f t="shared" si="32"/>
        <v>1673.0100322398248</v>
      </c>
      <c r="W49" s="28">
        <f t="shared" si="32"/>
        <v>1701.1961713111216</v>
      </c>
      <c r="X49" s="28">
        <f t="shared" si="32"/>
        <v>1727.009582906009</v>
      </c>
      <c r="Y49" s="28">
        <f t="shared" si="32"/>
        <v>1741.2157151728863</v>
      </c>
      <c r="Z49" s="28">
        <f t="shared" si="32"/>
        <v>1758.0600704987471</v>
      </c>
      <c r="AA49" s="28">
        <f t="shared" si="32"/>
        <v>1774.5570240062725</v>
      </c>
      <c r="AB49" s="28">
        <f t="shared" si="32"/>
        <v>1791.5191287320852</v>
      </c>
      <c r="AC49" s="28">
        <f t="shared" si="32"/>
        <v>1811.1687425537916</v>
      </c>
      <c r="AD49" s="28">
        <f t="shared" si="32"/>
        <v>1819.8155430911058</v>
      </c>
      <c r="AE49" s="28">
        <f t="shared" si="32"/>
        <v>1831.8639691245046</v>
      </c>
      <c r="AF49" s="28">
        <f t="shared" si="32"/>
        <v>1946.4908204737071</v>
      </c>
      <c r="AG49" s="28">
        <f t="shared" si="32"/>
        <v>1870.205889966162</v>
      </c>
      <c r="AH49" s="145">
        <f t="shared" si="32"/>
        <v>1873.2870022510674</v>
      </c>
      <c r="AI49" s="28">
        <f t="shared" si="32"/>
        <v>1878.5224357499994</v>
      </c>
      <c r="AK49" s="134">
        <f>AI49-AH49</f>
        <v>5.235433498932025</v>
      </c>
      <c r="AL49" s="131">
        <f>IF(AI49&lt;&gt;0,AI49/AH49-1,0)</f>
        <v>2.7947845112044067E-3</v>
      </c>
    </row>
    <row r="50" spans="2:38" ht="18.75" customHeight="1">
      <c r="B50" s="96" t="s">
        <v>162</v>
      </c>
      <c r="C50" s="16" t="s">
        <v>64</v>
      </c>
      <c r="D50" s="29">
        <v>1441.0900611294358</v>
      </c>
      <c r="E50" s="29">
        <v>1437.866668438357</v>
      </c>
      <c r="F50" s="29">
        <v>1454.4391038508688</v>
      </c>
      <c r="G50" s="29">
        <v>1439.8068415757734</v>
      </c>
      <c r="H50" s="29">
        <v>1437.8068524585692</v>
      </c>
      <c r="I50" s="29">
        <v>1435.171430152729</v>
      </c>
      <c r="J50" s="29">
        <v>1437.8822125281874</v>
      </c>
      <c r="K50" s="29">
        <v>1434.2824858553045</v>
      </c>
      <c r="L50" s="29">
        <v>1433.1026728591764</v>
      </c>
      <c r="M50" s="29">
        <v>1433.1161306617385</v>
      </c>
      <c r="N50" s="29">
        <v>1433.7673706522046</v>
      </c>
      <c r="O50" s="29">
        <v>1457.7439728534218</v>
      </c>
      <c r="P50" s="29">
        <v>1486.3096685428152</v>
      </c>
      <c r="Q50" s="29">
        <v>1522.4624375266017</v>
      </c>
      <c r="R50" s="29">
        <v>1553.5537327307825</v>
      </c>
      <c r="S50" s="29">
        <v>1590.950302686774</v>
      </c>
      <c r="T50" s="29">
        <v>1618.3388234847193</v>
      </c>
      <c r="U50" s="29">
        <v>1644.0956947997606</v>
      </c>
      <c r="V50" s="29">
        <v>1673.0100322398248</v>
      </c>
      <c r="W50" s="29">
        <v>1701.1961713111216</v>
      </c>
      <c r="X50" s="29">
        <v>1727.009582906009</v>
      </c>
      <c r="Y50" s="29">
        <v>1741.2157151728863</v>
      </c>
      <c r="Z50" s="29">
        <v>1758.0600704987471</v>
      </c>
      <c r="AA50" s="29">
        <v>1774.5570240062725</v>
      </c>
      <c r="AB50" s="29">
        <v>1791.5191287320852</v>
      </c>
      <c r="AC50" s="29">
        <v>1811.1687425537916</v>
      </c>
      <c r="AD50" s="29">
        <v>1819.8155430911058</v>
      </c>
      <c r="AE50" s="29">
        <v>1831.8639691245046</v>
      </c>
      <c r="AF50" s="29">
        <v>1946.4908204737071</v>
      </c>
      <c r="AG50" s="29">
        <v>1870.205889966162</v>
      </c>
      <c r="AH50" s="146">
        <v>1873.2870022510674</v>
      </c>
      <c r="AI50" s="97">
        <v>1878.5224357499994</v>
      </c>
      <c r="AK50" s="136">
        <f>AI50-AH50</f>
        <v>5.235433498932025</v>
      </c>
      <c r="AL50" s="132">
        <f>IF(AI50&lt;&gt;0,AI50/AH50-1,0)</f>
        <v>2.7947845112044067E-3</v>
      </c>
    </row>
    <row r="51" spans="2:38" ht="14.25" customHeight="1">
      <c r="B51" s="7"/>
      <c r="C51" s="17"/>
    </row>
    <row r="52" spans="2:38" ht="18.75" customHeight="1"/>
  </sheetData>
  <pageMargins left="0.70866141732283472" right="0.70866141732283472" top="0.78740157480314965" bottom="0.78740157480314965" header="1.1811023622047245" footer="1.1811023622047245"/>
  <pageSetup paperSize="9" scale="19" orientation="portrait" r:id="rId1"/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AM52"/>
  <sheetViews>
    <sheetView showGridLines="0" zoomScale="70" zoomScaleNormal="70" zoomScalePageLayoutView="150" workbookViewId="0">
      <pane xSplit="3" ySplit="8" topLeftCell="D9" activePane="bottomRight" state="frozen"/>
      <selection activeCell="B3" sqref="B3"/>
      <selection pane="topRight" activeCell="B3" sqref="B3"/>
      <selection pane="bottomLeft" activeCell="B3" sqref="B3"/>
      <selection pane="bottomRight" activeCell="D9" sqref="D9"/>
    </sheetView>
  </sheetViews>
  <sheetFormatPr baseColWidth="10" defaultColWidth="11.42578125" defaultRowHeight="15"/>
  <cols>
    <col min="1" max="1" width="5.42578125" style="2" customWidth="1"/>
    <col min="2" max="2" width="62.7109375" style="2" customWidth="1"/>
    <col min="3" max="3" width="16.7109375" style="18" customWidth="1"/>
    <col min="4" max="33" width="10.85546875" style="2" customWidth="1"/>
    <col min="34" max="38" width="10.85546875" style="94" customWidth="1"/>
    <col min="39" max="39" width="10.85546875" style="2" customWidth="1"/>
    <col min="40" max="16384" width="11.42578125" style="2"/>
  </cols>
  <sheetData>
    <row r="1" spans="2:39">
      <c r="D1" s="91" t="str">
        <f>THG!D1</f>
        <v>REF</v>
      </c>
      <c r="E1" s="91" t="str">
        <f>THG!E1</f>
        <v>REF</v>
      </c>
      <c r="F1" s="91" t="str">
        <f>THG!F1</f>
        <v>REF</v>
      </c>
      <c r="G1" s="91" t="str">
        <f>THG!G1</f>
        <v>REF</v>
      </c>
      <c r="H1" s="91" t="str">
        <f>THG!H1</f>
        <v>REF</v>
      </c>
      <c r="I1" s="91" t="str">
        <f>THG!I1</f>
        <v>REF</v>
      </c>
      <c r="J1" s="91" t="str">
        <f>THG!J1</f>
        <v>REF</v>
      </c>
      <c r="K1" s="91" t="str">
        <f>THG!K1</f>
        <v>REF</v>
      </c>
      <c r="L1" s="91" t="str">
        <f>THG!L1</f>
        <v>REF</v>
      </c>
      <c r="M1" s="91" t="str">
        <f>THG!M1</f>
        <v>REF</v>
      </c>
      <c r="N1" s="91" t="str">
        <f>THG!N1</f>
        <v>REF</v>
      </c>
      <c r="O1" s="91" t="str">
        <f>THG!O1</f>
        <v>REF</v>
      </c>
      <c r="P1" s="91" t="str">
        <f>THG!P1</f>
        <v>REF</v>
      </c>
      <c r="Q1" s="91" t="str">
        <f>THG!Q1</f>
        <v>REF</v>
      </c>
      <c r="R1" s="91" t="str">
        <f>THG!R1</f>
        <v>REF</v>
      </c>
      <c r="S1" s="91" t="str">
        <f>THG!S1</f>
        <v>REF</v>
      </c>
      <c r="T1" s="91" t="str">
        <f>THG!T1</f>
        <v>REF</v>
      </c>
      <c r="U1" s="91" t="str">
        <f>THG!U1</f>
        <v>REF</v>
      </c>
      <c r="V1" s="91" t="str">
        <f>THG!V1</f>
        <v>REF</v>
      </c>
      <c r="W1" s="91" t="str">
        <f>THG!W1</f>
        <v>REF</v>
      </c>
      <c r="X1" s="91" t="str">
        <f>THG!X1</f>
        <v>REF</v>
      </c>
      <c r="Y1" s="91" t="str">
        <f>THG!Y1</f>
        <v>REF</v>
      </c>
      <c r="Z1" s="91" t="str">
        <f>THG!Z1</f>
        <v>REF</v>
      </c>
      <c r="AA1" s="91" t="str">
        <f>THG!AA1</f>
        <v>REF</v>
      </c>
      <c r="AB1" s="91" t="str">
        <f>THG!AB1</f>
        <v>REF</v>
      </c>
      <c r="AC1" s="91" t="str">
        <f>THG!AC1</f>
        <v>REF</v>
      </c>
      <c r="AD1" s="91" t="str">
        <f>THG!AD1</f>
        <v>REF</v>
      </c>
      <c r="AE1" s="91" t="str">
        <f>THG!AE1</f>
        <v>REF</v>
      </c>
      <c r="AF1" s="91" t="str">
        <f>THG!AF1</f>
        <v>REF</v>
      </c>
      <c r="AG1" s="91" t="str">
        <f>THG!AG1</f>
        <v>REF</v>
      </c>
      <c r="AH1" s="91" t="str">
        <f>THG!AH1</f>
        <v>REF</v>
      </c>
      <c r="AI1" s="91" t="s">
        <v>151</v>
      </c>
      <c r="AJ1" s="91"/>
      <c r="AK1" s="91"/>
      <c r="AL1" s="91"/>
      <c r="AM1" s="91"/>
    </row>
    <row r="2" spans="2:39" ht="14.25" customHeight="1">
      <c r="B2" s="1"/>
      <c r="C2" s="12"/>
      <c r="D2" s="91" t="str">
        <f>THG!D2</f>
        <v>Sum</v>
      </c>
      <c r="E2" s="91" t="str">
        <f>THG!E2</f>
        <v>Sum</v>
      </c>
      <c r="F2" s="91" t="str">
        <f>THG!F2</f>
        <v>Sum</v>
      </c>
      <c r="G2" s="91" t="str">
        <f>THG!G2</f>
        <v>Sum</v>
      </c>
      <c r="H2" s="91" t="str">
        <f>THG!H2</f>
        <v>Sum</v>
      </c>
      <c r="I2" s="91" t="str">
        <f>THG!I2</f>
        <v>Sum</v>
      </c>
      <c r="J2" s="91" t="str">
        <f>THG!J2</f>
        <v>Sum</v>
      </c>
      <c r="K2" s="91" t="str">
        <f>THG!K2</f>
        <v>Sum</v>
      </c>
      <c r="L2" s="91" t="str">
        <f>THG!L2</f>
        <v>Sum</v>
      </c>
      <c r="M2" s="91" t="str">
        <f>THG!M2</f>
        <v>Sum</v>
      </c>
      <c r="N2" s="91" t="str">
        <f>THG!N2</f>
        <v>Sum</v>
      </c>
      <c r="O2" s="91" t="str">
        <f>THG!O2</f>
        <v>Sum</v>
      </c>
      <c r="P2" s="91" t="str">
        <f>THG!P2</f>
        <v>Sum</v>
      </c>
      <c r="Q2" s="91" t="str">
        <f>THG!Q2</f>
        <v>Sum</v>
      </c>
      <c r="R2" s="91" t="str">
        <f>THG!R2</f>
        <v>Sum</v>
      </c>
      <c r="S2" s="91" t="str">
        <f>THG!S2</f>
        <v>Sum</v>
      </c>
      <c r="T2" s="91" t="str">
        <f>THG!T2</f>
        <v>Sum</v>
      </c>
      <c r="U2" s="91" t="str">
        <f>THG!U2</f>
        <v>Sum</v>
      </c>
      <c r="V2" s="91" t="str">
        <f>THG!V2</f>
        <v>Sum</v>
      </c>
      <c r="W2" s="91" t="str">
        <f>THG!W2</f>
        <v>Sum</v>
      </c>
      <c r="X2" s="91" t="str">
        <f>THG!X2</f>
        <v>Sum</v>
      </c>
      <c r="Y2" s="91" t="str">
        <f>THG!Y2</f>
        <v>Sum</v>
      </c>
      <c r="Z2" s="91" t="str">
        <f>THG!Z2</f>
        <v>Sum</v>
      </c>
      <c r="AA2" s="91" t="str">
        <f>THG!AA2</f>
        <v>Sum</v>
      </c>
      <c r="AB2" s="91" t="str">
        <f>THG!AB2</f>
        <v>Sum</v>
      </c>
      <c r="AC2" s="91" t="str">
        <f>THG!AC2</f>
        <v>Sum</v>
      </c>
      <c r="AD2" s="91" t="str">
        <f>THG!AD2</f>
        <v>Sum</v>
      </c>
      <c r="AE2" s="91" t="str">
        <f>THG!AE2</f>
        <v>Sum</v>
      </c>
      <c r="AF2" s="91" t="str">
        <f>THG!AF2</f>
        <v>Sum</v>
      </c>
      <c r="AG2" s="91" t="str">
        <f>THG!AG2</f>
        <v>Sum</v>
      </c>
      <c r="AH2" s="91" t="str">
        <f>THG!AH2</f>
        <v>Sum</v>
      </c>
      <c r="AI2" s="91" t="str">
        <f>THG!AI2</f>
        <v>Sum</v>
      </c>
      <c r="AJ2" s="91"/>
      <c r="AK2" s="91"/>
      <c r="AL2" s="91"/>
      <c r="AM2" s="91"/>
    </row>
    <row r="3" spans="2:39" ht="22.5" customHeight="1">
      <c r="B3" s="3" t="s">
        <v>121</v>
      </c>
      <c r="C3" s="13" t="s">
        <v>125</v>
      </c>
      <c r="D3" s="25" t="s">
        <v>45</v>
      </c>
      <c r="E3" s="25">
        <v>298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K3" s="88"/>
      <c r="AL3" s="88"/>
    </row>
    <row r="4" spans="2:39">
      <c r="B4" s="4" t="s">
        <v>173</v>
      </c>
      <c r="C4" s="14"/>
      <c r="D4" s="8">
        <v>32874</v>
      </c>
      <c r="E4" s="8">
        <v>33239</v>
      </c>
      <c r="F4" s="8">
        <v>33604</v>
      </c>
      <c r="G4" s="8">
        <v>33970</v>
      </c>
      <c r="H4" s="8">
        <v>34335</v>
      </c>
      <c r="I4" s="8">
        <v>34700</v>
      </c>
      <c r="J4" s="8">
        <v>35065</v>
      </c>
      <c r="K4" s="8">
        <v>35431</v>
      </c>
      <c r="L4" s="8">
        <v>35796</v>
      </c>
      <c r="M4" s="8">
        <v>36161</v>
      </c>
      <c r="N4" s="8">
        <v>36526</v>
      </c>
      <c r="O4" s="8">
        <v>36892</v>
      </c>
      <c r="P4" s="8">
        <v>37257</v>
      </c>
      <c r="Q4" s="8">
        <v>37622</v>
      </c>
      <c r="R4" s="8">
        <v>37987</v>
      </c>
      <c r="S4" s="8">
        <v>38353</v>
      </c>
      <c r="T4" s="8">
        <v>38718</v>
      </c>
      <c r="U4" s="8">
        <v>39083</v>
      </c>
      <c r="V4" s="8">
        <v>39448</v>
      </c>
      <c r="W4" s="8">
        <v>39814</v>
      </c>
      <c r="X4" s="8">
        <v>40179</v>
      </c>
      <c r="Y4" s="8">
        <v>40544</v>
      </c>
      <c r="Z4" s="8">
        <v>40909</v>
      </c>
      <c r="AA4" s="8">
        <v>41275</v>
      </c>
      <c r="AB4" s="8">
        <v>41640</v>
      </c>
      <c r="AC4" s="8">
        <v>42005</v>
      </c>
      <c r="AD4" s="8">
        <v>42370</v>
      </c>
      <c r="AE4" s="8">
        <v>42736</v>
      </c>
      <c r="AF4" s="8">
        <v>43101</v>
      </c>
      <c r="AG4" s="8">
        <v>43466</v>
      </c>
      <c r="AH4" s="8">
        <v>43831</v>
      </c>
      <c r="AI4" s="8">
        <v>44197</v>
      </c>
      <c r="AK4" s="8" t="s">
        <v>176</v>
      </c>
      <c r="AL4" s="8" t="s">
        <v>177</v>
      </c>
    </row>
    <row r="5" spans="2:39" s="11" customFormat="1" ht="18.75" customHeight="1">
      <c r="B5" s="5" t="s">
        <v>42</v>
      </c>
      <c r="C5" s="21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143"/>
      <c r="AI5" s="22"/>
      <c r="AK5" s="134"/>
      <c r="AL5" s="129"/>
    </row>
    <row r="6" spans="2:39" s="11" customFormat="1" ht="18.75" customHeight="1">
      <c r="B6" s="26" t="s">
        <v>43</v>
      </c>
      <c r="C6" s="23" t="s">
        <v>6</v>
      </c>
      <c r="D6" s="27">
        <f t="shared" ref="D6:AG6" si="0">SUM(D9,D14,D22,D27,D33,D43)</f>
        <v>57989.377395446558</v>
      </c>
      <c r="E6" s="27">
        <f t="shared" si="0"/>
        <v>56342.412363688221</v>
      </c>
      <c r="F6" s="27">
        <f t="shared" si="0"/>
        <v>58034.286528863653</v>
      </c>
      <c r="G6" s="27">
        <f t="shared" si="0"/>
        <v>55169.194636356799</v>
      </c>
      <c r="H6" s="27">
        <f t="shared" si="0"/>
        <v>57078.647472742603</v>
      </c>
      <c r="I6" s="27">
        <f t="shared" si="0"/>
        <v>55250.379848396187</v>
      </c>
      <c r="J6" s="27">
        <f t="shared" si="0"/>
        <v>56761.691211122743</v>
      </c>
      <c r="K6" s="27">
        <f t="shared" si="0"/>
        <v>53826.509566365668</v>
      </c>
      <c r="L6" s="27">
        <f t="shared" si="0"/>
        <v>40977.695431966902</v>
      </c>
      <c r="M6" s="27">
        <f t="shared" si="0"/>
        <v>37053.525276744214</v>
      </c>
      <c r="N6" s="27">
        <f t="shared" si="0"/>
        <v>36482.689844332541</v>
      </c>
      <c r="O6" s="27">
        <f t="shared" si="0"/>
        <v>38529.72444974089</v>
      </c>
      <c r="P6" s="27">
        <f t="shared" si="0"/>
        <v>37767.336928932054</v>
      </c>
      <c r="Q6" s="27">
        <f t="shared" si="0"/>
        <v>37496.389606062367</v>
      </c>
      <c r="R6" s="27">
        <f t="shared" si="0"/>
        <v>39154.19982565083</v>
      </c>
      <c r="S6" s="27">
        <f t="shared" si="0"/>
        <v>37521.882340882134</v>
      </c>
      <c r="T6" s="27">
        <f t="shared" si="0"/>
        <v>36769.14928313643</v>
      </c>
      <c r="U6" s="27">
        <f t="shared" si="0"/>
        <v>39708.590876287686</v>
      </c>
      <c r="V6" s="27">
        <f t="shared" si="0"/>
        <v>38418.209759895733</v>
      </c>
      <c r="W6" s="27">
        <f t="shared" si="0"/>
        <v>38817.174033919859</v>
      </c>
      <c r="X6" s="27">
        <f t="shared" si="0"/>
        <v>30841.378360806262</v>
      </c>
      <c r="Y6" s="27">
        <f t="shared" si="0"/>
        <v>30854.963895124958</v>
      </c>
      <c r="Z6" s="27">
        <f t="shared" si="0"/>
        <v>31001.076404938303</v>
      </c>
      <c r="AA6" s="27">
        <f t="shared" si="0"/>
        <v>31171.676230597201</v>
      </c>
      <c r="AB6" s="27">
        <f t="shared" si="0"/>
        <v>31704.688765994411</v>
      </c>
      <c r="AC6" s="27">
        <f t="shared" si="0"/>
        <v>31654.874026802652</v>
      </c>
      <c r="AD6" s="27">
        <f t="shared" si="0"/>
        <v>31521.137749100362</v>
      </c>
      <c r="AE6" s="27">
        <f t="shared" si="0"/>
        <v>31027.723594945852</v>
      </c>
      <c r="AF6" s="27">
        <f t="shared" si="0"/>
        <v>29715.791730366869</v>
      </c>
      <c r="AG6" s="27">
        <f t="shared" si="0"/>
        <v>28948.457596664335</v>
      </c>
      <c r="AH6" s="144">
        <f t="shared" ref="AH6" si="1">SUM(AH9,AH14,AH22,AH27,AH33,AH43)</f>
        <v>28182.136979749001</v>
      </c>
      <c r="AI6" s="27">
        <f>SUM(AI9,AI14,AI22,AI27,AI33,AI43)</f>
        <v>27788.30023292618</v>
      </c>
      <c r="AK6" s="135">
        <f>AI6-AH6</f>
        <v>-393.83674682282071</v>
      </c>
      <c r="AL6" s="130">
        <f>IF(AI6&lt;&gt;0,AI6/AH6-1,0)</f>
        <v>-1.3974694222294914E-2</v>
      </c>
    </row>
    <row r="7" spans="2:39" s="11" customFormat="1" ht="18.75" customHeight="1">
      <c r="B7" s="24" t="s">
        <v>44</v>
      </c>
      <c r="C7" s="21" t="s">
        <v>6</v>
      </c>
      <c r="D7" s="28">
        <f t="shared" ref="D7:AG7" si="2">SUM(D9,D14,D22,D27,D33,D43,D49)</f>
        <v>58960.109473928576</v>
      </c>
      <c r="E7" s="28">
        <f t="shared" si="2"/>
        <v>57326.188319903769</v>
      </c>
      <c r="F7" s="28">
        <f t="shared" si="2"/>
        <v>59024.90460844765</v>
      </c>
      <c r="G7" s="28">
        <f t="shared" si="2"/>
        <v>56146.123095612413</v>
      </c>
      <c r="H7" s="28">
        <f t="shared" si="2"/>
        <v>58050.375572379548</v>
      </c>
      <c r="I7" s="28">
        <f t="shared" si="2"/>
        <v>56211.325756729995</v>
      </c>
      <c r="J7" s="28">
        <f t="shared" si="2"/>
        <v>57720.894267094474</v>
      </c>
      <c r="K7" s="28">
        <f t="shared" si="2"/>
        <v>54779.531600756556</v>
      </c>
      <c r="L7" s="28">
        <f t="shared" si="2"/>
        <v>41926.359835133371</v>
      </c>
      <c r="M7" s="28">
        <f t="shared" si="2"/>
        <v>37993.22027468829</v>
      </c>
      <c r="N7" s="28">
        <f t="shared" si="2"/>
        <v>37419.077395668348</v>
      </c>
      <c r="O7" s="28">
        <f t="shared" si="2"/>
        <v>39762.928698956392</v>
      </c>
      <c r="P7" s="28">
        <f t="shared" si="2"/>
        <v>39031.72200533541</v>
      </c>
      <c r="Q7" s="28">
        <f t="shared" si="2"/>
        <v>38789.177478668506</v>
      </c>
      <c r="R7" s="28">
        <f t="shared" si="2"/>
        <v>40474.626247324028</v>
      </c>
      <c r="S7" s="28">
        <f t="shared" si="2"/>
        <v>38873.130073379616</v>
      </c>
      <c r="T7" s="28">
        <f t="shared" si="2"/>
        <v>38021.421474641269</v>
      </c>
      <c r="U7" s="28">
        <f t="shared" si="2"/>
        <v>40969.330889930636</v>
      </c>
      <c r="V7" s="28">
        <f t="shared" si="2"/>
        <v>39694.802601913019</v>
      </c>
      <c r="W7" s="28">
        <f t="shared" si="2"/>
        <v>40110.189997744557</v>
      </c>
      <c r="X7" s="28">
        <f t="shared" si="2"/>
        <v>32150.090003802761</v>
      </c>
      <c r="Y7" s="28">
        <f t="shared" si="2"/>
        <v>32195.138226028492</v>
      </c>
      <c r="Z7" s="28">
        <f t="shared" si="2"/>
        <v>32375.994414838464</v>
      </c>
      <c r="AA7" s="28">
        <f t="shared" si="2"/>
        <v>32582.150027453132</v>
      </c>
      <c r="AB7" s="28">
        <f t="shared" si="2"/>
        <v>33152.236865128376</v>
      </c>
      <c r="AC7" s="28">
        <f t="shared" si="2"/>
        <v>33142.093687673907</v>
      </c>
      <c r="AD7" s="28">
        <f t="shared" si="2"/>
        <v>32966.963960835041</v>
      </c>
      <c r="AE7" s="28">
        <f t="shared" si="2"/>
        <v>32488.88531798467</v>
      </c>
      <c r="AF7" s="28">
        <f t="shared" si="2"/>
        <v>31199.033372475027</v>
      </c>
      <c r="AG7" s="28">
        <f t="shared" si="2"/>
        <v>30450.056660546437</v>
      </c>
      <c r="AH7" s="145">
        <f t="shared" ref="AH7" si="3">SUM(AH9,AH14,AH22,AH27,AH33,AH43,AH49)</f>
        <v>29694.280705777051</v>
      </c>
      <c r="AI7" s="28">
        <f t="shared" ref="AI7" si="4">SUM(AI9,AI14,AI22,AI27,AI33,AI43,AI49)</f>
        <v>29389.99244715018</v>
      </c>
      <c r="AK7" s="134">
        <f>AI7-AH7</f>
        <v>-304.28825862687154</v>
      </c>
      <c r="AL7" s="131">
        <f>IF(AI7&lt;&gt;0,AI7/AH7-1,0)</f>
        <v>-1.0247369237257553E-2</v>
      </c>
    </row>
    <row r="8" spans="2:39" ht="18.75" customHeight="1">
      <c r="B8" s="19"/>
      <c r="C8" s="16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146"/>
      <c r="AI8" s="97"/>
      <c r="AK8" s="136"/>
      <c r="AL8" s="132"/>
    </row>
    <row r="9" spans="2:39" s="11" customFormat="1" ht="18.75" customHeight="1">
      <c r="B9" s="5" t="s">
        <v>15</v>
      </c>
      <c r="C9" s="21" t="s">
        <v>6</v>
      </c>
      <c r="D9" s="28">
        <f t="shared" ref="D9:AG9" si="5">SUMIF(D10:D12,"&lt;1E+307")</f>
        <v>3183.9320656181103</v>
      </c>
      <c r="E9" s="28">
        <f t="shared" si="5"/>
        <v>3016.3718457626401</v>
      </c>
      <c r="F9" s="28">
        <f t="shared" si="5"/>
        <v>2852.2558920375432</v>
      </c>
      <c r="G9" s="28">
        <f t="shared" si="5"/>
        <v>2735.1802472733557</v>
      </c>
      <c r="H9" s="28">
        <f t="shared" si="5"/>
        <v>2681.0723913872666</v>
      </c>
      <c r="I9" s="28">
        <f t="shared" si="5"/>
        <v>2551.6320062761524</v>
      </c>
      <c r="J9" s="28">
        <f t="shared" si="5"/>
        <v>2526.4871832604554</v>
      </c>
      <c r="K9" s="28">
        <f t="shared" si="5"/>
        <v>2383.3568987373164</v>
      </c>
      <c r="L9" s="28">
        <f t="shared" si="5"/>
        <v>2346.20315504469</v>
      </c>
      <c r="M9" s="28">
        <f t="shared" si="5"/>
        <v>2280.1379779638041</v>
      </c>
      <c r="N9" s="28">
        <f t="shared" si="5"/>
        <v>2386.7952831707316</v>
      </c>
      <c r="O9" s="28">
        <f t="shared" si="5"/>
        <v>2469.1330404371311</v>
      </c>
      <c r="P9" s="28">
        <f t="shared" si="5"/>
        <v>2499.0216561427455</v>
      </c>
      <c r="Q9" s="28">
        <f t="shared" si="5"/>
        <v>2619.1149218788332</v>
      </c>
      <c r="R9" s="28">
        <f t="shared" si="5"/>
        <v>2733.0854602308796</v>
      </c>
      <c r="S9" s="28">
        <f t="shared" si="5"/>
        <v>2664.6550057184013</v>
      </c>
      <c r="T9" s="28">
        <f t="shared" si="5"/>
        <v>2704.968730215141</v>
      </c>
      <c r="U9" s="28">
        <f t="shared" si="5"/>
        <v>2804.8120416935753</v>
      </c>
      <c r="V9" s="28">
        <f t="shared" si="5"/>
        <v>2714.3610515227283</v>
      </c>
      <c r="W9" s="28">
        <f t="shared" si="5"/>
        <v>2600.9317035070703</v>
      </c>
      <c r="X9" s="28">
        <f t="shared" si="5"/>
        <v>2677.505743215655</v>
      </c>
      <c r="Y9" s="28">
        <f t="shared" si="5"/>
        <v>2724.8824897257864</v>
      </c>
      <c r="Z9" s="28">
        <f t="shared" si="5"/>
        <v>2837.4487378427084</v>
      </c>
      <c r="AA9" s="28">
        <f t="shared" si="5"/>
        <v>2778.6917407992505</v>
      </c>
      <c r="AB9" s="28">
        <f t="shared" si="5"/>
        <v>2668.4531500546605</v>
      </c>
      <c r="AC9" s="28">
        <f t="shared" si="5"/>
        <v>2632.1339892706806</v>
      </c>
      <c r="AD9" s="28">
        <f t="shared" si="5"/>
        <v>2609.365472307144</v>
      </c>
      <c r="AE9" s="28">
        <f t="shared" si="5"/>
        <v>2507.9828619617442</v>
      </c>
      <c r="AF9" s="28">
        <f t="shared" si="5"/>
        <v>2466.191512789329</v>
      </c>
      <c r="AG9" s="28">
        <f t="shared" si="5"/>
        <v>2078.747518090875</v>
      </c>
      <c r="AH9" s="145">
        <f t="shared" ref="AH9" si="6">SUMIF(AH10:AH12,"&lt;1E+307")</f>
        <v>1815.0397568672111</v>
      </c>
      <c r="AI9" s="28">
        <f t="shared" ref="AI9" si="7">SUMIF(AI10:AI12,"&lt;1E+307")</f>
        <v>2017.7158897328002</v>
      </c>
      <c r="AK9" s="134">
        <f t="shared" ref="AK9:AK12" si="8">AI9-AH9</f>
        <v>202.67613286558912</v>
      </c>
      <c r="AL9" s="131">
        <f t="shared" ref="AL9:AL12" si="9">IF(AI9&lt;&gt;0,AI9/AH9-1,0)</f>
        <v>0.11166484486015427</v>
      </c>
    </row>
    <row r="10" spans="2:39" ht="18.75" customHeight="1">
      <c r="B10" s="19" t="s">
        <v>0</v>
      </c>
      <c r="C10" s="16" t="s">
        <v>68</v>
      </c>
      <c r="D10" s="29">
        <v>3167.0813008</v>
      </c>
      <c r="E10" s="29">
        <v>2998.991946174001</v>
      </c>
      <c r="F10" s="29">
        <v>2835.2514292179994</v>
      </c>
      <c r="G10" s="29">
        <v>2717.2966219199998</v>
      </c>
      <c r="H10" s="29">
        <v>2662.9144353379984</v>
      </c>
      <c r="I10" s="29">
        <v>2532.3452721403401</v>
      </c>
      <c r="J10" s="29">
        <v>2506.7564324778618</v>
      </c>
      <c r="K10" s="29">
        <v>2366.150087778663</v>
      </c>
      <c r="L10" s="29">
        <v>2330.5872969050356</v>
      </c>
      <c r="M10" s="29">
        <v>2266.3120836519479</v>
      </c>
      <c r="N10" s="29">
        <v>2374.7272289338771</v>
      </c>
      <c r="O10" s="29">
        <v>2456.9757277162962</v>
      </c>
      <c r="P10" s="29">
        <v>2486.5853508627929</v>
      </c>
      <c r="Q10" s="29">
        <v>2607.7448398028482</v>
      </c>
      <c r="R10" s="29">
        <v>2718.0428301992965</v>
      </c>
      <c r="S10" s="29">
        <v>2649.921867687191</v>
      </c>
      <c r="T10" s="29">
        <v>2688.603452885387</v>
      </c>
      <c r="U10" s="29">
        <v>2791.3349359559002</v>
      </c>
      <c r="V10" s="29">
        <v>2700.3069477456015</v>
      </c>
      <c r="W10" s="29">
        <v>2588.0190345227788</v>
      </c>
      <c r="X10" s="29">
        <v>2666.1896865286171</v>
      </c>
      <c r="Y10" s="29">
        <v>2713.1592797601102</v>
      </c>
      <c r="Z10" s="29">
        <v>2825.5976483277295</v>
      </c>
      <c r="AA10" s="29">
        <v>2764.7340131951473</v>
      </c>
      <c r="AB10" s="29">
        <v>2656.9098561018859</v>
      </c>
      <c r="AC10" s="29">
        <v>2620.248866636302</v>
      </c>
      <c r="AD10" s="29">
        <v>2599.0473354009609</v>
      </c>
      <c r="AE10" s="29">
        <v>2495.9965760102536</v>
      </c>
      <c r="AF10" s="29">
        <v>2453.3920625327701</v>
      </c>
      <c r="AG10" s="29">
        <v>2067.1977702430681</v>
      </c>
      <c r="AH10" s="146">
        <v>1807.3949428962926</v>
      </c>
      <c r="AI10" s="97">
        <v>2009.8082836799479</v>
      </c>
      <c r="AK10" s="136">
        <f t="shared" si="8"/>
        <v>202.41334078365526</v>
      </c>
      <c r="AL10" s="132">
        <f t="shared" si="9"/>
        <v>0.11199176006285283</v>
      </c>
    </row>
    <row r="11" spans="2:39" s="94" customFormat="1" ht="18.75" customHeight="1">
      <c r="B11" s="20" t="s">
        <v>2</v>
      </c>
      <c r="C11" s="15" t="s">
        <v>70</v>
      </c>
      <c r="D11" s="30">
        <v>14.489504999999999</v>
      </c>
      <c r="E11" s="30">
        <v>15.225565</v>
      </c>
      <c r="F11" s="30">
        <v>15.052724999999999</v>
      </c>
      <c r="G11" s="30">
        <v>15.928844999999997</v>
      </c>
      <c r="H11" s="30">
        <v>16.220140000000001</v>
      </c>
      <c r="I11" s="30">
        <v>17.686299999999999</v>
      </c>
      <c r="J11" s="30">
        <v>18.05000304</v>
      </c>
      <c r="K11" s="30">
        <v>15.579660519999999</v>
      </c>
      <c r="L11" s="30">
        <v>14.04357184</v>
      </c>
      <c r="M11" s="30">
        <v>12.328242120000001</v>
      </c>
      <c r="N11" s="30">
        <v>10.565172800000001</v>
      </c>
      <c r="O11" s="30">
        <v>10.66423992</v>
      </c>
      <c r="P11" s="30">
        <v>10.943132159999999</v>
      </c>
      <c r="Q11" s="30">
        <v>9.8117572800000001</v>
      </c>
      <c r="R11" s="30">
        <v>13.46522536</v>
      </c>
      <c r="S11" s="30">
        <v>13.122152651399997</v>
      </c>
      <c r="T11" s="30">
        <v>14.780664439799997</v>
      </c>
      <c r="U11" s="30">
        <v>12.021904902479999</v>
      </c>
      <c r="V11" s="30">
        <v>12.660431645099999</v>
      </c>
      <c r="W11" s="30">
        <v>11.642430340619997</v>
      </c>
      <c r="X11" s="30">
        <v>10.1671636424</v>
      </c>
      <c r="Y11" s="30">
        <v>10.529573571</v>
      </c>
      <c r="Z11" s="30">
        <v>10.638938855799999</v>
      </c>
      <c r="AA11" s="30">
        <v>12.808636417199997</v>
      </c>
      <c r="AB11" s="30">
        <v>10.420468767999999</v>
      </c>
      <c r="AC11" s="30">
        <v>10.72618071</v>
      </c>
      <c r="AD11" s="30">
        <v>9.1489036620000004</v>
      </c>
      <c r="AE11" s="30">
        <v>10.849044619999997</v>
      </c>
      <c r="AF11" s="30">
        <v>11.777819730000001</v>
      </c>
      <c r="AG11" s="30">
        <v>10.545365335999998</v>
      </c>
      <c r="AH11" s="147">
        <v>6.7039248457999996</v>
      </c>
      <c r="AI11" s="30">
        <v>6.9666008553157672</v>
      </c>
      <c r="AK11" s="137">
        <f t="shared" si="8"/>
        <v>0.26267600951576764</v>
      </c>
      <c r="AL11" s="133">
        <f t="shared" si="9"/>
        <v>3.9182421575076898E-2</v>
      </c>
    </row>
    <row r="12" spans="2:39" s="94" customFormat="1" ht="18.75" customHeight="1">
      <c r="B12" s="96" t="s">
        <v>1</v>
      </c>
      <c r="C12" s="95" t="s">
        <v>69</v>
      </c>
      <c r="D12" s="97">
        <v>2.3612598181104003</v>
      </c>
      <c r="E12" s="97">
        <v>2.1543345886389957</v>
      </c>
      <c r="F12" s="97">
        <v>1.9517378195436355</v>
      </c>
      <c r="G12" s="97">
        <v>1.9547803533558814</v>
      </c>
      <c r="H12" s="97">
        <v>1.9378160492685743</v>
      </c>
      <c r="I12" s="97">
        <v>1.600434135812312</v>
      </c>
      <c r="J12" s="97">
        <v>1.6807477425937452</v>
      </c>
      <c r="K12" s="97">
        <v>1.6271504386535913</v>
      </c>
      <c r="L12" s="97">
        <v>1.5722862996543634</v>
      </c>
      <c r="M12" s="97">
        <v>1.4976521918561176</v>
      </c>
      <c r="N12" s="97">
        <v>1.5028814368547598</v>
      </c>
      <c r="O12" s="97">
        <v>1.4930728008348717</v>
      </c>
      <c r="P12" s="97">
        <v>1.493173119952466</v>
      </c>
      <c r="Q12" s="97">
        <v>1.5583247959849975</v>
      </c>
      <c r="R12" s="97">
        <v>1.5774046715827461</v>
      </c>
      <c r="S12" s="97">
        <v>1.6109853798102141</v>
      </c>
      <c r="T12" s="97">
        <v>1.5846128899537264</v>
      </c>
      <c r="U12" s="97">
        <v>1.455200835195346</v>
      </c>
      <c r="V12" s="97">
        <v>1.3936721320267509</v>
      </c>
      <c r="W12" s="97">
        <v>1.2702386436713189</v>
      </c>
      <c r="X12" s="97">
        <v>1.1488930446381944</v>
      </c>
      <c r="Y12" s="97">
        <v>1.1936363946759339</v>
      </c>
      <c r="Z12" s="97">
        <v>1.2121506591790259</v>
      </c>
      <c r="AA12" s="97">
        <v>1.1490911869030058</v>
      </c>
      <c r="AB12" s="97">
        <v>1.1228251847747097</v>
      </c>
      <c r="AC12" s="97">
        <v>1.1589419243789478</v>
      </c>
      <c r="AD12" s="97">
        <v>1.1692332441830477</v>
      </c>
      <c r="AE12" s="97">
        <v>1.1372413314906415</v>
      </c>
      <c r="AF12" s="97">
        <v>1.021630526559077</v>
      </c>
      <c r="AG12" s="97">
        <v>1.0043825118066922</v>
      </c>
      <c r="AH12" s="146">
        <v>0.94088912511836453</v>
      </c>
      <c r="AI12" s="97">
        <v>0.94100519753645961</v>
      </c>
      <c r="AK12" s="136">
        <f t="shared" si="8"/>
        <v>1.1607241809508118E-4</v>
      </c>
      <c r="AL12" s="132">
        <f t="shared" si="9"/>
        <v>1.2336460800366211E-4</v>
      </c>
    </row>
    <row r="13" spans="2:39" s="11" customFormat="1" ht="18.75" customHeight="1">
      <c r="B13" s="10"/>
      <c r="C13" s="21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145"/>
      <c r="AI13" s="28"/>
      <c r="AK13" s="134"/>
      <c r="AL13" s="131"/>
    </row>
    <row r="14" spans="2:39" s="11" customFormat="1" ht="18.75" customHeight="1">
      <c r="B14" s="6" t="s">
        <v>16</v>
      </c>
      <c r="C14" s="23" t="s">
        <v>6</v>
      </c>
      <c r="D14" s="27">
        <f>SUMIF(D15:D20,"&lt;1E+307")</f>
        <v>24741.274724641917</v>
      </c>
      <c r="E14" s="27">
        <f t="shared" ref="E14:AE14" si="10">SUMIF(E15:E20,"&lt;1E+307")</f>
        <v>25218.005376274505</v>
      </c>
      <c r="F14" s="27">
        <f t="shared" si="10"/>
        <v>27594.542916561553</v>
      </c>
      <c r="G14" s="27">
        <f t="shared" si="10"/>
        <v>25407.831200484256</v>
      </c>
      <c r="H14" s="27">
        <f t="shared" si="10"/>
        <v>28070.743797503841</v>
      </c>
      <c r="I14" s="27">
        <f t="shared" si="10"/>
        <v>26193.320185588305</v>
      </c>
      <c r="J14" s="27">
        <f t="shared" si="10"/>
        <v>27360.952395573833</v>
      </c>
      <c r="K14" s="27">
        <f t="shared" si="10"/>
        <v>24749.332627763106</v>
      </c>
      <c r="L14" s="27">
        <f t="shared" si="10"/>
        <v>11801.327236712299</v>
      </c>
      <c r="M14" s="27">
        <f t="shared" si="10"/>
        <v>7704.4374090626534</v>
      </c>
      <c r="N14" s="27">
        <f t="shared" si="10"/>
        <v>7282.5491967482276</v>
      </c>
      <c r="O14" s="27">
        <f t="shared" si="10"/>
        <v>9140.4890520273402</v>
      </c>
      <c r="P14" s="27">
        <f t="shared" si="10"/>
        <v>9499.5931642833693</v>
      </c>
      <c r="Q14" s="27">
        <f t="shared" si="10"/>
        <v>9525.1527325209208</v>
      </c>
      <c r="R14" s="27">
        <f t="shared" si="10"/>
        <v>10817.425699086009</v>
      </c>
      <c r="S14" s="27">
        <f t="shared" si="10"/>
        <v>9230.116741634949</v>
      </c>
      <c r="T14" s="27">
        <f t="shared" si="10"/>
        <v>9083.375744724699</v>
      </c>
      <c r="U14" s="27">
        <f t="shared" si="10"/>
        <v>11640.078897106083</v>
      </c>
      <c r="V14" s="27">
        <f t="shared" si="10"/>
        <v>10331.313843769818</v>
      </c>
      <c r="W14" s="27">
        <f t="shared" si="10"/>
        <v>10607.408184071413</v>
      </c>
      <c r="X14" s="27">
        <f t="shared" si="10"/>
        <v>2586.5421437448927</v>
      </c>
      <c r="Y14" s="27">
        <f t="shared" si="10"/>
        <v>2192.6940947221979</v>
      </c>
      <c r="Z14" s="27">
        <f t="shared" si="10"/>
        <v>1871.3369939172255</v>
      </c>
      <c r="AA14" s="27">
        <f t="shared" si="10"/>
        <v>1882.8170377826689</v>
      </c>
      <c r="AB14" s="27">
        <f t="shared" si="10"/>
        <v>1804.4392678638808</v>
      </c>
      <c r="AC14" s="27">
        <f t="shared" si="10"/>
        <v>1887.1739922239267</v>
      </c>
      <c r="AD14" s="27">
        <f t="shared" si="10"/>
        <v>1879.3979191952321</v>
      </c>
      <c r="AE14" s="27">
        <f t="shared" si="10"/>
        <v>1843.4359658226099</v>
      </c>
      <c r="AF14" s="27">
        <f t="shared" ref="AF14:AG14" si="11">SUMIF(AF15:AF20,"&lt;1E+307")</f>
        <v>1788.4391322000297</v>
      </c>
      <c r="AG14" s="27">
        <f t="shared" si="11"/>
        <v>1649.6902009460398</v>
      </c>
      <c r="AH14" s="144">
        <f t="shared" ref="AH14" si="12">SUMIF(AH15:AH20,"&lt;1E+307")</f>
        <v>1614.4732343423798</v>
      </c>
      <c r="AI14" s="27">
        <f t="shared" ref="AI14" si="13">SUMIF(AI15:AI20,"&lt;1E+307")</f>
        <v>1544.7013676443887</v>
      </c>
      <c r="AK14" s="135">
        <f t="shared" ref="AK14:AK19" si="14">AI14-AH14</f>
        <v>-69.771866697991072</v>
      </c>
      <c r="AL14" s="130">
        <f t="shared" ref="AL14:AL19" si="15">IF(AI14&lt;&gt;0,AI14/AH14-1,0)</f>
        <v>-4.3216490192487522E-2</v>
      </c>
    </row>
    <row r="15" spans="2:39" ht="18.75" customHeight="1">
      <c r="B15" s="20" t="s">
        <v>66</v>
      </c>
      <c r="C15" s="15" t="s">
        <v>71</v>
      </c>
      <c r="D15" s="30">
        <v>1350.3582537635964</v>
      </c>
      <c r="E15" s="30">
        <v>1166.5720838812383</v>
      </c>
      <c r="F15" s="30">
        <v>1077.2667529157513</v>
      </c>
      <c r="G15" s="30">
        <v>988.34054180284227</v>
      </c>
      <c r="H15" s="30">
        <v>953.81396000078655</v>
      </c>
      <c r="I15" s="30">
        <v>983.78274493785727</v>
      </c>
      <c r="J15" s="30">
        <v>917.82593180747369</v>
      </c>
      <c r="K15" s="30">
        <v>973.29232445836692</v>
      </c>
      <c r="L15" s="30">
        <v>889.90857238591434</v>
      </c>
      <c r="M15" s="30">
        <v>883.96822834420698</v>
      </c>
      <c r="N15" s="30">
        <v>813.34231368763108</v>
      </c>
      <c r="O15" s="30">
        <v>787.50696569378476</v>
      </c>
      <c r="P15" s="30">
        <v>752.87339041430823</v>
      </c>
      <c r="Q15" s="30">
        <v>770.41437081025128</v>
      </c>
      <c r="R15" s="30">
        <v>760.40313519929998</v>
      </c>
      <c r="S15" s="30">
        <v>721.78002691501285</v>
      </c>
      <c r="T15" s="30">
        <v>742.89839247039322</v>
      </c>
      <c r="U15" s="30">
        <v>782.79221824270087</v>
      </c>
      <c r="V15" s="30">
        <v>823.19195973280637</v>
      </c>
      <c r="W15" s="30">
        <v>741.11261618942854</v>
      </c>
      <c r="X15" s="30">
        <v>824.99646502887754</v>
      </c>
      <c r="Y15" s="30">
        <v>820.11359940926241</v>
      </c>
      <c r="Z15" s="30">
        <v>782.62237746654023</v>
      </c>
      <c r="AA15" s="30">
        <v>763.29652008259916</v>
      </c>
      <c r="AB15" s="30">
        <v>782.21591174826722</v>
      </c>
      <c r="AC15" s="30">
        <v>833.85414950617542</v>
      </c>
      <c r="AD15" s="30">
        <v>874.28632843500623</v>
      </c>
      <c r="AE15" s="30">
        <v>870.34928063149096</v>
      </c>
      <c r="AF15" s="30">
        <v>829.505303273869</v>
      </c>
      <c r="AG15" s="30">
        <v>815.58648811080332</v>
      </c>
      <c r="AH15" s="147">
        <v>779.72534295632613</v>
      </c>
      <c r="AI15" s="30">
        <v>814.77199331366864</v>
      </c>
      <c r="AK15" s="137">
        <f t="shared" si="14"/>
        <v>35.046650357342514</v>
      </c>
      <c r="AL15" s="133">
        <f t="shared" si="15"/>
        <v>4.4947430109765651E-2</v>
      </c>
    </row>
    <row r="16" spans="2:39" ht="18.75" customHeight="1">
      <c r="B16" s="19" t="s">
        <v>18</v>
      </c>
      <c r="C16" s="16" t="s">
        <v>72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v>0</v>
      </c>
      <c r="L16" s="29">
        <v>0</v>
      </c>
      <c r="M16" s="29">
        <v>0</v>
      </c>
      <c r="N16" s="29">
        <v>0</v>
      </c>
      <c r="O16" s="29">
        <v>0</v>
      </c>
      <c r="P16" s="29">
        <v>0</v>
      </c>
      <c r="Q16" s="29">
        <v>0</v>
      </c>
      <c r="R16" s="29">
        <v>0</v>
      </c>
      <c r="S16" s="29">
        <v>0</v>
      </c>
      <c r="T16" s="29">
        <v>0</v>
      </c>
      <c r="U16" s="29">
        <v>0</v>
      </c>
      <c r="V16" s="29">
        <v>0</v>
      </c>
      <c r="W16" s="29">
        <v>0</v>
      </c>
      <c r="X16" s="29">
        <v>0</v>
      </c>
      <c r="Y16" s="29">
        <v>0</v>
      </c>
      <c r="Z16" s="29">
        <v>0</v>
      </c>
      <c r="AA16" s="29">
        <v>0</v>
      </c>
      <c r="AB16" s="29">
        <v>0</v>
      </c>
      <c r="AC16" s="29">
        <v>0</v>
      </c>
      <c r="AD16" s="29">
        <v>0</v>
      </c>
      <c r="AE16" s="29">
        <v>0</v>
      </c>
      <c r="AF16" s="29">
        <v>0</v>
      </c>
      <c r="AG16" s="29">
        <v>0</v>
      </c>
      <c r="AH16" s="146">
        <v>0</v>
      </c>
      <c r="AI16" s="97">
        <v>0</v>
      </c>
      <c r="AK16" s="136">
        <f t="shared" si="14"/>
        <v>0</v>
      </c>
      <c r="AL16" s="132">
        <f t="shared" si="15"/>
        <v>0</v>
      </c>
    </row>
    <row r="17" spans="2:38" ht="18.75" customHeight="1">
      <c r="B17" s="20" t="s">
        <v>19</v>
      </c>
      <c r="C17" s="15" t="s">
        <v>73</v>
      </c>
      <c r="D17" s="30">
        <v>21334.184838837195</v>
      </c>
      <c r="E17" s="30">
        <v>22075.0121385372</v>
      </c>
      <c r="F17" s="30">
        <v>24622.2637203372</v>
      </c>
      <c r="G17" s="30">
        <v>22605.020276937204</v>
      </c>
      <c r="H17" s="30">
        <v>25379.594245137199</v>
      </c>
      <c r="I17" s="30">
        <v>23560.170174937197</v>
      </c>
      <c r="J17" s="30">
        <v>24872.573197897858</v>
      </c>
      <c r="K17" s="30">
        <v>22282.134211891669</v>
      </c>
      <c r="L17" s="30">
        <v>9497.9582870879804</v>
      </c>
      <c r="M17" s="30">
        <v>5486.743150601139</v>
      </c>
      <c r="N17" s="30">
        <v>5210.6600286391886</v>
      </c>
      <c r="O17" s="30">
        <v>7171.1803391611065</v>
      </c>
      <c r="P17" s="30">
        <v>7739.4945838938647</v>
      </c>
      <c r="Q17" s="30">
        <v>7914.9282949813633</v>
      </c>
      <c r="R17" s="30">
        <v>9386.8442981848184</v>
      </c>
      <c r="S17" s="30">
        <v>8012.3006902347779</v>
      </c>
      <c r="T17" s="30">
        <v>7830.7269759465871</v>
      </c>
      <c r="U17" s="30">
        <v>10386.649978397947</v>
      </c>
      <c r="V17" s="30">
        <v>9089.9600516010578</v>
      </c>
      <c r="W17" s="30">
        <v>9480.3958451034468</v>
      </c>
      <c r="X17" s="30">
        <v>1388.5111957713043</v>
      </c>
      <c r="Y17" s="30">
        <v>1012.5118484370734</v>
      </c>
      <c r="Z17" s="30">
        <v>762.16603471035489</v>
      </c>
      <c r="AA17" s="30">
        <v>826.18786525348764</v>
      </c>
      <c r="AB17" s="30">
        <v>751.32813596645485</v>
      </c>
      <c r="AC17" s="30">
        <v>766.16594530959071</v>
      </c>
      <c r="AD17" s="30">
        <v>703.28673815054856</v>
      </c>
      <c r="AE17" s="30">
        <v>699.07181649539962</v>
      </c>
      <c r="AF17" s="30">
        <v>649.7708034315109</v>
      </c>
      <c r="AG17" s="30">
        <v>562.61308226851668</v>
      </c>
      <c r="AH17" s="147">
        <v>566.90133402100059</v>
      </c>
      <c r="AI17" s="30">
        <v>459.44325819999995</v>
      </c>
      <c r="AK17" s="137">
        <f t="shared" si="14"/>
        <v>-107.45807582100065</v>
      </c>
      <c r="AL17" s="133">
        <f t="shared" si="15"/>
        <v>-0.18955340086925943</v>
      </c>
    </row>
    <row r="18" spans="2:38" ht="18.75" customHeight="1">
      <c r="B18" s="19" t="s">
        <v>20</v>
      </c>
      <c r="C18" s="16" t="s">
        <v>74</v>
      </c>
      <c r="D18" s="29">
        <v>26.544200999999997</v>
      </c>
      <c r="E18" s="29">
        <v>25.706522999999997</v>
      </c>
      <c r="F18" s="29">
        <v>23.790233999999995</v>
      </c>
      <c r="G18" s="29">
        <v>22.767945000000001</v>
      </c>
      <c r="H18" s="29">
        <v>25.178615999999998</v>
      </c>
      <c r="I18" s="29">
        <v>16.77749818653</v>
      </c>
      <c r="J18" s="29">
        <v>16.022939481611999</v>
      </c>
      <c r="K18" s="29">
        <v>17.854761597749999</v>
      </c>
      <c r="L18" s="29">
        <v>15.964671717432001</v>
      </c>
      <c r="M18" s="29">
        <v>14.670895456188001</v>
      </c>
      <c r="N18" s="29">
        <v>18.61950123099</v>
      </c>
      <c r="O18" s="29">
        <v>15.748333395876003</v>
      </c>
      <c r="P18" s="29">
        <v>13.3927983039942</v>
      </c>
      <c r="Q18" s="29">
        <v>18.152137552373997</v>
      </c>
      <c r="R18" s="29">
        <v>20.877989759658</v>
      </c>
      <c r="S18" s="29">
        <v>19.344858046343997</v>
      </c>
      <c r="T18" s="29">
        <v>19.740111903989998</v>
      </c>
      <c r="U18" s="29">
        <v>17.443679021316001</v>
      </c>
      <c r="V18" s="29">
        <v>17.30894942718</v>
      </c>
      <c r="W18" s="29">
        <v>12.0816493008534</v>
      </c>
      <c r="X18" s="29">
        <v>15.687726324245999</v>
      </c>
      <c r="Y18" s="29">
        <v>15.231012395598</v>
      </c>
      <c r="Z18" s="29">
        <v>12.924910227596401</v>
      </c>
      <c r="AA18" s="29">
        <v>13.187065096416601</v>
      </c>
      <c r="AB18" s="29">
        <v>14.283682913088001</v>
      </c>
      <c r="AC18" s="29">
        <v>15.287747533559999</v>
      </c>
      <c r="AD18" s="29">
        <v>17.768952861011996</v>
      </c>
      <c r="AE18" s="29">
        <v>17.538416578583998</v>
      </c>
      <c r="AF18" s="29">
        <v>15.7089460301226</v>
      </c>
      <c r="AG18" s="29">
        <v>13.995051868889998</v>
      </c>
      <c r="AH18" s="146">
        <v>11.961239922000001</v>
      </c>
      <c r="AI18" s="97">
        <v>13.595058</v>
      </c>
      <c r="AK18" s="136">
        <f t="shared" si="14"/>
        <v>1.6338180779999991</v>
      </c>
      <c r="AL18" s="132">
        <f t="shared" si="15"/>
        <v>0.13659270181471395</v>
      </c>
    </row>
    <row r="19" spans="2:38" ht="18.75" customHeight="1">
      <c r="B19" s="20" t="s">
        <v>175</v>
      </c>
      <c r="C19" s="15" t="s">
        <v>88</v>
      </c>
      <c r="D19" s="30">
        <v>2030.187431041124</v>
      </c>
      <c r="E19" s="30">
        <v>1950.714630856065</v>
      </c>
      <c r="F19" s="30">
        <v>1871.2222093086016</v>
      </c>
      <c r="G19" s="30">
        <v>1791.7024367442104</v>
      </c>
      <c r="H19" s="30">
        <v>1712.1569763658551</v>
      </c>
      <c r="I19" s="30">
        <v>1632.589767526724</v>
      </c>
      <c r="J19" s="30">
        <v>1554.5303263868889</v>
      </c>
      <c r="K19" s="30">
        <v>1476.0513298153205</v>
      </c>
      <c r="L19" s="30">
        <v>1397.4957055209704</v>
      </c>
      <c r="M19" s="30">
        <v>1319.0551346611194</v>
      </c>
      <c r="N19" s="30">
        <v>1239.9273531904184</v>
      </c>
      <c r="O19" s="30">
        <v>1166.0534137765735</v>
      </c>
      <c r="P19" s="30">
        <v>993.83239167120132</v>
      </c>
      <c r="Q19" s="30">
        <v>821.65792917693193</v>
      </c>
      <c r="R19" s="30">
        <v>649.30027594223338</v>
      </c>
      <c r="S19" s="30">
        <v>476.6911664388137</v>
      </c>
      <c r="T19" s="30">
        <v>490.01026440372897</v>
      </c>
      <c r="U19" s="30">
        <v>453.19302144411898</v>
      </c>
      <c r="V19" s="30">
        <v>400.85288300877193</v>
      </c>
      <c r="W19" s="30">
        <v>373.81807347768518</v>
      </c>
      <c r="X19" s="30">
        <v>357.34675662046482</v>
      </c>
      <c r="Y19" s="30">
        <v>344.837634480264</v>
      </c>
      <c r="Z19" s="30">
        <v>313.62367151273384</v>
      </c>
      <c r="AA19" s="30">
        <v>280.14558735016567</v>
      </c>
      <c r="AB19" s="30">
        <v>256.61153723607072</v>
      </c>
      <c r="AC19" s="30">
        <v>271.86614987460058</v>
      </c>
      <c r="AD19" s="30">
        <v>284.05589974866524</v>
      </c>
      <c r="AE19" s="30">
        <v>256.47645211713518</v>
      </c>
      <c r="AF19" s="30">
        <v>293.45407946452713</v>
      </c>
      <c r="AG19" s="30">
        <v>257.49557869782984</v>
      </c>
      <c r="AH19" s="147">
        <v>255.88531744305308</v>
      </c>
      <c r="AI19" s="30">
        <v>256.89105813071995</v>
      </c>
      <c r="AK19" s="137">
        <f t="shared" si="14"/>
        <v>1.0057406876668722</v>
      </c>
      <c r="AL19" s="133">
        <f t="shared" si="15"/>
        <v>3.9304353126501379E-3</v>
      </c>
    </row>
    <row r="20" spans="2:38" ht="18.75" customHeight="1">
      <c r="B20" s="19"/>
      <c r="C20" s="16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146"/>
      <c r="AI20" s="97"/>
      <c r="AK20" s="136"/>
      <c r="AL20" s="132"/>
    </row>
    <row r="21" spans="2:38" s="11" customFormat="1" ht="18.75" customHeight="1">
      <c r="B21" s="10"/>
      <c r="C21" s="21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145"/>
      <c r="AI21" s="28"/>
      <c r="AK21" s="134"/>
      <c r="AL21" s="131"/>
    </row>
    <row r="22" spans="2:38" s="11" customFormat="1" ht="18.75" customHeight="1">
      <c r="B22" s="6" t="s">
        <v>17</v>
      </c>
      <c r="C22" s="23" t="s">
        <v>6</v>
      </c>
      <c r="D22" s="27">
        <f>SUMIF(D23:D25,"&lt;1E+307")</f>
        <v>977.17557367593531</v>
      </c>
      <c r="E22" s="27">
        <f t="shared" ref="E22:AE22" si="16">SUMIF(E23:E25,"&lt;1E+307")</f>
        <v>850.79294451301166</v>
      </c>
      <c r="F22" s="27">
        <f t="shared" si="16"/>
        <v>709.41410930613176</v>
      </c>
      <c r="G22" s="27">
        <f t="shared" si="16"/>
        <v>702.42379698430091</v>
      </c>
      <c r="H22" s="27">
        <f t="shared" si="16"/>
        <v>654.5189250092767</v>
      </c>
      <c r="I22" s="27">
        <f t="shared" si="16"/>
        <v>651.47471606475676</v>
      </c>
      <c r="J22" s="27">
        <f t="shared" si="16"/>
        <v>680.1597968949892</v>
      </c>
      <c r="K22" s="27">
        <f t="shared" si="16"/>
        <v>656.43700237737482</v>
      </c>
      <c r="L22" s="27">
        <f t="shared" si="16"/>
        <v>568.93148218889382</v>
      </c>
      <c r="M22" s="27">
        <f t="shared" si="16"/>
        <v>538.26986111005033</v>
      </c>
      <c r="N22" s="27">
        <f t="shared" si="16"/>
        <v>533.92396087009081</v>
      </c>
      <c r="O22" s="27">
        <f t="shared" si="16"/>
        <v>588.02233933154491</v>
      </c>
      <c r="P22" s="27">
        <f t="shared" si="16"/>
        <v>553.92982936849057</v>
      </c>
      <c r="Q22" s="27">
        <f t="shared" si="16"/>
        <v>514.56620198006658</v>
      </c>
      <c r="R22" s="27">
        <f t="shared" si="16"/>
        <v>479.18071985326361</v>
      </c>
      <c r="S22" s="27">
        <f t="shared" si="16"/>
        <v>477.15663235231727</v>
      </c>
      <c r="T22" s="27">
        <f t="shared" si="16"/>
        <v>542.40749058017718</v>
      </c>
      <c r="U22" s="27">
        <f t="shared" si="16"/>
        <v>484.93219690787066</v>
      </c>
      <c r="V22" s="27">
        <f t="shared" si="16"/>
        <v>577.00421091580881</v>
      </c>
      <c r="W22" s="27">
        <f t="shared" si="16"/>
        <v>504.66790020448673</v>
      </c>
      <c r="X22" s="27">
        <f t="shared" si="16"/>
        <v>588.82258241945044</v>
      </c>
      <c r="Y22" s="27">
        <f t="shared" si="16"/>
        <v>559.52473129676002</v>
      </c>
      <c r="Z22" s="27">
        <f t="shared" si="16"/>
        <v>481.04287536891837</v>
      </c>
      <c r="AA22" s="27">
        <f t="shared" si="16"/>
        <v>487.55571789634621</v>
      </c>
      <c r="AB22" s="27">
        <f t="shared" si="16"/>
        <v>412.51615560766464</v>
      </c>
      <c r="AC22" s="27">
        <f t="shared" si="16"/>
        <v>448.11580662943419</v>
      </c>
      <c r="AD22" s="27">
        <f t="shared" si="16"/>
        <v>408.15045876630336</v>
      </c>
      <c r="AE22" s="27">
        <f t="shared" si="16"/>
        <v>405.24536476612059</v>
      </c>
      <c r="AF22" s="27">
        <f t="shared" ref="AF22:AG22" si="17">SUMIF(AF23:AF25,"&lt;1E+307")</f>
        <v>393.01846378235501</v>
      </c>
      <c r="AG22" s="27">
        <f t="shared" si="17"/>
        <v>392.80301018788833</v>
      </c>
      <c r="AH22" s="144">
        <f t="shared" ref="AH22" si="18">SUMIF(AH23:AH25,"&lt;1E+307")</f>
        <v>382.45558361933951</v>
      </c>
      <c r="AI22" s="27">
        <f t="shared" ref="AI22" si="19">SUMIF(AI23:AI25,"&lt;1E+307")</f>
        <v>384.52948670730717</v>
      </c>
      <c r="AK22" s="135">
        <f t="shared" ref="AK22:AK25" si="20">AI22-AH22</f>
        <v>2.0739030879676648</v>
      </c>
      <c r="AL22" s="130">
        <f t="shared" ref="AL22:AL25" si="21">IF(AI22&lt;&gt;0,AI22/AH22-1,0)</f>
        <v>5.4225985363880458E-3</v>
      </c>
    </row>
    <row r="23" spans="2:38" ht="18.75" customHeight="1">
      <c r="B23" s="20" t="s">
        <v>159</v>
      </c>
      <c r="C23" s="15" t="s">
        <v>75</v>
      </c>
      <c r="D23" s="30">
        <v>147.4411465705746</v>
      </c>
      <c r="E23" s="30">
        <v>164.85690847006208</v>
      </c>
      <c r="F23" s="30">
        <v>141.02300209498358</v>
      </c>
      <c r="G23" s="30">
        <v>137.68994947030782</v>
      </c>
      <c r="H23" s="30">
        <v>127.20907362656106</v>
      </c>
      <c r="I23" s="30">
        <v>167.38338570045232</v>
      </c>
      <c r="J23" s="30">
        <v>178.67243545232984</v>
      </c>
      <c r="K23" s="30">
        <v>175.21730447657754</v>
      </c>
      <c r="L23" s="30">
        <v>135.14005391986498</v>
      </c>
      <c r="M23" s="30">
        <v>127.97823153156536</v>
      </c>
      <c r="N23" s="30">
        <v>126.92514830350214</v>
      </c>
      <c r="O23" s="30">
        <v>141.38870443462437</v>
      </c>
      <c r="P23" s="30">
        <v>136.28368689815056</v>
      </c>
      <c r="Q23" s="30">
        <v>121.49915895911171</v>
      </c>
      <c r="R23" s="30">
        <v>122.68630365048072</v>
      </c>
      <c r="S23" s="30">
        <v>123.67860505249297</v>
      </c>
      <c r="T23" s="30">
        <v>147.62027932540127</v>
      </c>
      <c r="U23" s="30">
        <v>130.24125248450133</v>
      </c>
      <c r="V23" s="30">
        <v>154.24846480627667</v>
      </c>
      <c r="W23" s="30">
        <v>133.51230725717463</v>
      </c>
      <c r="X23" s="30">
        <v>147.09947544394345</v>
      </c>
      <c r="Y23" s="30">
        <v>135.69925268745686</v>
      </c>
      <c r="Z23" s="30">
        <v>113.07443400779366</v>
      </c>
      <c r="AA23" s="30">
        <v>113.71919832717784</v>
      </c>
      <c r="AB23" s="30">
        <v>102.3852411384825</v>
      </c>
      <c r="AC23" s="30">
        <v>111.74966554774538</v>
      </c>
      <c r="AD23" s="30">
        <v>99.82522195681301</v>
      </c>
      <c r="AE23" s="30">
        <v>99.731495551115245</v>
      </c>
      <c r="AF23" s="30">
        <v>92.134710702653621</v>
      </c>
      <c r="AG23" s="30">
        <v>92.842291143885987</v>
      </c>
      <c r="AH23" s="147">
        <v>89.084330957832194</v>
      </c>
      <c r="AI23" s="30">
        <v>95.672758498250275</v>
      </c>
      <c r="AK23" s="137">
        <f t="shared" si="20"/>
        <v>6.5884275404180812</v>
      </c>
      <c r="AL23" s="133">
        <f t="shared" si="21"/>
        <v>7.3957198416146674E-2</v>
      </c>
    </row>
    <row r="24" spans="2:38" ht="18.75" customHeight="1">
      <c r="B24" s="96" t="s">
        <v>30</v>
      </c>
      <c r="C24" s="16" t="s">
        <v>76</v>
      </c>
      <c r="D24" s="29">
        <v>768.84722955489747</v>
      </c>
      <c r="E24" s="29">
        <v>639.55908192902245</v>
      </c>
      <c r="F24" s="29">
        <v>529.48638953324371</v>
      </c>
      <c r="G24" s="29">
        <v>531.57854474351177</v>
      </c>
      <c r="H24" s="29">
        <v>493.33161098035902</v>
      </c>
      <c r="I24" s="29">
        <v>457.08840709149609</v>
      </c>
      <c r="J24" s="29">
        <v>480.22452188631831</v>
      </c>
      <c r="K24" s="29">
        <v>458.72638668641184</v>
      </c>
      <c r="L24" s="29">
        <v>411.63006098313195</v>
      </c>
      <c r="M24" s="29">
        <v>392.32152428480191</v>
      </c>
      <c r="N24" s="29">
        <v>390.8536720236325</v>
      </c>
      <c r="O24" s="29">
        <v>434.37616823314994</v>
      </c>
      <c r="P24" s="29">
        <v>406.77735796311975</v>
      </c>
      <c r="Q24" s="29">
        <v>382.18585870015158</v>
      </c>
      <c r="R24" s="29">
        <v>347.71836824355933</v>
      </c>
      <c r="S24" s="29">
        <v>345.90299634004799</v>
      </c>
      <c r="T24" s="29">
        <v>388.14346632808576</v>
      </c>
      <c r="U24" s="29">
        <v>349.19983204477415</v>
      </c>
      <c r="V24" s="29">
        <v>417.1535022961566</v>
      </c>
      <c r="W24" s="29">
        <v>365.37926835554902</v>
      </c>
      <c r="X24" s="29">
        <v>436.74469436456894</v>
      </c>
      <c r="Y24" s="29">
        <v>418.85629199400734</v>
      </c>
      <c r="Z24" s="29">
        <v>364.841395768121</v>
      </c>
      <c r="AA24" s="29">
        <v>370.37722176639306</v>
      </c>
      <c r="AB24" s="29">
        <v>306.29812756723123</v>
      </c>
      <c r="AC24" s="29">
        <v>332.29740163817428</v>
      </c>
      <c r="AD24" s="29">
        <v>304.17687251091996</v>
      </c>
      <c r="AE24" s="29">
        <v>302.82552055625155</v>
      </c>
      <c r="AF24" s="29">
        <v>298.6178303718612</v>
      </c>
      <c r="AG24" s="29">
        <v>296.13408312759725</v>
      </c>
      <c r="AH24" s="146">
        <v>290.19267051634307</v>
      </c>
      <c r="AI24" s="97">
        <v>284.43489405796362</v>
      </c>
      <c r="AK24" s="136">
        <f t="shared" si="20"/>
        <v>-5.7577764583794533</v>
      </c>
      <c r="AL24" s="132">
        <f t="shared" si="21"/>
        <v>-1.9841219449597269E-2</v>
      </c>
    </row>
    <row r="25" spans="2:38" ht="18.75" customHeight="1">
      <c r="B25" s="20" t="s">
        <v>160</v>
      </c>
      <c r="C25" s="15" t="s">
        <v>77</v>
      </c>
      <c r="D25" s="30">
        <v>60.887197550463242</v>
      </c>
      <c r="E25" s="30">
        <v>46.376954113927155</v>
      </c>
      <c r="F25" s="30">
        <v>38.904717677904458</v>
      </c>
      <c r="G25" s="30">
        <v>33.155302770481285</v>
      </c>
      <c r="H25" s="30">
        <v>33.978240402356597</v>
      </c>
      <c r="I25" s="30">
        <v>27.002923272808335</v>
      </c>
      <c r="J25" s="30">
        <v>21.262839556341099</v>
      </c>
      <c r="K25" s="30">
        <v>22.493311214385493</v>
      </c>
      <c r="L25" s="30">
        <v>22.161367285896826</v>
      </c>
      <c r="M25" s="30">
        <v>17.970105293683154</v>
      </c>
      <c r="N25" s="30">
        <v>16.145140542956124</v>
      </c>
      <c r="O25" s="30">
        <v>12.257466663770664</v>
      </c>
      <c r="P25" s="30">
        <v>10.868784507220232</v>
      </c>
      <c r="Q25" s="30">
        <v>10.881184320803282</v>
      </c>
      <c r="R25" s="30">
        <v>8.7760479592235399</v>
      </c>
      <c r="S25" s="30">
        <v>7.5750309597763357</v>
      </c>
      <c r="T25" s="30">
        <v>6.6437449266901245</v>
      </c>
      <c r="U25" s="30">
        <v>5.4911123785951697</v>
      </c>
      <c r="V25" s="30">
        <v>5.6022438133755665</v>
      </c>
      <c r="W25" s="30">
        <v>5.7763245917631334</v>
      </c>
      <c r="X25" s="30">
        <v>4.9784126109381281</v>
      </c>
      <c r="Y25" s="30">
        <v>4.9691866152958051</v>
      </c>
      <c r="Z25" s="30">
        <v>3.1270455930037149</v>
      </c>
      <c r="AA25" s="30">
        <v>3.4592978027753061</v>
      </c>
      <c r="AB25" s="30">
        <v>3.8327869019508816</v>
      </c>
      <c r="AC25" s="30">
        <v>4.0687394435145308</v>
      </c>
      <c r="AD25" s="30">
        <v>4.1483642985704314</v>
      </c>
      <c r="AE25" s="30">
        <v>2.6883486587538243</v>
      </c>
      <c r="AF25" s="30">
        <v>2.2659227078401738</v>
      </c>
      <c r="AG25" s="30">
        <v>3.8266359164051296</v>
      </c>
      <c r="AH25" s="147">
        <v>3.1785821451642184</v>
      </c>
      <c r="AI25" s="30">
        <v>4.4218341510932859</v>
      </c>
      <c r="AK25" s="137">
        <f t="shared" si="20"/>
        <v>1.2432520059290675</v>
      </c>
      <c r="AL25" s="133">
        <f t="shared" si="21"/>
        <v>0.39113414382588996</v>
      </c>
    </row>
    <row r="26" spans="2:38" ht="18.75" customHeight="1">
      <c r="B26" s="9"/>
      <c r="C26" s="16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146"/>
      <c r="AI26" s="97"/>
      <c r="AK26" s="136"/>
      <c r="AL26" s="132"/>
    </row>
    <row r="27" spans="2:38" s="11" customFormat="1" ht="18.75" customHeight="1">
      <c r="B27" s="5" t="s">
        <v>25</v>
      </c>
      <c r="C27" s="21" t="s">
        <v>6</v>
      </c>
      <c r="D27" s="28">
        <f>SUMIF(D28:D31,"&lt;1E+307")</f>
        <v>1396.2919162602418</v>
      </c>
      <c r="E27" s="28">
        <f t="shared" ref="E27:AE27" si="22">SUMIF(E28:E31,"&lt;1E+307")</f>
        <v>1527.6990304543883</v>
      </c>
      <c r="F27" s="28">
        <f t="shared" si="22"/>
        <v>1664.9146741048357</v>
      </c>
      <c r="G27" s="28">
        <f t="shared" si="22"/>
        <v>1797.4351473253985</v>
      </c>
      <c r="H27" s="28">
        <f t="shared" si="22"/>
        <v>1809.3149531515326</v>
      </c>
      <c r="I27" s="28">
        <f t="shared" si="22"/>
        <v>1919.502656023406</v>
      </c>
      <c r="J27" s="28">
        <f t="shared" si="22"/>
        <v>1943.2854861672815</v>
      </c>
      <c r="K27" s="28">
        <f t="shared" si="22"/>
        <v>1930.6956697349906</v>
      </c>
      <c r="L27" s="28">
        <f t="shared" si="22"/>
        <v>1911.3983574735289</v>
      </c>
      <c r="M27" s="28">
        <f t="shared" si="22"/>
        <v>1886.5345117428701</v>
      </c>
      <c r="N27" s="28">
        <f t="shared" si="22"/>
        <v>1726.8276267857398</v>
      </c>
      <c r="O27" s="28">
        <f t="shared" si="22"/>
        <v>1661.0066536229403</v>
      </c>
      <c r="P27" s="28">
        <f t="shared" si="22"/>
        <v>1253.4071588982049</v>
      </c>
      <c r="Q27" s="28">
        <f t="shared" si="22"/>
        <v>1160.4820539791986</v>
      </c>
      <c r="R27" s="28">
        <f t="shared" si="22"/>
        <v>1125.7554828230764</v>
      </c>
      <c r="S27" s="28">
        <f t="shared" si="22"/>
        <v>1030.4477564360773</v>
      </c>
      <c r="T27" s="28">
        <f t="shared" si="22"/>
        <v>996.4808516914951</v>
      </c>
      <c r="U27" s="28">
        <f t="shared" si="22"/>
        <v>1015.9135542799633</v>
      </c>
      <c r="V27" s="28">
        <f t="shared" si="22"/>
        <v>1040.5702422672045</v>
      </c>
      <c r="W27" s="28">
        <f t="shared" si="22"/>
        <v>1080.3906490855861</v>
      </c>
      <c r="X27" s="28">
        <f t="shared" si="22"/>
        <v>1158.9106805857014</v>
      </c>
      <c r="Y27" s="28">
        <f t="shared" si="22"/>
        <v>1241.1231307999244</v>
      </c>
      <c r="Z27" s="28">
        <f t="shared" si="22"/>
        <v>1325.6840497548803</v>
      </c>
      <c r="AA27" s="28">
        <f t="shared" si="22"/>
        <v>1410.8688110969845</v>
      </c>
      <c r="AB27" s="28">
        <f t="shared" si="22"/>
        <v>1452.2443907157183</v>
      </c>
      <c r="AC27" s="28">
        <f t="shared" si="22"/>
        <v>1530.0473165799124</v>
      </c>
      <c r="AD27" s="28">
        <f t="shared" si="22"/>
        <v>1624.6889501446483</v>
      </c>
      <c r="AE27" s="28">
        <f t="shared" si="22"/>
        <v>1718.2222126882141</v>
      </c>
      <c r="AF27" s="28">
        <f t="shared" ref="AF27:AG27" si="23">SUMIF(AF28:AF31,"&lt;1E+307")</f>
        <v>1717.0250553272699</v>
      </c>
      <c r="AG27" s="28">
        <f t="shared" si="23"/>
        <v>1780.6239091900377</v>
      </c>
      <c r="AH27" s="145">
        <f t="shared" ref="AH27" si="24">SUMIF(AH28:AH31,"&lt;1E+307")</f>
        <v>1666.258059819364</v>
      </c>
      <c r="AI27" s="28">
        <f t="shared" ref="AI27" si="25">SUMIF(AI28:AI31,"&lt;1E+307")</f>
        <v>1681.2768636614612</v>
      </c>
      <c r="AK27" s="134">
        <f t="shared" ref="AK27:AK31" si="26">AI27-AH27</f>
        <v>15.018803842097213</v>
      </c>
      <c r="AL27" s="131">
        <f t="shared" ref="AL27:AL31" si="27">IF(AI27&lt;&gt;0,AI27/AH27-1,0)</f>
        <v>9.0134920900100113E-3</v>
      </c>
    </row>
    <row r="28" spans="2:38" ht="18.75" customHeight="1">
      <c r="B28" s="96" t="s">
        <v>7</v>
      </c>
      <c r="C28" s="16" t="s">
        <v>78</v>
      </c>
      <c r="D28" s="29">
        <v>24.308668929798984</v>
      </c>
      <c r="E28" s="29">
        <v>22.589164830529953</v>
      </c>
      <c r="F28" s="29">
        <v>21.702124593212421</v>
      </c>
      <c r="G28" s="29">
        <v>20.808963076065449</v>
      </c>
      <c r="H28" s="29">
        <v>20.801205358982887</v>
      </c>
      <c r="I28" s="29">
        <v>21.354026809125589</v>
      </c>
      <c r="J28" s="29">
        <v>21.599995200132902</v>
      </c>
      <c r="K28" s="29">
        <v>23.329624425262324</v>
      </c>
      <c r="L28" s="29">
        <v>23.949061669759203</v>
      </c>
      <c r="M28" s="29">
        <v>24.920815757149764</v>
      </c>
      <c r="N28" s="29">
        <v>26.304264276936017</v>
      </c>
      <c r="O28" s="29">
        <v>25.201784432198775</v>
      </c>
      <c r="P28" s="29">
        <v>24.794040702022897</v>
      </c>
      <c r="Q28" s="29">
        <v>24.480037208365466</v>
      </c>
      <c r="R28" s="29">
        <v>22.668986422857134</v>
      </c>
      <c r="S28" s="29">
        <v>24.808064071911016</v>
      </c>
      <c r="T28" s="29">
        <v>25.422102438175386</v>
      </c>
      <c r="U28" s="29">
        <v>25.893124055341556</v>
      </c>
      <c r="V28" s="29">
        <v>25.695270444312804</v>
      </c>
      <c r="W28" s="29">
        <v>24.598524616539788</v>
      </c>
      <c r="X28" s="29">
        <v>23.144865255000472</v>
      </c>
      <c r="Y28" s="29">
        <v>21.229641234080415</v>
      </c>
      <c r="Z28" s="29">
        <v>21.779191415995733</v>
      </c>
      <c r="AA28" s="29">
        <v>20.415845465976201</v>
      </c>
      <c r="AB28" s="29">
        <v>19.62120455829346</v>
      </c>
      <c r="AC28" s="29">
        <v>19.82145216121339</v>
      </c>
      <c r="AD28" s="29">
        <v>20.777786735894946</v>
      </c>
      <c r="AE28" s="29">
        <v>21.586203812423626</v>
      </c>
      <c r="AF28" s="29">
        <v>21.897183409080245</v>
      </c>
      <c r="AG28" s="29">
        <v>22.372264474847967</v>
      </c>
      <c r="AH28" s="146">
        <v>10.405782608247176</v>
      </c>
      <c r="AI28" s="97">
        <v>7.6710475693641946</v>
      </c>
      <c r="AK28" s="136">
        <f t="shared" si="26"/>
        <v>-2.734735038882981</v>
      </c>
      <c r="AL28" s="132">
        <f t="shared" si="27"/>
        <v>-0.26280916504209373</v>
      </c>
    </row>
    <row r="29" spans="2:38" ht="18.75" customHeight="1">
      <c r="B29" s="20" t="s">
        <v>8</v>
      </c>
      <c r="C29" s="15" t="s">
        <v>79</v>
      </c>
      <c r="D29" s="30">
        <v>1343.4558060196414</v>
      </c>
      <c r="E29" s="30">
        <v>1479.0544609255426</v>
      </c>
      <c r="F29" s="30">
        <v>1617.8065301064446</v>
      </c>
      <c r="G29" s="30">
        <v>1751.9813911582442</v>
      </c>
      <c r="H29" s="30">
        <v>1764.6492380301829</v>
      </c>
      <c r="I29" s="30">
        <v>1876.223423825636</v>
      </c>
      <c r="J29" s="30">
        <v>1901.1214745236709</v>
      </c>
      <c r="K29" s="30">
        <v>1888.5761235925784</v>
      </c>
      <c r="L29" s="30">
        <v>1867.7449907967393</v>
      </c>
      <c r="M29" s="30">
        <v>1843.3234677423739</v>
      </c>
      <c r="N29" s="30">
        <v>1682.7299786592878</v>
      </c>
      <c r="O29" s="30">
        <v>1618.3006437084236</v>
      </c>
      <c r="P29" s="30">
        <v>1211.4163102181601</v>
      </c>
      <c r="Q29" s="30">
        <v>1118.5139468452585</v>
      </c>
      <c r="R29" s="30">
        <v>1086.6397056502992</v>
      </c>
      <c r="S29" s="30">
        <v>990.15723422280746</v>
      </c>
      <c r="T29" s="30">
        <v>956.29285819123277</v>
      </c>
      <c r="U29" s="30">
        <v>974.75116393229462</v>
      </c>
      <c r="V29" s="30">
        <v>999.47494482818377</v>
      </c>
      <c r="W29" s="30">
        <v>1041.5495320901111</v>
      </c>
      <c r="X29" s="30">
        <v>1122.2048283171312</v>
      </c>
      <c r="Y29" s="30">
        <v>1206.0785044577481</v>
      </c>
      <c r="Z29" s="30">
        <v>1289.9585822916583</v>
      </c>
      <c r="AA29" s="30">
        <v>1376.1161991269892</v>
      </c>
      <c r="AB29" s="30">
        <v>1417.8024677517337</v>
      </c>
      <c r="AC29" s="30">
        <v>1494.6968805670331</v>
      </c>
      <c r="AD29" s="30">
        <v>1588.6793185341587</v>
      </c>
      <c r="AE29" s="30">
        <v>1682.4426587215253</v>
      </c>
      <c r="AF29" s="30">
        <v>1680.4260501965871</v>
      </c>
      <c r="AG29" s="30">
        <v>1742.939438467374</v>
      </c>
      <c r="AH29" s="147">
        <v>1642.2224101604875</v>
      </c>
      <c r="AI29" s="30">
        <v>1659.9759490414676</v>
      </c>
      <c r="AK29" s="137">
        <f t="shared" si="26"/>
        <v>17.753538880980159</v>
      </c>
      <c r="AL29" s="133">
        <f t="shared" si="27"/>
        <v>1.0810678730931E-2</v>
      </c>
    </row>
    <row r="30" spans="2:38" ht="18.75" customHeight="1">
      <c r="B30" s="96" t="s">
        <v>9</v>
      </c>
      <c r="C30" s="16" t="s">
        <v>80</v>
      </c>
      <c r="D30" s="29">
        <v>7.6587442024599355</v>
      </c>
      <c r="E30" s="29">
        <v>6.9072865165111557</v>
      </c>
      <c r="F30" s="29">
        <v>6.7250921725740849</v>
      </c>
      <c r="G30" s="29">
        <v>6.6075459038303359</v>
      </c>
      <c r="H30" s="29">
        <v>6.1268330696247242</v>
      </c>
      <c r="I30" s="29">
        <v>5.9097207192411494</v>
      </c>
      <c r="J30" s="29">
        <v>5.6101339118052262</v>
      </c>
      <c r="K30" s="29">
        <v>5.1054007690815331</v>
      </c>
      <c r="L30" s="29">
        <v>4.7765219865280466</v>
      </c>
      <c r="M30" s="29">
        <v>4.5225620048060708</v>
      </c>
      <c r="N30" s="29">
        <v>4.533416691158652</v>
      </c>
      <c r="O30" s="29">
        <v>4.1225938879850821</v>
      </c>
      <c r="P30" s="29">
        <v>3.78524150251239</v>
      </c>
      <c r="Q30" s="29">
        <v>3.717489267637859</v>
      </c>
      <c r="R30" s="29">
        <v>3.5453567824159435</v>
      </c>
      <c r="S30" s="29">
        <v>3.2208875675436963</v>
      </c>
      <c r="T30" s="29">
        <v>3.0667450762480697</v>
      </c>
      <c r="U30" s="29">
        <v>3.0421172387387205</v>
      </c>
      <c r="V30" s="29">
        <v>3.0155929258728364</v>
      </c>
      <c r="W30" s="29">
        <v>2.71182019162192</v>
      </c>
      <c r="X30" s="29">
        <v>2.7488032104386444</v>
      </c>
      <c r="Y30" s="29">
        <v>2.7853754570568725</v>
      </c>
      <c r="Z30" s="29">
        <v>2.5731145812317733</v>
      </c>
      <c r="AA30" s="29">
        <v>2.5985924809448693</v>
      </c>
      <c r="AB30" s="29">
        <v>2.3362577945228811</v>
      </c>
      <c r="AC30" s="29">
        <v>2.5015537207058429</v>
      </c>
      <c r="AD30" s="29">
        <v>2.5826055588197403</v>
      </c>
      <c r="AE30" s="29">
        <v>2.1588044703352258</v>
      </c>
      <c r="AF30" s="29">
        <v>1.8282299308133194</v>
      </c>
      <c r="AG30" s="29">
        <v>2.0580073674412698</v>
      </c>
      <c r="AH30" s="146">
        <v>1.9711811205471681</v>
      </c>
      <c r="AI30" s="97">
        <v>1.9711811205471605</v>
      </c>
      <c r="AK30" s="136">
        <f t="shared" si="26"/>
        <v>-7.5495165674510645E-15</v>
      </c>
      <c r="AL30" s="132">
        <f t="shared" si="27"/>
        <v>-3.7747582837255322E-15</v>
      </c>
    </row>
    <row r="31" spans="2:38" ht="18.75" customHeight="1">
      <c r="B31" s="20" t="s">
        <v>10</v>
      </c>
      <c r="C31" s="15" t="s">
        <v>81</v>
      </c>
      <c r="D31" s="30">
        <v>20.868697108341365</v>
      </c>
      <c r="E31" s="30">
        <v>19.148118181804712</v>
      </c>
      <c r="F31" s="30">
        <v>18.680927232604699</v>
      </c>
      <c r="G31" s="30">
        <v>18.037247187258338</v>
      </c>
      <c r="H31" s="30">
        <v>17.737676692741854</v>
      </c>
      <c r="I31" s="30">
        <v>16.015484669403044</v>
      </c>
      <c r="J31" s="30">
        <v>14.953882531672502</v>
      </c>
      <c r="K31" s="30">
        <v>13.68452094806816</v>
      </c>
      <c r="L31" s="30">
        <v>14.927783020502433</v>
      </c>
      <c r="M31" s="30">
        <v>13.767666238540359</v>
      </c>
      <c r="N31" s="30">
        <v>13.259967158357252</v>
      </c>
      <c r="O31" s="30">
        <v>13.381631594332871</v>
      </c>
      <c r="P31" s="30">
        <v>13.411566475509495</v>
      </c>
      <c r="Q31" s="30">
        <v>13.770580657936712</v>
      </c>
      <c r="R31" s="30">
        <v>12.901433967504021</v>
      </c>
      <c r="S31" s="30">
        <v>12.261570573815003</v>
      </c>
      <c r="T31" s="30">
        <v>11.699145985838951</v>
      </c>
      <c r="U31" s="30">
        <v>12.22714905358837</v>
      </c>
      <c r="V31" s="30">
        <v>12.384434068835059</v>
      </c>
      <c r="W31" s="30">
        <v>11.530772187313316</v>
      </c>
      <c r="X31" s="30">
        <v>10.812183803131067</v>
      </c>
      <c r="Y31" s="30">
        <v>11.029609651039022</v>
      </c>
      <c r="Z31" s="30">
        <v>11.373161465994567</v>
      </c>
      <c r="AA31" s="30">
        <v>11.738174023074283</v>
      </c>
      <c r="AB31" s="30">
        <v>12.484460611168251</v>
      </c>
      <c r="AC31" s="30">
        <v>13.027430130959974</v>
      </c>
      <c r="AD31" s="30">
        <v>12.649239315774782</v>
      </c>
      <c r="AE31" s="30">
        <v>12.034545683929865</v>
      </c>
      <c r="AF31" s="30">
        <v>12.873591790789252</v>
      </c>
      <c r="AG31" s="30">
        <v>13.254198880374535</v>
      </c>
      <c r="AH31" s="147">
        <v>11.658685930082131</v>
      </c>
      <c r="AI31" s="30">
        <v>11.658685930082131</v>
      </c>
      <c r="AK31" s="137">
        <f t="shared" si="26"/>
        <v>0</v>
      </c>
      <c r="AL31" s="133">
        <f t="shared" si="27"/>
        <v>0</v>
      </c>
    </row>
    <row r="32" spans="2:38" ht="18.75" customHeight="1">
      <c r="B32" s="9"/>
      <c r="C32" s="16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146"/>
      <c r="AI32" s="97"/>
      <c r="AK32" s="136"/>
      <c r="AL32" s="132"/>
    </row>
    <row r="33" spans="2:38" s="11" customFormat="1" ht="18.75" customHeight="1">
      <c r="B33" s="5" t="s">
        <v>26</v>
      </c>
      <c r="C33" s="21" t="s">
        <v>6</v>
      </c>
      <c r="D33" s="28">
        <f>SUMIF(D34:D41,"&lt;1E+307")</f>
        <v>26485.682773596691</v>
      </c>
      <c r="E33" s="28">
        <f t="shared" ref="E33:AG33" si="28">SUMIF(E34:E41,"&lt;1E+307")</f>
        <v>24606.496007110843</v>
      </c>
      <c r="F33" s="28">
        <f t="shared" si="28"/>
        <v>24154.142534131373</v>
      </c>
      <c r="G33" s="28">
        <f t="shared" si="28"/>
        <v>23552.938138236372</v>
      </c>
      <c r="H33" s="28">
        <f t="shared" si="28"/>
        <v>22897.212278274139</v>
      </c>
      <c r="I33" s="28">
        <f t="shared" si="28"/>
        <v>22980.938897518157</v>
      </c>
      <c r="J33" s="28">
        <f t="shared" si="28"/>
        <v>23305.573136202431</v>
      </c>
      <c r="K33" s="28">
        <f t="shared" si="28"/>
        <v>23236.21755343481</v>
      </c>
      <c r="L33" s="28">
        <f t="shared" si="28"/>
        <v>23497.101396777569</v>
      </c>
      <c r="M33" s="28">
        <f t="shared" si="28"/>
        <v>23807.798462602019</v>
      </c>
      <c r="N33" s="28">
        <f t="shared" si="28"/>
        <v>23714.217235675387</v>
      </c>
      <c r="O33" s="28">
        <f t="shared" si="28"/>
        <v>23857.685978831581</v>
      </c>
      <c r="P33" s="28">
        <f t="shared" si="28"/>
        <v>23106.251238267854</v>
      </c>
      <c r="Q33" s="28">
        <f t="shared" si="28"/>
        <v>22834.338809004606</v>
      </c>
      <c r="R33" s="28">
        <f t="shared" si="28"/>
        <v>23160.128622856988</v>
      </c>
      <c r="S33" s="28">
        <f t="shared" si="28"/>
        <v>23183.594568508346</v>
      </c>
      <c r="T33" s="28">
        <f t="shared" si="28"/>
        <v>22737.267591062264</v>
      </c>
      <c r="U33" s="28">
        <f t="shared" si="28"/>
        <v>23046.137445094191</v>
      </c>
      <c r="V33" s="28">
        <f t="shared" si="28"/>
        <v>23048.554069424852</v>
      </c>
      <c r="W33" s="28">
        <f t="shared" si="28"/>
        <v>23312.666611480156</v>
      </c>
      <c r="X33" s="28">
        <f t="shared" si="28"/>
        <v>23125.505544130036</v>
      </c>
      <c r="Y33" s="28">
        <f t="shared" si="28"/>
        <v>23404.226752238163</v>
      </c>
      <c r="Z33" s="28">
        <f t="shared" si="28"/>
        <v>23751.796351686611</v>
      </c>
      <c r="AA33" s="28">
        <f t="shared" si="28"/>
        <v>23882.210076391406</v>
      </c>
      <c r="AB33" s="28">
        <f t="shared" si="28"/>
        <v>24608.490413054464</v>
      </c>
      <c r="AC33" s="28">
        <f t="shared" si="28"/>
        <v>24388.404071633533</v>
      </c>
      <c r="AD33" s="28">
        <f t="shared" si="28"/>
        <v>24219.533048799072</v>
      </c>
      <c r="AE33" s="28">
        <f t="shared" si="28"/>
        <v>23761.731797033885</v>
      </c>
      <c r="AF33" s="28">
        <f t="shared" si="28"/>
        <v>22563.102925840893</v>
      </c>
      <c r="AG33" s="28">
        <f t="shared" si="28"/>
        <v>22248.689097007187</v>
      </c>
      <c r="AH33" s="145">
        <f t="shared" ref="AH33" si="29">SUMIF(AH34:AH41,"&lt;1E+307")</f>
        <v>21901.989339142478</v>
      </c>
      <c r="AI33" s="28">
        <f t="shared" ref="AI33" si="30">SUMIF(AI34:AI41,"&lt;1E+307")</f>
        <v>21353.34877065173</v>
      </c>
      <c r="AK33" s="134">
        <f t="shared" ref="AK33:AK41" si="31">AI33-AH33</f>
        <v>-548.64056849074768</v>
      </c>
      <c r="AL33" s="131">
        <f t="shared" ref="AL33:AL41" si="32">IF(AI33&lt;&gt;0,AI33/AH33-1,0)</f>
        <v>-2.504980529372447E-2</v>
      </c>
    </row>
    <row r="34" spans="2:38" s="94" customFormat="1" ht="18.75" customHeight="1">
      <c r="B34" s="96" t="s">
        <v>33</v>
      </c>
      <c r="C34" s="95" t="s">
        <v>82</v>
      </c>
      <c r="D34" s="97">
        <v>60.972075095416201</v>
      </c>
      <c r="E34" s="97">
        <v>58.863983195117591</v>
      </c>
      <c r="F34" s="97">
        <v>47.79512413919322</v>
      </c>
      <c r="G34" s="97">
        <v>50.26501882710221</v>
      </c>
      <c r="H34" s="97">
        <v>49.383600752582709</v>
      </c>
      <c r="I34" s="97">
        <v>51.392622506365598</v>
      </c>
      <c r="J34" s="97">
        <v>53.687254869814588</v>
      </c>
      <c r="K34" s="97">
        <v>51.980701626517771</v>
      </c>
      <c r="L34" s="97">
        <v>49.235534840895042</v>
      </c>
      <c r="M34" s="97">
        <v>49.876322324403553</v>
      </c>
      <c r="N34" s="97">
        <v>48.8271251654335</v>
      </c>
      <c r="O34" s="97">
        <v>48.892509603205163</v>
      </c>
      <c r="P34" s="97">
        <v>48.709876464866106</v>
      </c>
      <c r="Q34" s="97">
        <v>45.159341186644937</v>
      </c>
      <c r="R34" s="97">
        <v>45.78916922630593</v>
      </c>
      <c r="S34" s="97">
        <v>46.805583582084438</v>
      </c>
      <c r="T34" s="97">
        <v>50.425289591521107</v>
      </c>
      <c r="U34" s="97">
        <v>53.88967048005027</v>
      </c>
      <c r="V34" s="97">
        <v>54.406838210357193</v>
      </c>
      <c r="W34" s="97">
        <v>55.371977306042034</v>
      </c>
      <c r="X34" s="97">
        <v>57.807526426234205</v>
      </c>
      <c r="Y34" s="97">
        <v>61.36804548767838</v>
      </c>
      <c r="Z34" s="97">
        <v>55.895262658583647</v>
      </c>
      <c r="AA34" s="97">
        <v>57.730472178817571</v>
      </c>
      <c r="AB34" s="97">
        <v>61.613905983178533</v>
      </c>
      <c r="AC34" s="97">
        <v>65.34705427820839</v>
      </c>
      <c r="AD34" s="97">
        <v>66.818940987907524</v>
      </c>
      <c r="AE34" s="97">
        <v>67.854993465967553</v>
      </c>
      <c r="AF34" s="97">
        <v>64.273990413408029</v>
      </c>
      <c r="AG34" s="97">
        <v>64.671722408517141</v>
      </c>
      <c r="AH34" s="146">
        <v>67.569152010488267</v>
      </c>
      <c r="AI34" s="97">
        <v>68.32843811466357</v>
      </c>
      <c r="AK34" s="136">
        <f t="shared" si="31"/>
        <v>0.75928610417530251</v>
      </c>
      <c r="AL34" s="132">
        <f t="shared" si="32"/>
        <v>1.123717083288911E-2</v>
      </c>
    </row>
    <row r="35" spans="2:38" s="94" customFormat="1" ht="18.75" customHeight="1">
      <c r="B35" s="20" t="s">
        <v>93</v>
      </c>
      <c r="C35" s="15" t="s">
        <v>102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O35" s="30">
        <v>0</v>
      </c>
      <c r="P35" s="30">
        <v>0</v>
      </c>
      <c r="Q35" s="30">
        <v>0</v>
      </c>
      <c r="R35" s="30">
        <v>0</v>
      </c>
      <c r="S35" s="30">
        <v>0</v>
      </c>
      <c r="T35" s="30">
        <v>0</v>
      </c>
      <c r="U35" s="30">
        <v>0</v>
      </c>
      <c r="V35" s="30">
        <v>0</v>
      </c>
      <c r="W35" s="30">
        <v>0</v>
      </c>
      <c r="X35" s="30">
        <v>0</v>
      </c>
      <c r="Y35" s="30">
        <v>0</v>
      </c>
      <c r="Z35" s="30">
        <v>0</v>
      </c>
      <c r="AA35" s="30">
        <v>0</v>
      </c>
      <c r="AB35" s="30">
        <v>0</v>
      </c>
      <c r="AC35" s="30">
        <v>0</v>
      </c>
      <c r="AD35" s="30">
        <v>0</v>
      </c>
      <c r="AE35" s="30">
        <v>0</v>
      </c>
      <c r="AF35" s="30">
        <v>0</v>
      </c>
      <c r="AG35" s="30">
        <v>0</v>
      </c>
      <c r="AH35" s="147">
        <v>0</v>
      </c>
      <c r="AI35" s="30">
        <v>0</v>
      </c>
      <c r="AK35" s="137">
        <f t="shared" si="31"/>
        <v>0</v>
      </c>
      <c r="AL35" s="133">
        <f t="shared" si="32"/>
        <v>0</v>
      </c>
    </row>
    <row r="36" spans="2:38" s="94" customFormat="1" ht="18.75" customHeight="1">
      <c r="B36" s="96" t="s">
        <v>94</v>
      </c>
      <c r="C36" s="95" t="s">
        <v>103</v>
      </c>
      <c r="D36" s="97">
        <v>3656.0581633698002</v>
      </c>
      <c r="E36" s="97">
        <v>3221.4392202821496</v>
      </c>
      <c r="F36" s="97">
        <v>3183.9094914188067</v>
      </c>
      <c r="G36" s="97">
        <v>3178.8438368152792</v>
      </c>
      <c r="H36" s="97">
        <v>3230.7549515222099</v>
      </c>
      <c r="I36" s="97">
        <v>3209.8035821545423</v>
      </c>
      <c r="J36" s="97">
        <v>3226.4440759003501</v>
      </c>
      <c r="K36" s="97">
        <v>3162.1728844367763</v>
      </c>
      <c r="L36" s="97">
        <v>3178.6260480853025</v>
      </c>
      <c r="M36" s="97">
        <v>3157.7511444884158</v>
      </c>
      <c r="N36" s="97">
        <v>3151.8080657377886</v>
      </c>
      <c r="O36" s="97">
        <v>3207.1715343082083</v>
      </c>
      <c r="P36" s="97">
        <v>3132.6148927376098</v>
      </c>
      <c r="Q36" s="97">
        <v>3172.164716342962</v>
      </c>
      <c r="R36" s="97">
        <v>3095.2042136670852</v>
      </c>
      <c r="S36" s="97">
        <v>3135.7724073406525</v>
      </c>
      <c r="T36" s="97">
        <v>3098.071683686333</v>
      </c>
      <c r="U36" s="97">
        <v>3136.9553776107127</v>
      </c>
      <c r="V36" s="97">
        <v>3137.1468302007884</v>
      </c>
      <c r="W36" s="97">
        <v>3143.2678613846629</v>
      </c>
      <c r="X36" s="97">
        <v>3089.6233278059303</v>
      </c>
      <c r="Y36" s="97">
        <v>3055.5423354784998</v>
      </c>
      <c r="Z36" s="97">
        <v>3044.7476860555898</v>
      </c>
      <c r="AA36" s="97">
        <v>3051.3087145756135</v>
      </c>
      <c r="AB36" s="97">
        <v>3071.2658356500906</v>
      </c>
      <c r="AC36" s="97">
        <v>3056.7033303064441</v>
      </c>
      <c r="AD36" s="97">
        <v>3036.755278647609</v>
      </c>
      <c r="AE36" s="97">
        <v>3021.4470140336298</v>
      </c>
      <c r="AF36" s="97">
        <v>2967.1911717265066</v>
      </c>
      <c r="AG36" s="97">
        <v>2937.0798084217936</v>
      </c>
      <c r="AH36" s="146">
        <v>2908.4414846698928</v>
      </c>
      <c r="AI36" s="97">
        <v>2815.7836333146038</v>
      </c>
      <c r="AK36" s="136">
        <f t="shared" si="31"/>
        <v>-92.65785135528904</v>
      </c>
      <c r="AL36" s="132">
        <f t="shared" si="32"/>
        <v>-3.1858248427441116E-2</v>
      </c>
    </row>
    <row r="37" spans="2:38" s="94" customFormat="1" ht="18.75" customHeight="1">
      <c r="B37" s="20" t="s">
        <v>95</v>
      </c>
      <c r="C37" s="15" t="s">
        <v>104</v>
      </c>
      <c r="D37" s="30">
        <v>22768.52803888547</v>
      </c>
      <c r="E37" s="30">
        <v>21325.893292051078</v>
      </c>
      <c r="F37" s="30">
        <v>20922.036534568699</v>
      </c>
      <c r="G37" s="30">
        <v>20323.31074373614</v>
      </c>
      <c r="H37" s="30">
        <v>19616.440368100502</v>
      </c>
      <c r="I37" s="30">
        <v>19718.217109056714</v>
      </c>
      <c r="J37" s="30">
        <v>20022.924193240524</v>
      </c>
      <c r="K37" s="30">
        <v>20018.906693398661</v>
      </c>
      <c r="L37" s="30">
        <v>20262.166149764886</v>
      </c>
      <c r="M37" s="30">
        <v>20592.192064177707</v>
      </c>
      <c r="N37" s="30">
        <v>20501.011031205475</v>
      </c>
      <c r="O37" s="30">
        <v>20583.917618946081</v>
      </c>
      <c r="P37" s="30">
        <v>19899.673694077483</v>
      </c>
      <c r="Q37" s="30">
        <v>19587.534302263088</v>
      </c>
      <c r="R37" s="30">
        <v>19981.475380559761</v>
      </c>
      <c r="S37" s="30">
        <v>19902.327745884519</v>
      </c>
      <c r="T37" s="30">
        <v>19458.807952969983</v>
      </c>
      <c r="U37" s="30">
        <v>19689.834689140458</v>
      </c>
      <c r="V37" s="30">
        <v>19678.003163010631</v>
      </c>
      <c r="W37" s="30">
        <v>19902.011335269523</v>
      </c>
      <c r="X37" s="30">
        <v>19733.292918255938</v>
      </c>
      <c r="Y37" s="30">
        <v>20009.731647318869</v>
      </c>
      <c r="Z37" s="30">
        <v>20416.188943435714</v>
      </c>
      <c r="AA37" s="30">
        <v>20507.182393316245</v>
      </c>
      <c r="AB37" s="30">
        <v>21211.623670868052</v>
      </c>
      <c r="AC37" s="30">
        <v>20997.422346321644</v>
      </c>
      <c r="AD37" s="30">
        <v>20850.443929863966</v>
      </c>
      <c r="AE37" s="30">
        <v>20409.02667655993</v>
      </c>
      <c r="AF37" s="30">
        <v>19274.094557331926</v>
      </c>
      <c r="AG37" s="30">
        <v>18994.174292536929</v>
      </c>
      <c r="AH37" s="147">
        <v>18673.21542882215</v>
      </c>
      <c r="AI37" s="30">
        <v>18216.473425582517</v>
      </c>
      <c r="AK37" s="137">
        <f t="shared" si="31"/>
        <v>-456.74200323963305</v>
      </c>
      <c r="AL37" s="133">
        <f t="shared" si="32"/>
        <v>-2.4459740475903824E-2</v>
      </c>
    </row>
    <row r="38" spans="2:38" s="94" customFormat="1" ht="18.75" customHeight="1">
      <c r="B38" s="96" t="s">
        <v>96</v>
      </c>
      <c r="C38" s="95" t="s">
        <v>105</v>
      </c>
      <c r="D38" s="97">
        <v>0</v>
      </c>
      <c r="E38" s="97">
        <v>0</v>
      </c>
      <c r="F38" s="97">
        <v>0</v>
      </c>
      <c r="G38" s="97">
        <v>0</v>
      </c>
      <c r="H38" s="97">
        <v>0</v>
      </c>
      <c r="I38" s="97">
        <v>0</v>
      </c>
      <c r="J38" s="97">
        <v>0</v>
      </c>
      <c r="K38" s="97">
        <v>0</v>
      </c>
      <c r="L38" s="97">
        <v>0</v>
      </c>
      <c r="M38" s="97">
        <v>0</v>
      </c>
      <c r="N38" s="97">
        <v>0</v>
      </c>
      <c r="O38" s="97">
        <v>0</v>
      </c>
      <c r="P38" s="97">
        <v>0</v>
      </c>
      <c r="Q38" s="97">
        <v>0</v>
      </c>
      <c r="R38" s="97">
        <v>0</v>
      </c>
      <c r="S38" s="97">
        <v>0</v>
      </c>
      <c r="T38" s="97">
        <v>0</v>
      </c>
      <c r="U38" s="97">
        <v>0</v>
      </c>
      <c r="V38" s="97">
        <v>0</v>
      </c>
      <c r="W38" s="97">
        <v>0</v>
      </c>
      <c r="X38" s="97">
        <v>0</v>
      </c>
      <c r="Y38" s="97">
        <v>0</v>
      </c>
      <c r="Z38" s="97">
        <v>0</v>
      </c>
      <c r="AA38" s="97">
        <v>0</v>
      </c>
      <c r="AB38" s="97">
        <v>0</v>
      </c>
      <c r="AC38" s="97">
        <v>0</v>
      </c>
      <c r="AD38" s="97">
        <v>0</v>
      </c>
      <c r="AE38" s="97">
        <v>0</v>
      </c>
      <c r="AF38" s="97">
        <v>0</v>
      </c>
      <c r="AG38" s="97">
        <v>0</v>
      </c>
      <c r="AH38" s="146">
        <v>0</v>
      </c>
      <c r="AI38" s="97">
        <v>0</v>
      </c>
      <c r="AK38" s="136">
        <f t="shared" si="31"/>
        <v>0</v>
      </c>
      <c r="AL38" s="132">
        <f t="shared" si="32"/>
        <v>0</v>
      </c>
    </row>
    <row r="39" spans="2:38" s="94" customFormat="1" ht="18.75" customHeight="1">
      <c r="B39" s="20" t="s">
        <v>97</v>
      </c>
      <c r="C39" s="15" t="s">
        <v>106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0">
        <v>0</v>
      </c>
      <c r="Q39" s="30">
        <v>0</v>
      </c>
      <c r="R39" s="30">
        <v>0</v>
      </c>
      <c r="S39" s="30">
        <v>0</v>
      </c>
      <c r="T39" s="30">
        <v>0</v>
      </c>
      <c r="U39" s="30">
        <v>0</v>
      </c>
      <c r="V39" s="30">
        <v>0</v>
      </c>
      <c r="W39" s="30">
        <v>0</v>
      </c>
      <c r="X39" s="30">
        <v>0</v>
      </c>
      <c r="Y39" s="30">
        <v>0</v>
      </c>
      <c r="Z39" s="30">
        <v>0</v>
      </c>
      <c r="AA39" s="30">
        <v>0</v>
      </c>
      <c r="AB39" s="30">
        <v>0</v>
      </c>
      <c r="AC39" s="30">
        <v>0</v>
      </c>
      <c r="AD39" s="30">
        <v>0</v>
      </c>
      <c r="AE39" s="30">
        <v>0</v>
      </c>
      <c r="AF39" s="30">
        <v>0</v>
      </c>
      <c r="AG39" s="30">
        <v>0</v>
      </c>
      <c r="AH39" s="147">
        <v>0</v>
      </c>
      <c r="AI39" s="30">
        <v>0</v>
      </c>
      <c r="AK39" s="137">
        <f t="shared" si="31"/>
        <v>0</v>
      </c>
      <c r="AL39" s="133">
        <f t="shared" si="32"/>
        <v>0</v>
      </c>
    </row>
    <row r="40" spans="2:38" s="94" customFormat="1" ht="18.75" customHeight="1">
      <c r="B40" s="96" t="s">
        <v>98</v>
      </c>
      <c r="C40" s="95" t="s">
        <v>101</v>
      </c>
      <c r="D40" s="97">
        <v>0</v>
      </c>
      <c r="E40" s="97">
        <v>0</v>
      </c>
      <c r="F40" s="97">
        <v>0</v>
      </c>
      <c r="G40" s="97">
        <v>0</v>
      </c>
      <c r="H40" s="97">
        <v>0</v>
      </c>
      <c r="I40" s="97">
        <v>0</v>
      </c>
      <c r="J40" s="97">
        <v>0</v>
      </c>
      <c r="K40" s="97">
        <v>0</v>
      </c>
      <c r="L40" s="97">
        <v>0</v>
      </c>
      <c r="M40" s="97">
        <v>0</v>
      </c>
      <c r="N40" s="97">
        <v>0</v>
      </c>
      <c r="O40" s="97">
        <v>0</v>
      </c>
      <c r="P40" s="97">
        <v>0</v>
      </c>
      <c r="Q40" s="97">
        <v>0</v>
      </c>
      <c r="R40" s="97">
        <v>0</v>
      </c>
      <c r="S40" s="97">
        <v>0</v>
      </c>
      <c r="T40" s="97">
        <v>0</v>
      </c>
      <c r="U40" s="97">
        <v>0</v>
      </c>
      <c r="V40" s="97">
        <v>0</v>
      </c>
      <c r="W40" s="97">
        <v>0</v>
      </c>
      <c r="X40" s="97">
        <v>0</v>
      </c>
      <c r="Y40" s="97">
        <v>0</v>
      </c>
      <c r="Z40" s="97">
        <v>0</v>
      </c>
      <c r="AA40" s="97">
        <v>0</v>
      </c>
      <c r="AB40" s="97">
        <v>0</v>
      </c>
      <c r="AC40" s="97">
        <v>0</v>
      </c>
      <c r="AD40" s="97">
        <v>0</v>
      </c>
      <c r="AE40" s="97">
        <v>0</v>
      </c>
      <c r="AF40" s="97">
        <v>0</v>
      </c>
      <c r="AG40" s="97">
        <v>0</v>
      </c>
      <c r="AH40" s="146">
        <v>0</v>
      </c>
      <c r="AI40" s="97">
        <v>0</v>
      </c>
      <c r="AK40" s="136">
        <f t="shared" si="31"/>
        <v>0</v>
      </c>
      <c r="AL40" s="132">
        <f t="shared" si="32"/>
        <v>0</v>
      </c>
    </row>
    <row r="41" spans="2:38" s="94" customFormat="1" ht="18.75" customHeight="1">
      <c r="B41" s="20" t="s">
        <v>99</v>
      </c>
      <c r="C41" s="15" t="s">
        <v>100</v>
      </c>
      <c r="D41" s="30">
        <v>0.12449624600356807</v>
      </c>
      <c r="E41" s="30">
        <v>0.29951158249810345</v>
      </c>
      <c r="F41" s="30">
        <v>0.40138400467707236</v>
      </c>
      <c r="G41" s="30">
        <v>0.51853885785116194</v>
      </c>
      <c r="H41" s="30">
        <v>0.6333578988445232</v>
      </c>
      <c r="I41" s="30">
        <v>1.5255838005357416</v>
      </c>
      <c r="J41" s="30">
        <v>2.5176121917421446</v>
      </c>
      <c r="K41" s="30">
        <v>3.1572739728533254</v>
      </c>
      <c r="L41" s="30">
        <v>7.0736640864868647</v>
      </c>
      <c r="M41" s="30">
        <v>7.9789316114900553</v>
      </c>
      <c r="N41" s="30">
        <v>12.571013566687014</v>
      </c>
      <c r="O41" s="30">
        <v>17.704315974087265</v>
      </c>
      <c r="P41" s="30">
        <v>25.252774987892533</v>
      </c>
      <c r="Q41" s="30">
        <v>29.480449211912429</v>
      </c>
      <c r="R41" s="30">
        <v>37.659859403837309</v>
      </c>
      <c r="S41" s="30">
        <v>98.688831701090308</v>
      </c>
      <c r="T41" s="30">
        <v>129.96266481442527</v>
      </c>
      <c r="U41" s="30">
        <v>165.4577078629712</v>
      </c>
      <c r="V41" s="30">
        <v>178.99723800307279</v>
      </c>
      <c r="W41" s="30">
        <v>212.01543751992662</v>
      </c>
      <c r="X41" s="30">
        <v>244.78177164193559</v>
      </c>
      <c r="Y41" s="30">
        <v>277.58472395311247</v>
      </c>
      <c r="Z41" s="30">
        <v>234.96445953672355</v>
      </c>
      <c r="AA41" s="30">
        <v>265.98849632072967</v>
      </c>
      <c r="AB41" s="30">
        <v>263.98700055314441</v>
      </c>
      <c r="AC41" s="30">
        <v>268.9313407272374</v>
      </c>
      <c r="AD41" s="30">
        <v>265.5148992995891</v>
      </c>
      <c r="AE41" s="30">
        <v>263.40311297435488</v>
      </c>
      <c r="AF41" s="30">
        <v>257.54320636905317</v>
      </c>
      <c r="AG41" s="30">
        <v>252.76327363994548</v>
      </c>
      <c r="AH41" s="147">
        <v>252.76327363994548</v>
      </c>
      <c r="AI41" s="30">
        <v>252.76327363994548</v>
      </c>
      <c r="AK41" s="137">
        <f t="shared" si="31"/>
        <v>0</v>
      </c>
      <c r="AL41" s="133">
        <f t="shared" si="32"/>
        <v>0</v>
      </c>
    </row>
    <row r="42" spans="2:38" s="94" customFormat="1" ht="18.75" customHeight="1">
      <c r="B42" s="96"/>
      <c r="C42" s="95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146"/>
      <c r="AI42" s="97"/>
      <c r="AK42" s="136"/>
      <c r="AL42" s="132"/>
    </row>
    <row r="43" spans="2:38" s="11" customFormat="1" ht="18.75" customHeight="1">
      <c r="B43" s="5" t="s">
        <v>27</v>
      </c>
      <c r="C43" s="21" t="s">
        <v>6</v>
      </c>
      <c r="D43" s="28">
        <f>SUMIF(D44:D47,"&lt;1E+307")</f>
        <v>1205.0203416536581</v>
      </c>
      <c r="E43" s="28">
        <f t="shared" ref="E43:AE43" si="33">SUMIF(E44:E47,"&lt;1E+307")</f>
        <v>1123.0471595728377</v>
      </c>
      <c r="F43" s="28">
        <f t="shared" si="33"/>
        <v>1059.0164027222118</v>
      </c>
      <c r="G43" s="28">
        <f t="shared" si="33"/>
        <v>973.38610605312067</v>
      </c>
      <c r="H43" s="28">
        <f t="shared" si="33"/>
        <v>965.78512741655459</v>
      </c>
      <c r="I43" s="28">
        <f t="shared" si="33"/>
        <v>953.51138692541213</v>
      </c>
      <c r="J43" s="28">
        <f t="shared" si="33"/>
        <v>945.23321302374723</v>
      </c>
      <c r="K43" s="28">
        <f t="shared" si="33"/>
        <v>870.46981431806933</v>
      </c>
      <c r="L43" s="28">
        <f t="shared" si="33"/>
        <v>852.73380376992498</v>
      </c>
      <c r="M43" s="28">
        <f t="shared" si="33"/>
        <v>836.34705426281835</v>
      </c>
      <c r="N43" s="28">
        <f t="shared" si="33"/>
        <v>838.37654108236234</v>
      </c>
      <c r="O43" s="28">
        <f t="shared" si="33"/>
        <v>813.38738549035179</v>
      </c>
      <c r="P43" s="28">
        <f t="shared" si="33"/>
        <v>855.1338819713842</v>
      </c>
      <c r="Q43" s="28">
        <f t="shared" si="33"/>
        <v>842.73488669874575</v>
      </c>
      <c r="R43" s="28">
        <f t="shared" si="33"/>
        <v>838.62384080061281</v>
      </c>
      <c r="S43" s="28">
        <f t="shared" si="33"/>
        <v>935.91163623204284</v>
      </c>
      <c r="T43" s="28">
        <f t="shared" si="33"/>
        <v>704.64887486265843</v>
      </c>
      <c r="U43" s="28">
        <f t="shared" si="33"/>
        <v>716.71674120600278</v>
      </c>
      <c r="V43" s="28">
        <f t="shared" si="33"/>
        <v>706.40634199532542</v>
      </c>
      <c r="W43" s="28">
        <f t="shared" si="33"/>
        <v>711.10898557114479</v>
      </c>
      <c r="X43" s="28">
        <f t="shared" si="33"/>
        <v>704.0916667105264</v>
      </c>
      <c r="Y43" s="28">
        <f t="shared" si="33"/>
        <v>732.51269634212827</v>
      </c>
      <c r="Z43" s="28">
        <f t="shared" si="33"/>
        <v>733.76739636796015</v>
      </c>
      <c r="AA43" s="28">
        <f t="shared" si="33"/>
        <v>729.53284663054467</v>
      </c>
      <c r="AB43" s="28">
        <f t="shared" si="33"/>
        <v>758.5453886980257</v>
      </c>
      <c r="AC43" s="28">
        <f t="shared" si="33"/>
        <v>768.99885046516818</v>
      </c>
      <c r="AD43" s="28">
        <f t="shared" si="33"/>
        <v>780.00189988796433</v>
      </c>
      <c r="AE43" s="28">
        <f t="shared" si="33"/>
        <v>791.10539267327829</v>
      </c>
      <c r="AF43" s="28">
        <f t="shared" ref="AF43:AG43" si="34">SUMIF(AF44:AF47,"&lt;1E+307")</f>
        <v>788.01464042699615</v>
      </c>
      <c r="AG43" s="28">
        <f t="shared" si="34"/>
        <v>797.90386124230747</v>
      </c>
      <c r="AH43" s="145">
        <f t="shared" ref="AH43" si="35">SUMIF(AH44:AH47,"&lt;1E+307")</f>
        <v>801.92100595822842</v>
      </c>
      <c r="AI43" s="28">
        <f t="shared" ref="AI43" si="36">SUMIF(AI44:AI47,"&lt;1E+307")</f>
        <v>806.72785452849166</v>
      </c>
      <c r="AK43" s="134">
        <f t="shared" ref="AK43:AK50" si="37">AI43-AH43</f>
        <v>4.8068485702632415</v>
      </c>
      <c r="AL43" s="131">
        <f t="shared" ref="AL43:AL50" si="38">IF(AI43&lt;&gt;0,AI43/AH43-1,0)</f>
        <v>5.9941671742584912E-3</v>
      </c>
    </row>
    <row r="44" spans="2:38" s="94" customFormat="1" ht="18.75" customHeight="1">
      <c r="B44" s="96" t="s">
        <v>35</v>
      </c>
      <c r="C44" s="95" t="s">
        <v>83</v>
      </c>
      <c r="D44" s="97">
        <v>0</v>
      </c>
      <c r="E44" s="97">
        <v>0</v>
      </c>
      <c r="F44" s="97">
        <v>0</v>
      </c>
      <c r="G44" s="97">
        <v>0</v>
      </c>
      <c r="H44" s="97">
        <v>0</v>
      </c>
      <c r="I44" s="97">
        <v>0</v>
      </c>
      <c r="J44" s="97">
        <v>0</v>
      </c>
      <c r="K44" s="97">
        <v>0</v>
      </c>
      <c r="L44" s="97">
        <v>0</v>
      </c>
      <c r="M44" s="97">
        <v>0</v>
      </c>
      <c r="N44" s="97">
        <v>0</v>
      </c>
      <c r="O44" s="97">
        <v>0</v>
      </c>
      <c r="P44" s="97">
        <v>0</v>
      </c>
      <c r="Q44" s="97">
        <v>0</v>
      </c>
      <c r="R44" s="97">
        <v>0</v>
      </c>
      <c r="S44" s="97">
        <v>0</v>
      </c>
      <c r="T44" s="97">
        <v>0</v>
      </c>
      <c r="U44" s="97">
        <v>0</v>
      </c>
      <c r="V44" s="97">
        <v>0</v>
      </c>
      <c r="W44" s="97">
        <v>0</v>
      </c>
      <c r="X44" s="97">
        <v>0</v>
      </c>
      <c r="Y44" s="97">
        <v>0</v>
      </c>
      <c r="Z44" s="97">
        <v>0</v>
      </c>
      <c r="AA44" s="97">
        <v>0</v>
      </c>
      <c r="AB44" s="97">
        <v>0</v>
      </c>
      <c r="AC44" s="97">
        <v>0</v>
      </c>
      <c r="AD44" s="97">
        <v>0</v>
      </c>
      <c r="AE44" s="97">
        <v>0</v>
      </c>
      <c r="AF44" s="97">
        <v>0</v>
      </c>
      <c r="AG44" s="97">
        <v>0</v>
      </c>
      <c r="AH44" s="146">
        <v>0</v>
      </c>
      <c r="AI44" s="97">
        <v>0</v>
      </c>
      <c r="AK44" s="136">
        <f t="shared" si="37"/>
        <v>0</v>
      </c>
      <c r="AL44" s="132">
        <f t="shared" si="38"/>
        <v>0</v>
      </c>
    </row>
    <row r="45" spans="2:38" s="94" customFormat="1" ht="18.75" customHeight="1">
      <c r="B45" s="20" t="s">
        <v>161</v>
      </c>
      <c r="C45" s="15" t="s">
        <v>84</v>
      </c>
      <c r="D45" s="30">
        <v>15.965648</v>
      </c>
      <c r="E45" s="30">
        <v>33.40878</v>
      </c>
      <c r="F45" s="30">
        <v>43.133711999999996</v>
      </c>
      <c r="G45" s="30">
        <v>52.858643999999991</v>
      </c>
      <c r="H45" s="30">
        <v>83.416100399999976</v>
      </c>
      <c r="I45" s="30">
        <v>113.97135160000001</v>
      </c>
      <c r="J45" s="30">
        <v>144.528808</v>
      </c>
      <c r="K45" s="30">
        <v>159.08312799999999</v>
      </c>
      <c r="L45" s="30">
        <v>169.84781179999999</v>
      </c>
      <c r="M45" s="30">
        <v>192.48088199999998</v>
      </c>
      <c r="N45" s="30">
        <v>217.4036054</v>
      </c>
      <c r="O45" s="30">
        <v>215.22927820000001</v>
      </c>
      <c r="P45" s="30">
        <v>249.15720400000001</v>
      </c>
      <c r="Q45" s="30">
        <v>247.88197259999998</v>
      </c>
      <c r="R45" s="30">
        <v>248.8886464</v>
      </c>
      <c r="S45" s="30">
        <v>246.27974580000003</v>
      </c>
      <c r="T45" s="30">
        <v>247.83852420000002</v>
      </c>
      <c r="U45" s="30">
        <v>262.53814899999998</v>
      </c>
      <c r="V45" s="30">
        <v>257.80912740000002</v>
      </c>
      <c r="W45" s="30">
        <v>260.37758939999998</v>
      </c>
      <c r="X45" s="30">
        <v>258.05867259999997</v>
      </c>
      <c r="Y45" s="30">
        <v>280.10980839999996</v>
      </c>
      <c r="Z45" s="30">
        <v>289.1070244</v>
      </c>
      <c r="AA45" s="30">
        <v>288.69787040000006</v>
      </c>
      <c r="AB45" s="30">
        <v>301.53797519999995</v>
      </c>
      <c r="AC45" s="30">
        <v>303.69841559999998</v>
      </c>
      <c r="AD45" s="30">
        <v>310.4164978</v>
      </c>
      <c r="AE45" s="30">
        <v>316.03585399999997</v>
      </c>
      <c r="AF45" s="30">
        <v>305.56675639999997</v>
      </c>
      <c r="AG45" s="30">
        <v>310.00937019999998</v>
      </c>
      <c r="AH45" s="147">
        <v>309.87226040000002</v>
      </c>
      <c r="AI45" s="30">
        <v>309.73798756000002</v>
      </c>
      <c r="AK45" s="137">
        <f t="shared" si="37"/>
        <v>-0.13427283999999418</v>
      </c>
      <c r="AL45" s="133">
        <f t="shared" si="38"/>
        <v>-4.3331674744506721E-4</v>
      </c>
    </row>
    <row r="46" spans="2:38" s="94" customFormat="1" ht="18.75" customHeight="1">
      <c r="B46" s="96" t="s">
        <v>36</v>
      </c>
      <c r="C46" s="95" t="s">
        <v>85</v>
      </c>
      <c r="D46" s="97">
        <v>1189.054693653658</v>
      </c>
      <c r="E46" s="97">
        <v>1089.6383795728377</v>
      </c>
      <c r="F46" s="97">
        <v>1015.8826907222118</v>
      </c>
      <c r="G46" s="97">
        <v>920.52746205312064</v>
      </c>
      <c r="H46" s="97">
        <v>882.36902701655458</v>
      </c>
      <c r="I46" s="97">
        <v>828.69730532541212</v>
      </c>
      <c r="J46" s="97">
        <v>778.11396512434715</v>
      </c>
      <c r="K46" s="97">
        <v>676.14387334171931</v>
      </c>
      <c r="L46" s="97">
        <v>634.0856148693249</v>
      </c>
      <c r="M46" s="97">
        <v>580.60325113856834</v>
      </c>
      <c r="N46" s="97">
        <v>535.71152941480022</v>
      </c>
      <c r="O46" s="97">
        <v>503.02912759346879</v>
      </c>
      <c r="P46" s="97">
        <v>492.25101247138423</v>
      </c>
      <c r="Q46" s="97">
        <v>469.93893172374567</v>
      </c>
      <c r="R46" s="97">
        <v>447.21658265061279</v>
      </c>
      <c r="S46" s="97">
        <v>432.3342204320428</v>
      </c>
      <c r="T46" s="97">
        <v>423.34197662265842</v>
      </c>
      <c r="U46" s="97">
        <v>420.3354980660028</v>
      </c>
      <c r="V46" s="97">
        <v>412.86065527532537</v>
      </c>
      <c r="W46" s="97">
        <v>414.22824079114491</v>
      </c>
      <c r="X46" s="97">
        <v>408.52667239052641</v>
      </c>
      <c r="Y46" s="97">
        <v>412.00444940212827</v>
      </c>
      <c r="Z46" s="97">
        <v>406.14907802796017</v>
      </c>
      <c r="AA46" s="97">
        <v>403.21307819054454</v>
      </c>
      <c r="AB46" s="97">
        <v>419.01801887802577</v>
      </c>
      <c r="AC46" s="97">
        <v>428.29975954516817</v>
      </c>
      <c r="AD46" s="97">
        <v>433.93823382796444</v>
      </c>
      <c r="AE46" s="97">
        <v>440.5501424732783</v>
      </c>
      <c r="AF46" s="97">
        <v>448.39982250699609</v>
      </c>
      <c r="AG46" s="97">
        <v>454.08480568230749</v>
      </c>
      <c r="AH46" s="146">
        <v>458.47743635822849</v>
      </c>
      <c r="AI46" s="97">
        <v>463.65693392849164</v>
      </c>
      <c r="AK46" s="136">
        <f t="shared" si="37"/>
        <v>5.1794975702631518</v>
      </c>
      <c r="AL46" s="132">
        <f t="shared" si="38"/>
        <v>1.1297170066655537E-2</v>
      </c>
    </row>
    <row r="47" spans="2:38" s="94" customFormat="1" ht="18.75" customHeight="1">
      <c r="B47" s="20" t="s">
        <v>92</v>
      </c>
      <c r="C47" s="15" t="s">
        <v>86</v>
      </c>
      <c r="D47" s="30" t="e">
        <v>#N/A</v>
      </c>
      <c r="E47" s="30" t="e">
        <v>#N/A</v>
      </c>
      <c r="F47" s="30" t="e">
        <v>#N/A</v>
      </c>
      <c r="G47" s="30" t="e">
        <v>#N/A</v>
      </c>
      <c r="H47" s="30" t="e">
        <v>#N/A</v>
      </c>
      <c r="I47" s="30">
        <v>10.84273</v>
      </c>
      <c r="J47" s="30">
        <v>22.5904398994</v>
      </c>
      <c r="K47" s="30">
        <v>35.242812976350002</v>
      </c>
      <c r="L47" s="30">
        <v>48.800377100599995</v>
      </c>
      <c r="M47" s="30">
        <v>63.262921124249999</v>
      </c>
      <c r="N47" s="30">
        <v>85.261406267561995</v>
      </c>
      <c r="O47" s="30">
        <v>95.128979696882993</v>
      </c>
      <c r="P47" s="30">
        <v>113.72566549999999</v>
      </c>
      <c r="Q47" s="30">
        <v>124.913982375</v>
      </c>
      <c r="R47" s="30">
        <v>142.51861174999999</v>
      </c>
      <c r="S47" s="30">
        <v>257.29767000000004</v>
      </c>
      <c r="T47" s="30">
        <v>33.46837404</v>
      </c>
      <c r="U47" s="30">
        <v>33.843094139999998</v>
      </c>
      <c r="V47" s="30">
        <v>35.736559319999998</v>
      </c>
      <c r="W47" s="30">
        <v>36.503155379999995</v>
      </c>
      <c r="X47" s="30">
        <v>37.506321719999995</v>
      </c>
      <c r="Y47" s="30">
        <v>40.398438540000001</v>
      </c>
      <c r="Z47" s="30">
        <v>38.511293939999995</v>
      </c>
      <c r="AA47" s="30">
        <v>37.621898039999998</v>
      </c>
      <c r="AB47" s="30">
        <v>37.989394619999999</v>
      </c>
      <c r="AC47" s="30">
        <v>37.000675319999999</v>
      </c>
      <c r="AD47" s="30">
        <v>35.647168259999994</v>
      </c>
      <c r="AE47" s="30">
        <v>34.519396200000003</v>
      </c>
      <c r="AF47" s="30">
        <v>34.048061519999997</v>
      </c>
      <c r="AG47" s="30">
        <v>33.809685359999996</v>
      </c>
      <c r="AH47" s="147">
        <v>33.571309200000002</v>
      </c>
      <c r="AI47" s="30">
        <v>33.33293304</v>
      </c>
      <c r="AK47" s="137">
        <f t="shared" si="37"/>
        <v>-0.23837616000000139</v>
      </c>
      <c r="AL47" s="133">
        <f t="shared" si="38"/>
        <v>-7.1005917159763232E-3</v>
      </c>
    </row>
    <row r="48" spans="2:38" s="94" customFormat="1" ht="18.75" customHeight="1">
      <c r="B48" s="96"/>
      <c r="C48" s="95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7"/>
      <c r="AH48" s="146"/>
      <c r="AI48" s="97"/>
      <c r="AK48" s="136">
        <f t="shared" si="37"/>
        <v>0</v>
      </c>
      <c r="AL48" s="132">
        <f t="shared" si="38"/>
        <v>0</v>
      </c>
    </row>
    <row r="49" spans="2:38" s="11" customFormat="1" ht="18.75" customHeight="1">
      <c r="B49" s="5" t="s">
        <v>163</v>
      </c>
      <c r="C49" s="21" t="s">
        <v>6</v>
      </c>
      <c r="D49" s="28">
        <f>SUMIF(D50,"&lt;1E+307")</f>
        <v>970.73207848201741</v>
      </c>
      <c r="E49" s="28">
        <f t="shared" ref="E49:AI49" si="39">SUMIF(E50,"&lt;1E+307")</f>
        <v>983.77595621554758</v>
      </c>
      <c r="F49" s="28">
        <f t="shared" si="39"/>
        <v>990.61807958399402</v>
      </c>
      <c r="G49" s="28">
        <f t="shared" si="39"/>
        <v>976.92845925561551</v>
      </c>
      <c r="H49" s="28">
        <f t="shared" si="39"/>
        <v>971.72809963694704</v>
      </c>
      <c r="I49" s="28">
        <f t="shared" si="39"/>
        <v>960.94590833380926</v>
      </c>
      <c r="J49" s="28">
        <f t="shared" si="39"/>
        <v>959.20305597172967</v>
      </c>
      <c r="K49" s="28">
        <f t="shared" si="39"/>
        <v>953.02203439088896</v>
      </c>
      <c r="L49" s="28">
        <f t="shared" si="39"/>
        <v>948.66440316646822</v>
      </c>
      <c r="M49" s="28">
        <f t="shared" si="39"/>
        <v>939.69499794407807</v>
      </c>
      <c r="N49" s="28">
        <f t="shared" si="39"/>
        <v>936.38755133580753</v>
      </c>
      <c r="O49" s="28">
        <f t="shared" si="39"/>
        <v>1233.2042492155008</v>
      </c>
      <c r="P49" s="28">
        <f t="shared" si="39"/>
        <v>1264.3850764033546</v>
      </c>
      <c r="Q49" s="28">
        <f t="shared" si="39"/>
        <v>1292.7878726061417</v>
      </c>
      <c r="R49" s="28">
        <f t="shared" si="39"/>
        <v>1320.4264216731979</v>
      </c>
      <c r="S49" s="28">
        <f t="shared" si="39"/>
        <v>1351.2477324974798</v>
      </c>
      <c r="T49" s="28">
        <f t="shared" si="39"/>
        <v>1252.2721915048355</v>
      </c>
      <c r="U49" s="28">
        <f t="shared" si="39"/>
        <v>1260.740013642948</v>
      </c>
      <c r="V49" s="28">
        <f t="shared" si="39"/>
        <v>1276.5928420172881</v>
      </c>
      <c r="W49" s="28">
        <f t="shared" si="39"/>
        <v>1293.0159638246987</v>
      </c>
      <c r="X49" s="28">
        <f t="shared" si="39"/>
        <v>1308.7116429965001</v>
      </c>
      <c r="Y49" s="28">
        <f t="shared" si="39"/>
        <v>1340.1743309035328</v>
      </c>
      <c r="Z49" s="28">
        <f t="shared" si="39"/>
        <v>1374.9180099001621</v>
      </c>
      <c r="AA49" s="28">
        <f t="shared" si="39"/>
        <v>1410.4737968559305</v>
      </c>
      <c r="AB49" s="28">
        <f t="shared" si="39"/>
        <v>1447.5480991339641</v>
      </c>
      <c r="AC49" s="28">
        <f t="shared" si="39"/>
        <v>1487.2196608712579</v>
      </c>
      <c r="AD49" s="28">
        <f t="shared" si="39"/>
        <v>1445.8262117346771</v>
      </c>
      <c r="AE49" s="28">
        <f t="shared" si="39"/>
        <v>1461.1617230388169</v>
      </c>
      <c r="AF49" s="28">
        <f t="shared" si="39"/>
        <v>1483.2416421081591</v>
      </c>
      <c r="AG49" s="28">
        <f t="shared" si="39"/>
        <v>1501.5990638821029</v>
      </c>
      <c r="AH49" s="145">
        <f t="shared" si="39"/>
        <v>1512.1437260280495</v>
      </c>
      <c r="AI49" s="28">
        <f t="shared" si="39"/>
        <v>1601.6922142240014</v>
      </c>
      <c r="AK49" s="134">
        <f t="shared" si="37"/>
        <v>89.548488195951904</v>
      </c>
      <c r="AL49" s="131">
        <f t="shared" si="38"/>
        <v>5.92195613780504E-2</v>
      </c>
    </row>
    <row r="50" spans="2:38" s="94" customFormat="1" ht="18.75" customHeight="1">
      <c r="B50" s="96" t="s">
        <v>162</v>
      </c>
      <c r="C50" s="95" t="s">
        <v>87</v>
      </c>
      <c r="D50" s="97">
        <v>970.73207848201741</v>
      </c>
      <c r="E50" s="97">
        <v>983.77595621554758</v>
      </c>
      <c r="F50" s="97">
        <v>990.61807958399402</v>
      </c>
      <c r="G50" s="97">
        <v>976.92845925561551</v>
      </c>
      <c r="H50" s="97">
        <v>971.72809963694704</v>
      </c>
      <c r="I50" s="97">
        <v>960.94590833380926</v>
      </c>
      <c r="J50" s="97">
        <v>959.20305597172967</v>
      </c>
      <c r="K50" s="97">
        <v>953.02203439088896</v>
      </c>
      <c r="L50" s="97">
        <v>948.66440316646822</v>
      </c>
      <c r="M50" s="97">
        <v>939.69499794407807</v>
      </c>
      <c r="N50" s="97">
        <v>936.38755133580753</v>
      </c>
      <c r="O50" s="97">
        <v>1233.2042492155008</v>
      </c>
      <c r="P50" s="97">
        <v>1264.3850764033546</v>
      </c>
      <c r="Q50" s="97">
        <v>1292.7878726061417</v>
      </c>
      <c r="R50" s="97">
        <v>1320.4264216731979</v>
      </c>
      <c r="S50" s="97">
        <v>1351.2477324974798</v>
      </c>
      <c r="T50" s="97">
        <v>1252.2721915048355</v>
      </c>
      <c r="U50" s="97">
        <v>1260.740013642948</v>
      </c>
      <c r="V50" s="97">
        <v>1276.5928420172881</v>
      </c>
      <c r="W50" s="97">
        <v>1293.0159638246987</v>
      </c>
      <c r="X50" s="97">
        <v>1308.7116429965001</v>
      </c>
      <c r="Y50" s="97">
        <v>1340.1743309035328</v>
      </c>
      <c r="Z50" s="97">
        <v>1374.9180099001621</v>
      </c>
      <c r="AA50" s="97">
        <v>1410.4737968559305</v>
      </c>
      <c r="AB50" s="97">
        <v>1447.5480991339641</v>
      </c>
      <c r="AC50" s="97">
        <v>1487.2196608712579</v>
      </c>
      <c r="AD50" s="97">
        <v>1445.8262117346771</v>
      </c>
      <c r="AE50" s="97">
        <v>1461.1617230388169</v>
      </c>
      <c r="AF50" s="97">
        <v>1483.2416421081591</v>
      </c>
      <c r="AG50" s="97">
        <v>1501.5990638821029</v>
      </c>
      <c r="AH50" s="146">
        <v>1512.1437260280495</v>
      </c>
      <c r="AI50" s="97">
        <v>1601.6922142240014</v>
      </c>
      <c r="AK50" s="136">
        <f t="shared" si="37"/>
        <v>89.548488195951904</v>
      </c>
      <c r="AL50" s="132">
        <f t="shared" si="38"/>
        <v>5.92195613780504E-2</v>
      </c>
    </row>
    <row r="51" spans="2:38" ht="14.25" customHeight="1">
      <c r="B51" s="7"/>
      <c r="C51" s="17"/>
    </row>
    <row r="52" spans="2:38" ht="18.75" customHeight="1"/>
  </sheetData>
  <pageMargins left="0.70866141732283472" right="0.70866141732283472" top="0.78740157480314965" bottom="0.78740157480314965" header="1.1811023622047245" footer="1.1811023622047245"/>
  <pageSetup paperSize="9" scale="19" orientation="portrait" r:id="rId1"/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85F28-BC90-43FB-BD1D-6ED452D6437D}">
  <sheetPr>
    <tabColor theme="6" tint="0.79998168889431442"/>
  </sheetPr>
  <dimension ref="A1:AQ18"/>
  <sheetViews>
    <sheetView showGridLines="0" zoomScale="80" zoomScaleNormal="80" zoomScalePageLayoutView="150" workbookViewId="0">
      <pane xSplit="3" ySplit="9" topLeftCell="AF10" activePane="bottomRight" state="frozenSplit"/>
      <selection activeCell="B1" sqref="B1"/>
      <selection pane="topRight" activeCell="B1" sqref="B1"/>
      <selection pane="bottomLeft" activeCell="B1" sqref="B1"/>
      <selection pane="bottomRight" activeCell="C4" sqref="C4"/>
    </sheetView>
  </sheetViews>
  <sheetFormatPr baseColWidth="10" defaultColWidth="11.42578125" defaultRowHeight="15" outlineLevelCol="1"/>
  <cols>
    <col min="1" max="1" width="5.42578125" style="42" customWidth="1"/>
    <col min="2" max="2" width="45.28515625" style="42" customWidth="1"/>
    <col min="3" max="3" width="57.5703125" style="42" customWidth="1"/>
    <col min="4" max="18" width="16.7109375" style="42" hidden="1" customWidth="1" outlineLevel="1"/>
    <col min="19" max="19" width="16.7109375" style="42" hidden="1" customWidth="1" outlineLevel="1" collapsed="1"/>
    <col min="20" max="22" width="16.7109375" style="42" hidden="1" customWidth="1" outlineLevel="1"/>
    <col min="23" max="23" width="13" style="42" hidden="1" customWidth="1" outlineLevel="1"/>
    <col min="24" max="24" width="16.7109375" style="42" customWidth="1" collapsed="1"/>
    <col min="25" max="32" width="16.7109375" style="42" customWidth="1"/>
    <col min="33" max="34" width="16.85546875" style="42" customWidth="1"/>
    <col min="35" max="35" width="16.7109375" style="42" customWidth="1"/>
    <col min="36" max="36" width="11" style="42" customWidth="1"/>
    <col min="37" max="37" width="16.7109375" style="42" customWidth="1"/>
    <col min="38" max="38" width="16.7109375" style="42" hidden="1" customWidth="1"/>
    <col min="39" max="39" width="16.7109375" style="42" customWidth="1"/>
    <col min="40" max="40" width="13.42578125" style="42" customWidth="1"/>
    <col min="41" max="41" width="13.42578125" style="42" hidden="1" customWidth="1" outlineLevel="1"/>
    <col min="42" max="42" width="16.7109375" style="42" hidden="1" customWidth="1" outlineLevel="1"/>
    <col min="43" max="43" width="11.42578125" style="42" collapsed="1"/>
    <col min="44" max="16384" width="11.42578125" style="42"/>
  </cols>
  <sheetData>
    <row r="1" spans="1:42" ht="28.5" customHeight="1">
      <c r="B1" s="123" t="s">
        <v>141</v>
      </c>
      <c r="C1" s="125" t="s">
        <v>140</v>
      </c>
      <c r="D1" s="118"/>
      <c r="E1" s="119"/>
      <c r="F1" s="119"/>
      <c r="G1" s="119"/>
      <c r="H1" s="119"/>
      <c r="I1" s="120"/>
      <c r="J1" s="120"/>
      <c r="K1" s="120"/>
      <c r="AG1" s="70"/>
      <c r="AH1" s="70"/>
      <c r="AJ1" s="41"/>
    </row>
    <row r="2" spans="1:42" ht="28.5" customHeight="1">
      <c r="B2" s="123" t="s">
        <v>139</v>
      </c>
      <c r="C2" s="125" t="s">
        <v>205</v>
      </c>
      <c r="D2" s="118"/>
      <c r="E2" s="119"/>
      <c r="F2" s="119"/>
      <c r="G2" s="119"/>
      <c r="H2" s="119"/>
      <c r="I2" s="120"/>
      <c r="J2" s="120"/>
      <c r="K2" s="120"/>
      <c r="AG2" s="70"/>
      <c r="AH2" s="70"/>
    </row>
    <row r="3" spans="1:42" ht="28.5" customHeight="1">
      <c r="B3" s="123" t="s">
        <v>138</v>
      </c>
      <c r="C3" s="108">
        <f ca="1">TODAY()</f>
        <v>44635</v>
      </c>
      <c r="D3" s="118"/>
      <c r="E3" s="119"/>
      <c r="F3" s="119"/>
      <c r="G3" s="119"/>
      <c r="H3" s="119"/>
      <c r="I3" s="120"/>
      <c r="J3" s="120"/>
      <c r="K3" s="120"/>
      <c r="AG3" s="71"/>
      <c r="AH3" s="71"/>
    </row>
    <row r="4" spans="1:42" ht="54" customHeight="1">
      <c r="B4" s="123" t="s">
        <v>137</v>
      </c>
      <c r="C4" s="125" t="s">
        <v>210</v>
      </c>
      <c r="D4" s="118"/>
      <c r="E4" s="119"/>
      <c r="F4" s="119"/>
      <c r="G4" s="119"/>
      <c r="H4" s="119"/>
      <c r="I4" s="120"/>
      <c r="J4" s="120"/>
      <c r="K4" s="120"/>
    </row>
    <row r="5" spans="1:42" ht="28.5" customHeight="1">
      <c r="B5" s="123" t="s">
        <v>136</v>
      </c>
      <c r="C5" s="125" t="s">
        <v>149</v>
      </c>
      <c r="D5" s="118"/>
      <c r="E5" s="119"/>
      <c r="F5" s="119"/>
      <c r="G5" s="119"/>
      <c r="H5" s="119"/>
      <c r="I5" s="120"/>
      <c r="J5" s="120"/>
      <c r="K5" s="120"/>
    </row>
    <row r="6" spans="1:42" ht="28.5" customHeight="1">
      <c r="B6" s="124" t="s">
        <v>135</v>
      </c>
      <c r="C6" s="125" t="s">
        <v>134</v>
      </c>
      <c r="D6" s="121"/>
      <c r="E6" s="122"/>
      <c r="F6" s="122"/>
      <c r="G6" s="122"/>
      <c r="H6" s="122"/>
      <c r="I6" s="120"/>
      <c r="J6" s="120"/>
      <c r="K6" s="120"/>
      <c r="AG6" s="70"/>
      <c r="AH6" s="70"/>
    </row>
    <row r="7" spans="1:42" ht="22.5" customHeight="1"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G7" s="72"/>
      <c r="AH7" s="72"/>
      <c r="AJ7" s="72"/>
      <c r="AK7" s="72"/>
      <c r="AL7" s="72"/>
      <c r="AM7" s="72"/>
      <c r="AN7" s="72"/>
      <c r="AO7" s="72"/>
      <c r="AP7" s="72"/>
    </row>
    <row r="8" spans="1:42" ht="22.5" customHeight="1"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G8" s="70"/>
      <c r="AH8" s="70"/>
      <c r="AJ8" s="72"/>
      <c r="AK8" s="72"/>
      <c r="AL8" s="72"/>
      <c r="AM8" s="72"/>
      <c r="AN8" s="72"/>
      <c r="AO8" s="72"/>
      <c r="AP8" s="72"/>
    </row>
    <row r="9" spans="1:42" ht="33.75" customHeight="1">
      <c r="B9" s="73" t="s">
        <v>164</v>
      </c>
      <c r="C9" s="73"/>
      <c r="D9" s="74">
        <v>1990</v>
      </c>
      <c r="E9" s="73">
        <v>1991</v>
      </c>
      <c r="F9" s="74">
        <v>1992</v>
      </c>
      <c r="G9" s="73">
        <v>1993</v>
      </c>
      <c r="H9" s="74">
        <v>1994</v>
      </c>
      <c r="I9" s="73">
        <v>1995</v>
      </c>
      <c r="J9" s="74">
        <v>1996</v>
      </c>
      <c r="K9" s="73">
        <v>1997</v>
      </c>
      <c r="L9" s="74">
        <v>1998</v>
      </c>
      <c r="M9" s="73">
        <v>1999</v>
      </c>
      <c r="N9" s="74">
        <v>2000</v>
      </c>
      <c r="O9" s="73">
        <v>2001</v>
      </c>
      <c r="P9" s="74">
        <v>2002</v>
      </c>
      <c r="Q9" s="73">
        <v>2003</v>
      </c>
      <c r="R9" s="74">
        <v>2004</v>
      </c>
      <c r="S9" s="73">
        <v>2005</v>
      </c>
      <c r="T9" s="74">
        <v>2006</v>
      </c>
      <c r="U9" s="73">
        <v>2007</v>
      </c>
      <c r="V9" s="74">
        <v>2008</v>
      </c>
      <c r="W9" s="73">
        <v>2009</v>
      </c>
      <c r="X9" s="74">
        <v>2010</v>
      </c>
      <c r="Y9" s="73">
        <v>2011</v>
      </c>
      <c r="Z9" s="74">
        <v>2012</v>
      </c>
      <c r="AA9" s="73">
        <v>2013</v>
      </c>
      <c r="AB9" s="74">
        <v>2014</v>
      </c>
      <c r="AC9" s="73">
        <v>2015</v>
      </c>
      <c r="AD9" s="74">
        <v>2016</v>
      </c>
      <c r="AE9" s="73">
        <v>2017</v>
      </c>
      <c r="AF9" s="74">
        <v>2018</v>
      </c>
      <c r="AG9" s="74">
        <v>2019</v>
      </c>
      <c r="AH9" s="74">
        <v>2020</v>
      </c>
      <c r="AI9" s="74" t="s">
        <v>214</v>
      </c>
      <c r="AJ9" s="74"/>
      <c r="AK9" s="74" t="s">
        <v>215</v>
      </c>
      <c r="AL9" s="74" t="s">
        <v>154</v>
      </c>
      <c r="AM9" s="74"/>
      <c r="AN9" s="74" t="s">
        <v>216</v>
      </c>
      <c r="AO9" s="74"/>
      <c r="AP9" s="74" t="s">
        <v>165</v>
      </c>
    </row>
    <row r="10" spans="1:42" ht="18.75" customHeight="1">
      <c r="A10" s="179"/>
      <c r="B10" s="112" t="s">
        <v>126</v>
      </c>
      <c r="C10" s="75"/>
      <c r="D10" s="76">
        <f>THG!D9/1000</f>
        <v>466.09332879997999</v>
      </c>
      <c r="E10" s="76">
        <f>THG!E9/1000</f>
        <v>450.9372241956695</v>
      </c>
      <c r="F10" s="76">
        <f>THG!F9/1000</f>
        <v>426.09514386614478</v>
      </c>
      <c r="G10" s="76">
        <f>THG!G9/1000</f>
        <v>416.34401386562507</v>
      </c>
      <c r="H10" s="76">
        <f>THG!H9/1000</f>
        <v>410.49372228395538</v>
      </c>
      <c r="I10" s="76">
        <f>THG!I9/1000</f>
        <v>399.86223914876427</v>
      </c>
      <c r="J10" s="76">
        <f>THG!J9/1000</f>
        <v>406.0862227403403</v>
      </c>
      <c r="K10" s="76">
        <f>THG!K9/1000</f>
        <v>384.54666200482717</v>
      </c>
      <c r="L10" s="76">
        <f>THG!L9/1000</f>
        <v>384.52064575414744</v>
      </c>
      <c r="M10" s="76">
        <f>THG!M9/1000</f>
        <v>373.88371442082337</v>
      </c>
      <c r="N10" s="76">
        <f>THG!N9/1000</f>
        <v>385.27824841070156</v>
      </c>
      <c r="O10" s="76">
        <f>THG!O9/1000</f>
        <v>396.24080246199998</v>
      </c>
      <c r="P10" s="76">
        <f>THG!P9/1000</f>
        <v>396.43284498786994</v>
      </c>
      <c r="Q10" s="76">
        <f>THG!Q9/1000</f>
        <v>408.82744305030133</v>
      </c>
      <c r="R10" s="76">
        <f>THG!R9/1000</f>
        <v>403.56010706718513</v>
      </c>
      <c r="S10" s="76">
        <f>THG!S9/1000</f>
        <v>396.85770941990745</v>
      </c>
      <c r="T10" s="76">
        <f>THG!T9/1000</f>
        <v>397.09782600127215</v>
      </c>
      <c r="U10" s="76">
        <f>THG!U9/1000</f>
        <v>402.77830683269588</v>
      </c>
      <c r="V10" s="76">
        <f>THG!V9/1000</f>
        <v>382.3950784670397</v>
      </c>
      <c r="W10" s="76">
        <f>THG!W9/1000</f>
        <v>356.17179936362038</v>
      </c>
      <c r="X10" s="76">
        <f>THG!X9/1000</f>
        <v>367.78387177179479</v>
      </c>
      <c r="Y10" s="76">
        <f>THG!Y9/1000</f>
        <v>365.48117259974578</v>
      </c>
      <c r="Z10" s="76">
        <f>THG!Z9/1000</f>
        <v>376.28432148882064</v>
      </c>
      <c r="AA10" s="76">
        <f>THG!AA9/1000</f>
        <v>379.05376600906447</v>
      </c>
      <c r="AB10" s="76">
        <f>THG!AB9/1000</f>
        <v>358.90718063714132</v>
      </c>
      <c r="AC10" s="76">
        <f>THG!AC9/1000</f>
        <v>346.80371720174219</v>
      </c>
      <c r="AD10" s="76">
        <f>THG!AD9/1000</f>
        <v>343.07216097336556</v>
      </c>
      <c r="AE10" s="76">
        <f>THG!AE9/1000</f>
        <v>322.34191203491901</v>
      </c>
      <c r="AF10" s="76">
        <f>THG!AF9/1000</f>
        <v>309.50809711774974</v>
      </c>
      <c r="AG10" s="76">
        <f>THG!AG9/1000</f>
        <v>258.84420298840479</v>
      </c>
      <c r="AH10" s="76">
        <f>THG!AH9/1000</f>
        <v>219.98853812932481</v>
      </c>
      <c r="AI10" s="76">
        <f>THG!AI9/1000</f>
        <v>247.28682744167932</v>
      </c>
      <c r="AJ10" s="76"/>
      <c r="AK10" s="76">
        <f>'Daten Zielpfadgrafik'!AJ19</f>
        <v>257</v>
      </c>
      <c r="AL10" s="76"/>
      <c r="AM10" s="76"/>
      <c r="AN10" s="141">
        <v>108</v>
      </c>
      <c r="AO10" s="76"/>
      <c r="AP10" s="76"/>
    </row>
    <row r="11" spans="1:42" ht="18.75" customHeight="1">
      <c r="A11" s="179"/>
      <c r="B11" s="113" t="s">
        <v>127</v>
      </c>
      <c r="C11" s="77"/>
      <c r="D11" s="78">
        <f>THG!D14/1000</f>
        <v>283.65840664380102</v>
      </c>
      <c r="E11" s="78">
        <f>THG!E14/1000</f>
        <v>258.51907570245447</v>
      </c>
      <c r="F11" s="78">
        <f>THG!F14/1000</f>
        <v>248.1939189706703</v>
      </c>
      <c r="G11" s="78">
        <f>THG!G14/1000</f>
        <v>238.52433215135696</v>
      </c>
      <c r="H11" s="78">
        <f>THG!H14/1000</f>
        <v>242.68106653335158</v>
      </c>
      <c r="I11" s="78">
        <f>THG!I14/1000</f>
        <v>244.35431505629899</v>
      </c>
      <c r="J11" s="78">
        <f>THG!J14/1000</f>
        <v>233.19856143968269</v>
      </c>
      <c r="K11" s="78">
        <f>THG!K14/1000</f>
        <v>237.55739833774419</v>
      </c>
      <c r="L11" s="78">
        <f>THG!L14/1000</f>
        <v>219.29408131854217</v>
      </c>
      <c r="M11" s="78">
        <f>THG!M14/1000</f>
        <v>208.7997369476671</v>
      </c>
      <c r="N11" s="78">
        <f>THG!N14/1000</f>
        <v>208.15411509931866</v>
      </c>
      <c r="O11" s="78">
        <f>THG!O14/1000</f>
        <v>197.60920685184996</v>
      </c>
      <c r="P11" s="78">
        <f>THG!P14/1000</f>
        <v>195.26711731837506</v>
      </c>
      <c r="Q11" s="78">
        <f>THG!Q14/1000</f>
        <v>195.93870912870696</v>
      </c>
      <c r="R11" s="78">
        <f>THG!R14/1000</f>
        <v>197.57872760079522</v>
      </c>
      <c r="S11" s="78">
        <f>THG!S14/1000</f>
        <v>191.15683980774844</v>
      </c>
      <c r="T11" s="78">
        <f>THG!T14/1000</f>
        <v>196.2492915686698</v>
      </c>
      <c r="U11" s="78">
        <f>THG!U14/1000</f>
        <v>205.25466904004705</v>
      </c>
      <c r="V11" s="78">
        <f>THG!V14/1000</f>
        <v>201.70627638211062</v>
      </c>
      <c r="W11" s="78">
        <f>THG!W14/1000</f>
        <v>176.07908238877718</v>
      </c>
      <c r="X11" s="78">
        <f>THG!X14/1000</f>
        <v>188.41034358093492</v>
      </c>
      <c r="Y11" s="78">
        <f>THG!Y14/1000</f>
        <v>185.41715266345275</v>
      </c>
      <c r="Z11" s="78">
        <f>THG!Z14/1000</f>
        <v>179.61138236975015</v>
      </c>
      <c r="AA11" s="78">
        <f>THG!AA14/1000</f>
        <v>180.05685306938696</v>
      </c>
      <c r="AB11" s="78">
        <f>THG!AB14/1000</f>
        <v>179.75548249642384</v>
      </c>
      <c r="AC11" s="78">
        <f>THG!AC14/1000</f>
        <v>187.48948562998527</v>
      </c>
      <c r="AD11" s="78">
        <f>THG!AD14/1000</f>
        <v>191.71648887385231</v>
      </c>
      <c r="AE11" s="78">
        <f>THG!AE14/1000</f>
        <v>197.5189069622281</v>
      </c>
      <c r="AF11" s="78">
        <f>THG!AF14/1000</f>
        <v>189.38369571740265</v>
      </c>
      <c r="AG11" s="78">
        <f>THG!AG14/1000</f>
        <v>183.30207062142401</v>
      </c>
      <c r="AH11" s="78">
        <f>THG!AH14/1000</f>
        <v>171.86103858397928</v>
      </c>
      <c r="AI11" s="78">
        <f>THG!AI14/1000</f>
        <v>181.2949160371279</v>
      </c>
      <c r="AJ11" s="78"/>
      <c r="AK11" s="78">
        <f>'Daten Zielpfadgrafik'!AJ20</f>
        <v>177.07834266254133</v>
      </c>
      <c r="AL11" s="78"/>
      <c r="AM11" s="78"/>
      <c r="AN11" s="142">
        <v>118</v>
      </c>
      <c r="AO11" s="78"/>
      <c r="AP11" s="78"/>
    </row>
    <row r="12" spans="1:42" ht="18.75" customHeight="1">
      <c r="A12" s="179"/>
      <c r="B12" s="112" t="s">
        <v>133</v>
      </c>
      <c r="C12" s="75"/>
      <c r="D12" s="76">
        <f>THG!D22/1000</f>
        <v>209.7029512626051</v>
      </c>
      <c r="E12" s="76">
        <f>THG!E22/1000</f>
        <v>208.26742458645617</v>
      </c>
      <c r="F12" s="76">
        <f>THG!F22/1000</f>
        <v>190.31473762175452</v>
      </c>
      <c r="G12" s="76">
        <f>THG!G22/1000</f>
        <v>197.06697444746783</v>
      </c>
      <c r="H12" s="76">
        <f>THG!H22/1000</f>
        <v>186.34412820851236</v>
      </c>
      <c r="I12" s="76">
        <f>THG!I22/1000</f>
        <v>187.83768050011076</v>
      </c>
      <c r="J12" s="76">
        <f>THG!J22/1000</f>
        <v>211.07132513683618</v>
      </c>
      <c r="K12" s="76">
        <f>THG!K22/1000</f>
        <v>197.83306635367259</v>
      </c>
      <c r="L12" s="76">
        <f>THG!L22/1000</f>
        <v>189.70664096102101</v>
      </c>
      <c r="M12" s="76">
        <f>THG!M22/1000</f>
        <v>173.00122745004413</v>
      </c>
      <c r="N12" s="76">
        <f>THG!N22/1000</f>
        <v>166.97698738702724</v>
      </c>
      <c r="O12" s="76">
        <f>THG!O22/1000</f>
        <v>187.26403042606452</v>
      </c>
      <c r="P12" s="76">
        <f>THG!P22/1000</f>
        <v>174.26835978059989</v>
      </c>
      <c r="Q12" s="76">
        <f>THG!Q22/1000</f>
        <v>166.92619529822855</v>
      </c>
      <c r="R12" s="76">
        <f>THG!R22/1000</f>
        <v>156.3273317379994</v>
      </c>
      <c r="S12" s="76">
        <f>THG!S22/1000</f>
        <v>153.91125859419742</v>
      </c>
      <c r="T12" s="76">
        <f>THG!T22/1000</f>
        <v>162.2474502558471</v>
      </c>
      <c r="U12" s="76">
        <f>THG!U22/1000</f>
        <v>126.03110408883202</v>
      </c>
      <c r="V12" s="76">
        <f>THG!V22/1000</f>
        <v>151.70145396005586</v>
      </c>
      <c r="W12" s="76">
        <f>THG!W22/1000</f>
        <v>139.00763042952175</v>
      </c>
      <c r="X12" s="76">
        <f>THG!X22/1000</f>
        <v>148.2442939391446</v>
      </c>
      <c r="Y12" s="76">
        <f>THG!Y22/1000</f>
        <v>127.22052900973308</v>
      </c>
      <c r="Z12" s="76">
        <f>THG!Z22/1000</f>
        <v>130.10339738920683</v>
      </c>
      <c r="AA12" s="76">
        <f>THG!AA22/1000</f>
        <v>139.67237652013733</v>
      </c>
      <c r="AB12" s="76">
        <f>THG!AB22/1000</f>
        <v>118.24457212830514</v>
      </c>
      <c r="AC12" s="76">
        <f>THG!AC22/1000</f>
        <v>124.01462900775834</v>
      </c>
      <c r="AD12" s="76">
        <f>THG!AD22/1000</f>
        <v>124.53171456560958</v>
      </c>
      <c r="AE12" s="76">
        <f>THG!AE22/1000</f>
        <v>122.32834668060633</v>
      </c>
      <c r="AF12" s="76">
        <f>THG!AF22/1000</f>
        <v>116.06927050046403</v>
      </c>
      <c r="AG12" s="76">
        <f>THG!AG22/1000</f>
        <v>121.34888289310645</v>
      </c>
      <c r="AH12" s="76">
        <f>THG!AH22/1000</f>
        <v>119.38269320678118</v>
      </c>
      <c r="AI12" s="76">
        <f>THG!AI22/1000</f>
        <v>115.45299044879113</v>
      </c>
      <c r="AJ12" s="76"/>
      <c r="AK12" s="76">
        <f>'Daten Zielpfadgrafik'!AJ21</f>
        <v>107.72744550568987</v>
      </c>
      <c r="AL12" s="76"/>
      <c r="AM12" s="76"/>
      <c r="AN12" s="141">
        <v>67</v>
      </c>
      <c r="AO12" s="76"/>
      <c r="AP12" s="76"/>
    </row>
    <row r="13" spans="1:42" ht="18.75" customHeight="1">
      <c r="A13" s="179"/>
      <c r="B13" s="113" t="s">
        <v>128</v>
      </c>
      <c r="C13" s="77"/>
      <c r="D13" s="78">
        <f>THG!D27/1000</f>
        <v>163.40022372428257</v>
      </c>
      <c r="E13" s="78">
        <f>THG!E27/1000</f>
        <v>166.34058948933236</v>
      </c>
      <c r="F13" s="78">
        <f>THG!F27/1000</f>
        <v>172.13346507192512</v>
      </c>
      <c r="G13" s="78">
        <f>THG!G27/1000</f>
        <v>176.5195208962399</v>
      </c>
      <c r="H13" s="78">
        <f>THG!H27/1000</f>
        <v>172.53400712897661</v>
      </c>
      <c r="I13" s="78">
        <f>THG!I27/1000</f>
        <v>176.17471207340219</v>
      </c>
      <c r="J13" s="78">
        <f>THG!J27/1000</f>
        <v>175.8872537689808</v>
      </c>
      <c r="K13" s="78">
        <f>THG!K27/1000</f>
        <v>176.37677521626355</v>
      </c>
      <c r="L13" s="78">
        <f>THG!L27/1000</f>
        <v>179.71085926752474</v>
      </c>
      <c r="M13" s="78">
        <f>THG!M27/1000</f>
        <v>184.89868416064942</v>
      </c>
      <c r="N13" s="78">
        <f>THG!N27/1000</f>
        <v>180.95051707503529</v>
      </c>
      <c r="O13" s="78">
        <f>THG!O27/1000</f>
        <v>177.02902074701947</v>
      </c>
      <c r="P13" s="78">
        <f>THG!P27/1000</f>
        <v>174.60949915081727</v>
      </c>
      <c r="Q13" s="78">
        <f>THG!Q27/1000</f>
        <v>168.24430136588273</v>
      </c>
      <c r="R13" s="78">
        <f>THG!R27/1000</f>
        <v>167.78739273212148</v>
      </c>
      <c r="S13" s="78">
        <f>THG!S27/1000</f>
        <v>159.82873726538133</v>
      </c>
      <c r="T13" s="78">
        <f>THG!T27/1000</f>
        <v>155.86627387232068</v>
      </c>
      <c r="U13" s="78">
        <f>THG!U27/1000</f>
        <v>152.98433647603613</v>
      </c>
      <c r="V13" s="78">
        <f>THG!V27/1000</f>
        <v>152.57166603404067</v>
      </c>
      <c r="W13" s="78">
        <f>THG!W27/1000</f>
        <v>151.9951124053116</v>
      </c>
      <c r="X13" s="78">
        <f>THG!X27/1000</f>
        <v>152.96745021623599</v>
      </c>
      <c r="Y13" s="78">
        <f>THG!Y27/1000</f>
        <v>154.85071128862202</v>
      </c>
      <c r="Z13" s="78">
        <f>THG!Z27/1000</f>
        <v>153.55124282367683</v>
      </c>
      <c r="AA13" s="78">
        <f>THG!AA27/1000</f>
        <v>157.7776927140271</v>
      </c>
      <c r="AB13" s="78">
        <f>THG!AB27/1000</f>
        <v>158.85889877039392</v>
      </c>
      <c r="AC13" s="78">
        <f>THG!AC27/1000</f>
        <v>161.71942516595038</v>
      </c>
      <c r="AD13" s="78">
        <f>THG!AD27/1000</f>
        <v>164.92205362424065</v>
      </c>
      <c r="AE13" s="78">
        <f>THG!AE27/1000</f>
        <v>167.88918411120056</v>
      </c>
      <c r="AF13" s="78">
        <f>THG!AF27/1000</f>
        <v>162.29194585516026</v>
      </c>
      <c r="AG13" s="78">
        <f>THG!AG27/1000</f>
        <v>164.07383815808524</v>
      </c>
      <c r="AH13" s="78">
        <f>THG!AH27/1000</f>
        <v>146.37351037293976</v>
      </c>
      <c r="AI13" s="78">
        <f>THG!AI27/1000</f>
        <v>148.05767270833138</v>
      </c>
      <c r="AJ13" s="78"/>
      <c r="AK13" s="78">
        <f>'Daten Zielpfadgrafik'!AJ22</f>
        <v>138.66025858796317</v>
      </c>
      <c r="AL13" s="78"/>
      <c r="AM13" s="78"/>
      <c r="AN13" s="142">
        <v>85</v>
      </c>
      <c r="AO13" s="78"/>
      <c r="AP13" s="78"/>
    </row>
    <row r="14" spans="1:42" ht="18.75" customHeight="1">
      <c r="A14" s="179"/>
      <c r="B14" s="112" t="s">
        <v>129</v>
      </c>
      <c r="C14" s="75"/>
      <c r="D14" s="76">
        <f>THG!D33/1000</f>
        <v>81.061264762741231</v>
      </c>
      <c r="E14" s="76">
        <f>THG!E33/1000</f>
        <v>72.499871991673885</v>
      </c>
      <c r="F14" s="76">
        <f>THG!F33/1000</f>
        <v>69.722685309883559</v>
      </c>
      <c r="G14" s="76">
        <f>THG!G33/1000</f>
        <v>69.169289705200597</v>
      </c>
      <c r="H14" s="76">
        <f>THG!H33/1000</f>
        <v>68.588918781037933</v>
      </c>
      <c r="I14" s="76">
        <f>THG!I33/1000</f>
        <v>69.00203098833083</v>
      </c>
      <c r="J14" s="76">
        <f>THG!J33/1000</f>
        <v>70.486249579228485</v>
      </c>
      <c r="K14" s="76">
        <f>THG!K33/1000</f>
        <v>68.398031388906247</v>
      </c>
      <c r="L14" s="76">
        <f>THG!L33/1000</f>
        <v>68.371807084142802</v>
      </c>
      <c r="M14" s="76">
        <f>THG!M33/1000</f>
        <v>68.672369035478326</v>
      </c>
      <c r="N14" s="76">
        <f>THG!N33/1000</f>
        <v>67.178771071336854</v>
      </c>
      <c r="O14" s="76">
        <f>THG!O33/1000</f>
        <v>68.129209125001708</v>
      </c>
      <c r="P14" s="76">
        <f>THG!P33/1000</f>
        <v>65.749794440632357</v>
      </c>
      <c r="Q14" s="76">
        <f>THG!Q33/1000</f>
        <v>64.850413889459148</v>
      </c>
      <c r="R14" s="76">
        <f>THG!R33/1000</f>
        <v>63.977705383304354</v>
      </c>
      <c r="S14" s="76">
        <f>THG!S33/1000</f>
        <v>63.766676470718252</v>
      </c>
      <c r="T14" s="76">
        <f>THG!T33/1000</f>
        <v>62.928905490594964</v>
      </c>
      <c r="U14" s="76">
        <f>THG!U33/1000</f>
        <v>62.950242657484559</v>
      </c>
      <c r="V14" s="76">
        <f>THG!V33/1000</f>
        <v>63.749809757175115</v>
      </c>
      <c r="W14" s="76">
        <f>THG!W33/1000</f>
        <v>63.899633210303648</v>
      </c>
      <c r="X14" s="76">
        <f>THG!X33/1000</f>
        <v>63.901010977605836</v>
      </c>
      <c r="Y14" s="76">
        <f>THG!Y33/1000</f>
        <v>64.597050156670122</v>
      </c>
      <c r="Z14" s="76">
        <f>THG!Z33/1000</f>
        <v>64.443819120688232</v>
      </c>
      <c r="AA14" s="76">
        <f>THG!AA33/1000</f>
        <v>65.276284485081959</v>
      </c>
      <c r="AB14" s="76">
        <f>THG!AB33/1000</f>
        <v>67.140194671261554</v>
      </c>
      <c r="AC14" s="76">
        <f>THG!AC33/1000</f>
        <v>66.983117048648182</v>
      </c>
      <c r="AD14" s="76">
        <f>THG!AD33/1000</f>
        <v>66.803566521794451</v>
      </c>
      <c r="AE14" s="76">
        <f>THG!AE33/1000</f>
        <v>65.668857600216938</v>
      </c>
      <c r="AF14" s="76">
        <f>THG!AF33/1000</f>
        <v>63.736720057036742</v>
      </c>
      <c r="AG14" s="76">
        <f>THG!AG33/1000</f>
        <v>62.968639174505611</v>
      </c>
      <c r="AH14" s="76">
        <f>THG!AH33/1000</f>
        <v>62.361422742819762</v>
      </c>
      <c r="AI14" s="76">
        <f>THG!AI33/1000</f>
        <v>61.107727718391502</v>
      </c>
      <c r="AJ14" s="76"/>
      <c r="AK14" s="76">
        <f>'Daten Zielpfadgrafik'!AJ23</f>
        <v>67.765808031289836</v>
      </c>
      <c r="AL14" s="76"/>
      <c r="AM14" s="76"/>
      <c r="AN14" s="141">
        <v>56</v>
      </c>
      <c r="AO14" s="76"/>
      <c r="AP14" s="76"/>
    </row>
    <row r="15" spans="1:42" ht="18.75" customHeight="1">
      <c r="A15" s="179"/>
      <c r="B15" s="113" t="s">
        <v>132</v>
      </c>
      <c r="C15" s="77"/>
      <c r="D15" s="78">
        <f>THG!D43/1000</f>
        <v>38.003058777446519</v>
      </c>
      <c r="E15" s="78">
        <f>THG!E43/1000</f>
        <v>39.401951773027882</v>
      </c>
      <c r="F15" s="78">
        <f>THG!F43/1000</f>
        <v>39.994390710484758</v>
      </c>
      <c r="G15" s="78">
        <f>THG!G43/1000</f>
        <v>39.827235509361202</v>
      </c>
      <c r="H15" s="78">
        <f>THG!H43/1000</f>
        <v>39.040124481664833</v>
      </c>
      <c r="I15" s="78">
        <f>THG!I43/1000</f>
        <v>38.074379358122926</v>
      </c>
      <c r="J15" s="78">
        <f>THG!J43/1000</f>
        <v>36.633271022008017</v>
      </c>
      <c r="K15" s="78">
        <f>THG!K43/1000</f>
        <v>33.701467546661114</v>
      </c>
      <c r="L15" s="78">
        <f>THG!L43/1000</f>
        <v>31.574288102007969</v>
      </c>
      <c r="M15" s="78">
        <f>THG!M43/1000</f>
        <v>29.944440213761805</v>
      </c>
      <c r="N15" s="78">
        <f>THG!N43/1000</f>
        <v>28.387622380193509</v>
      </c>
      <c r="O15" s="78">
        <f>THG!O43/1000</f>
        <v>26.727207305626496</v>
      </c>
      <c r="P15" s="78">
        <f>THG!P43/1000</f>
        <v>25.344893323117955</v>
      </c>
      <c r="Q15" s="78">
        <f>THG!Q43/1000</f>
        <v>23.838709208001941</v>
      </c>
      <c r="R15" s="78">
        <f>THG!R43/1000</f>
        <v>22.53756575857264</v>
      </c>
      <c r="S15" s="78">
        <f>THG!S43/1000</f>
        <v>21.188263157327967</v>
      </c>
      <c r="T15" s="78">
        <f>THG!T43/1000</f>
        <v>19.348984729041106</v>
      </c>
      <c r="U15" s="78">
        <f>THG!U43/1000</f>
        <v>18.040937752011175</v>
      </c>
      <c r="V15" s="78">
        <f>THG!V43/1000</f>
        <v>16.810745484168848</v>
      </c>
      <c r="W15" s="78">
        <f>THG!W43/1000</f>
        <v>15.588801885473375</v>
      </c>
      <c r="X15" s="78">
        <f>THG!X43/1000</f>
        <v>14.461393048352642</v>
      </c>
      <c r="Y15" s="78">
        <f>THG!Y43/1000</f>
        <v>13.677158145708489</v>
      </c>
      <c r="Z15" s="78">
        <f>THG!Z43/1000</f>
        <v>12.906853624431784</v>
      </c>
      <c r="AA15" s="78">
        <f>THG!AA43/1000</f>
        <v>12.150388373892566</v>
      </c>
      <c r="AB15" s="78">
        <f>THG!AB43/1000</f>
        <v>11.558212285898612</v>
      </c>
      <c r="AC15" s="78">
        <f>THG!AC43/1000</f>
        <v>10.943297355838924</v>
      </c>
      <c r="AD15" s="78">
        <f>THG!AD43/1000</f>
        <v>10.396045240769004</v>
      </c>
      <c r="AE15" s="78">
        <f>THG!AE43/1000</f>
        <v>9.9822610931413145</v>
      </c>
      <c r="AF15" s="78">
        <f>THG!AF43/1000</f>
        <v>9.5522579329333919</v>
      </c>
      <c r="AG15" s="78">
        <f>THG!AG43/1000</f>
        <v>9.1963537540023363</v>
      </c>
      <c r="AH15" s="78">
        <f>THG!AH43/1000</f>
        <v>8.770449763920249</v>
      </c>
      <c r="AI15" s="78">
        <f>THG!AI43/1000</f>
        <v>8.3908508224576899</v>
      </c>
      <c r="AJ15" s="78"/>
      <c r="AK15" s="78">
        <f>'Daten Zielpfadgrafik'!AJ24</f>
        <v>8.0676832419491458</v>
      </c>
      <c r="AL15" s="78"/>
      <c r="AM15" s="78"/>
      <c r="AN15" s="142">
        <v>4</v>
      </c>
      <c r="AO15" s="78"/>
      <c r="AP15" s="78"/>
    </row>
    <row r="16" spans="1:42" s="39" customFormat="1" ht="18.75" customHeight="1">
      <c r="A16" s="179"/>
      <c r="B16" s="115" t="s">
        <v>131</v>
      </c>
      <c r="C16" s="116"/>
      <c r="D16" s="117">
        <f t="shared" ref="D16:W16" si="0">SUM(D10:D15)</f>
        <v>1241.9192339708563</v>
      </c>
      <c r="E16" s="117">
        <f t="shared" si="0"/>
        <v>1195.9661377386142</v>
      </c>
      <c r="F16" s="117">
        <f t="shared" si="0"/>
        <v>1146.4543415508633</v>
      </c>
      <c r="G16" s="117">
        <f t="shared" si="0"/>
        <v>1137.4513665752515</v>
      </c>
      <c r="H16" s="117">
        <f t="shared" si="0"/>
        <v>1119.6819674174985</v>
      </c>
      <c r="I16" s="117">
        <f t="shared" si="0"/>
        <v>1115.30535712503</v>
      </c>
      <c r="J16" s="117">
        <f t="shared" si="0"/>
        <v>1133.3628836870766</v>
      </c>
      <c r="K16" s="117">
        <f t="shared" si="0"/>
        <v>1098.4134008480751</v>
      </c>
      <c r="L16" s="117">
        <f t="shared" si="0"/>
        <v>1073.1783224873861</v>
      </c>
      <c r="M16" s="117">
        <f t="shared" si="0"/>
        <v>1039.2001722284242</v>
      </c>
      <c r="N16" s="117">
        <f t="shared" si="0"/>
        <v>1036.9262614236131</v>
      </c>
      <c r="O16" s="117">
        <f t="shared" si="0"/>
        <v>1052.9994769175621</v>
      </c>
      <c r="P16" s="117">
        <f t="shared" si="0"/>
        <v>1031.6725090014124</v>
      </c>
      <c r="Q16" s="117">
        <f t="shared" si="0"/>
        <v>1028.6257719405805</v>
      </c>
      <c r="R16" s="117">
        <f t="shared" si="0"/>
        <v>1011.7688302799783</v>
      </c>
      <c r="S16" s="117">
        <f t="shared" si="0"/>
        <v>986.70948471528084</v>
      </c>
      <c r="T16" s="117">
        <f t="shared" si="0"/>
        <v>993.73873191774578</v>
      </c>
      <c r="U16" s="117">
        <f t="shared" si="0"/>
        <v>968.03959684710662</v>
      </c>
      <c r="V16" s="117">
        <f t="shared" si="0"/>
        <v>968.93503008459084</v>
      </c>
      <c r="W16" s="117">
        <f t="shared" si="0"/>
        <v>902.74205968300805</v>
      </c>
      <c r="X16" s="117">
        <f t="shared" ref="X16:AF16" si="1">SUM(X10:X15)</f>
        <v>935.76836353406884</v>
      </c>
      <c r="Y16" s="117">
        <f t="shared" si="1"/>
        <v>911.24377386393235</v>
      </c>
      <c r="Z16" s="117">
        <f t="shared" si="1"/>
        <v>916.90101681657438</v>
      </c>
      <c r="AA16" s="117">
        <f t="shared" si="1"/>
        <v>933.98736117159046</v>
      </c>
      <c r="AB16" s="117">
        <f t="shared" si="1"/>
        <v>894.46454098942445</v>
      </c>
      <c r="AC16" s="117">
        <f t="shared" si="1"/>
        <v>897.95367140992334</v>
      </c>
      <c r="AD16" s="117">
        <f t="shared" si="1"/>
        <v>901.44202979963154</v>
      </c>
      <c r="AE16" s="117">
        <f t="shared" si="1"/>
        <v>885.72946848231231</v>
      </c>
      <c r="AF16" s="117">
        <f t="shared" si="1"/>
        <v>850.5419871807469</v>
      </c>
      <c r="AG16" s="117">
        <f t="shared" ref="AG16:AK16" si="2">SUM(AG10:AG15)</f>
        <v>799.73398758952828</v>
      </c>
      <c r="AH16" s="117">
        <f t="shared" ref="AH16" si="3">SUM(AH10:AH15)</f>
        <v>728.7376527997651</v>
      </c>
      <c r="AI16" s="117">
        <f t="shared" si="2"/>
        <v>761.59098517677899</v>
      </c>
      <c r="AJ16" s="117"/>
      <c r="AK16" s="117">
        <f t="shared" si="2"/>
        <v>756.29953802943328</v>
      </c>
      <c r="AL16" s="117"/>
      <c r="AM16" s="117"/>
      <c r="AN16" s="117">
        <f t="shared" ref="AN16" si="4">SUM(AN10:AN15)</f>
        <v>438</v>
      </c>
      <c r="AO16" s="117"/>
      <c r="AP16" s="117"/>
    </row>
    <row r="17" spans="2:42" s="39" customFormat="1" ht="18.75" customHeight="1">
      <c r="B17" s="114" t="s">
        <v>130</v>
      </c>
      <c r="C17" s="79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>
        <f>$D$16*0.6</f>
        <v>745.15154038251376</v>
      </c>
      <c r="AM17" s="80"/>
      <c r="AN17" s="80"/>
      <c r="AO17" s="80"/>
      <c r="AP17" s="80">
        <f>$D$16*0.05</f>
        <v>62.095961698542823</v>
      </c>
    </row>
    <row r="18" spans="2:42" ht="18.75" customHeight="1"/>
  </sheetData>
  <mergeCells count="1">
    <mergeCell ref="A10:A16"/>
  </mergeCells>
  <pageMargins left="0.70866141732283472" right="0.70866141732283472" top="0.78740157480314965" bottom="0.78740157480314965" header="1.1811023622047245" footer="1.1811023622047245"/>
  <pageSetup paperSize="9" orientation="portrait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26</vt:i4>
      </vt:variant>
      <vt:variant>
        <vt:lpstr>Benannte Bereiche</vt:lpstr>
      </vt:variant>
      <vt:variant>
        <vt:i4>8</vt:i4>
      </vt:variant>
    </vt:vector>
  </HeadingPairs>
  <TitlesOfParts>
    <vt:vector size="34" baseType="lpstr">
      <vt:lpstr>THG-Trends</vt:lpstr>
      <vt:lpstr>THG-Anteile</vt:lpstr>
      <vt:lpstr>THG ETS-Analyse</vt:lpstr>
      <vt:lpstr>THG kurz</vt:lpstr>
      <vt:lpstr>THG</vt:lpstr>
      <vt:lpstr>CO2</vt:lpstr>
      <vt:lpstr>CH4</vt:lpstr>
      <vt:lpstr>N2O</vt:lpstr>
      <vt:lpstr>Daten Sektorgrafik</vt:lpstr>
      <vt:lpstr>Sektorgrafik UBA_CI</vt:lpstr>
      <vt:lpstr>Daten Brennstoffgrafik 1.A</vt:lpstr>
      <vt:lpstr>Brennstoffgrafik 1.A UBA_CI</vt:lpstr>
      <vt:lpstr>Daten Zielpfadgrafik</vt:lpstr>
      <vt:lpstr>Grafik Zielpfad</vt:lpstr>
      <vt:lpstr>Daten Sektor Energiew.</vt:lpstr>
      <vt:lpstr>Grafik Sektor Energiew.</vt:lpstr>
      <vt:lpstr>Daten Sektor Industrie</vt:lpstr>
      <vt:lpstr>Grafik Sektor Industrie</vt:lpstr>
      <vt:lpstr>Daten Sektor Gebäude</vt:lpstr>
      <vt:lpstr>Grafik Sektor Gebäude</vt:lpstr>
      <vt:lpstr>Daten Sektor Verkehr</vt:lpstr>
      <vt:lpstr>Grafik Sektor Verkehr</vt:lpstr>
      <vt:lpstr>Daten Sektor Landwirtschaft</vt:lpstr>
      <vt:lpstr>Grafik Sektor Landwirtschaft</vt:lpstr>
      <vt:lpstr>Daten Sektor Abfallwirtschaft</vt:lpstr>
      <vt:lpstr>Grafik Sektor Abfallwirtschaft</vt:lpstr>
      <vt:lpstr>'CH4'!Druckbereich</vt:lpstr>
      <vt:lpstr>'CO2'!Druckbereich</vt:lpstr>
      <vt:lpstr>N2O!Druckbereich</vt:lpstr>
      <vt:lpstr>THG!Druckbereich</vt:lpstr>
      <vt:lpstr>'THG ETS-Analyse'!Druckbereich</vt:lpstr>
      <vt:lpstr>'THG kurz'!Druckbereich</vt:lpstr>
      <vt:lpstr>'THG-Anteile'!Druckbereich</vt:lpstr>
      <vt:lpstr>'THG-Trends'!Druckbereich</vt:lpstr>
    </vt:vector>
  </TitlesOfParts>
  <Company>Umweltbundesamt (UBA)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Emissionsübersichten in den Sektoren des Bundesklimaschutzgesetzes</dc:title>
  <dc:creator>Gniffke, Patrick</dc:creator>
  <cp:keywords>Emissionen, treibhausgase, Kohlendioxid, Methan, Lachgas, F-Gase, Sektoren, Bundes-Klimaschutzgesetz, Klimaschutzgesetz, KSG, Vorjahresschätzung, VJS, 2021, Schätzung</cp:keywords>
  <cp:lastModifiedBy>Gniffke, Patrick</cp:lastModifiedBy>
  <dcterms:created xsi:type="dcterms:W3CDTF">2019-05-28T12:42:15Z</dcterms:created>
  <dcterms:modified xsi:type="dcterms:W3CDTF">2022-03-15T09:28:04Z</dcterms:modified>
</cp:coreProperties>
</file>