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/>
  <mc:AlternateContent xmlns:mc="http://schemas.openxmlformats.org/markup-compatibility/2006">
    <mc:Choice Requires="x15">
      <x15ac:absPath xmlns:x15ac="http://schemas.microsoft.com/office/spreadsheetml/2010/11/ac" url="C:\Users\Gniffke\Desktop\CMS\"/>
    </mc:Choice>
  </mc:AlternateContent>
  <xr:revisionPtr revIDLastSave="0" documentId="13_ncr:1_{AEF3AAB2-3E7B-4DA7-B842-EE2AC443E9C5}" xr6:coauthVersionLast="36" xr6:coauthVersionMax="36" xr10:uidLastSave="{00000000-0000-0000-0000-000000000000}"/>
  <bookViews>
    <workbookView xWindow="0" yWindow="0" windowWidth="25320" windowHeight="11565" tabRatio="777" xr2:uid="{00000000-000D-0000-FFFF-FFFF00000000}"/>
  </bookViews>
  <sheets>
    <sheet name="Deckblatt_Cover" sheetId="44" r:id="rId1"/>
    <sheet name="THG-Trends" sheetId="10" r:id="rId2"/>
    <sheet name="THG-Anteile" sheetId="9" r:id="rId3"/>
    <sheet name="THG kurz" sheetId="41" r:id="rId4"/>
    <sheet name="THG" sheetId="8" r:id="rId5"/>
    <sheet name="CO2" sheetId="3" r:id="rId6"/>
    <sheet name="CH4" sheetId="6" r:id="rId7"/>
    <sheet name="N2O" sheetId="7" r:id="rId8"/>
    <sheet name="Daten Sektorgrafik" sheetId="12" r:id="rId9"/>
    <sheet name="Sektorgrafik UBA_CI" sheetId="13" r:id="rId10"/>
    <sheet name="Daten Brennstoffgrafik 1.A" sheetId="38" r:id="rId11"/>
    <sheet name="Brennstoffgrafik 1.A UBA_CI" sheetId="40" r:id="rId12"/>
    <sheet name="Daten Zielpfadgrafik" sheetId="14" r:id="rId13"/>
    <sheet name="Grafik Zielpfad" sheetId="18" r:id="rId14"/>
    <sheet name="Daten Sektor Energiew." sheetId="21" r:id="rId15"/>
    <sheet name="Grafik Sektor Energiew." sheetId="22" r:id="rId16"/>
    <sheet name="Daten Sektor Industrie" sheetId="23" r:id="rId17"/>
    <sheet name="Grafik Sektor Industrie" sheetId="24" r:id="rId18"/>
    <sheet name="Daten Sektor Gebäude" sheetId="25" r:id="rId19"/>
    <sheet name="Grafik Sektor Gebäude" sheetId="26" r:id="rId20"/>
    <sheet name="Daten Sektor Verkehr" sheetId="27" r:id="rId21"/>
    <sheet name="Grafik Sektor Verkehr" sheetId="28" r:id="rId22"/>
    <sheet name="Daten Sektor Landwirtschaft" sheetId="31" r:id="rId23"/>
    <sheet name="Grafik Sektor Landwirtschaft" sheetId="32" r:id="rId24"/>
    <sheet name="Daten Sektor Abfallwirtschaft" sheetId="33" r:id="rId25"/>
    <sheet name="Grafik Sektor Abfallwirtschaft" sheetId="34" r:id="rId26"/>
  </sheets>
  <definedNames>
    <definedName name="_xlnm.Print_Area" localSheetId="6">'CH4'!$A$1:$AK$50</definedName>
    <definedName name="_xlnm.Print_Area" localSheetId="5">'CO2'!$A$1:$AK$50</definedName>
    <definedName name="_xlnm.Print_Area" localSheetId="0">Deckblatt_Cover!$A$1:$C$28</definedName>
    <definedName name="_xlnm.Print_Area" localSheetId="7">N2O!$A$1:$AK$50</definedName>
    <definedName name="_xlnm.Print_Area" localSheetId="4">THG!$A$1:$AK$50</definedName>
    <definedName name="_xlnm.Print_Area" localSheetId="3">'THG kurz'!$A$1:$AK$18</definedName>
    <definedName name="_xlnm.Print_Area" localSheetId="2">'THG-Anteile'!$A$1:$AG$50</definedName>
    <definedName name="_xlnm.Print_Area" localSheetId="1">'THG-Trends'!$A$1:$AG$50</definedName>
    <definedName name="Titel_de">Deckblatt_Cover!$B$4</definedName>
    <definedName name="Titel_en">Deckblatt_Cover!$B$7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" i="3" l="1"/>
  <c r="AH2" i="6"/>
  <c r="AH2" i="7"/>
  <c r="D3" i="38" l="1"/>
  <c r="B15" i="33" l="1"/>
  <c r="B14" i="33"/>
  <c r="B13" i="33"/>
  <c r="B12" i="33"/>
  <c r="B11" i="33"/>
  <c r="C3" i="33"/>
  <c r="B19" i="31"/>
  <c r="B11" i="31"/>
  <c r="B18" i="31"/>
  <c r="B17" i="31"/>
  <c r="B16" i="31"/>
  <c r="B15" i="31"/>
  <c r="B14" i="31"/>
  <c r="B13" i="31"/>
  <c r="B12" i="31"/>
  <c r="C3" i="31"/>
  <c r="B15" i="27" l="1"/>
  <c r="B14" i="27"/>
  <c r="B13" i="27"/>
  <c r="B12" i="27"/>
  <c r="B11" i="27"/>
  <c r="C3" i="27"/>
  <c r="B13" i="25"/>
  <c r="B12" i="25"/>
  <c r="B14" i="25"/>
  <c r="B11" i="25"/>
  <c r="C3" i="25"/>
  <c r="B16" i="23"/>
  <c r="B15" i="23"/>
  <c r="B14" i="23"/>
  <c r="B13" i="23"/>
  <c r="B12" i="23"/>
  <c r="B11" i="23"/>
  <c r="C3" i="23"/>
  <c r="B12" i="21"/>
  <c r="B13" i="21"/>
  <c r="B11" i="21"/>
  <c r="AQ16" i="21"/>
  <c r="AP16" i="21"/>
  <c r="AO16" i="21"/>
  <c r="AN16" i="21"/>
  <c r="AM16" i="21"/>
  <c r="AL16" i="21"/>
  <c r="AK16" i="21"/>
  <c r="AI16" i="21"/>
  <c r="C3" i="21"/>
  <c r="AM16" i="12" l="1"/>
  <c r="AJ16" i="12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AF1" i="7"/>
  <c r="AE1" i="7"/>
  <c r="AD1" i="7"/>
  <c r="AC1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AF1" i="6"/>
  <c r="AE1" i="6"/>
  <c r="AD1" i="6"/>
  <c r="AC1" i="6"/>
  <c r="AB1" i="6"/>
  <c r="AA1" i="6"/>
  <c r="Z1" i="6"/>
  <c r="Y1" i="6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AF1" i="3"/>
  <c r="AE1" i="3"/>
  <c r="AD1" i="3"/>
  <c r="AC1" i="3"/>
  <c r="AB1" i="3"/>
  <c r="AA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2" i="3"/>
  <c r="D1" i="3"/>
  <c r="C3" i="14" l="1"/>
  <c r="AQ19" i="14"/>
  <c r="AP19" i="14"/>
  <c r="AO19" i="14"/>
  <c r="AN19" i="14"/>
  <c r="AM19" i="14"/>
  <c r="AL19" i="14"/>
  <c r="AK19" i="14"/>
  <c r="AI19" i="14"/>
  <c r="C3" i="12"/>
  <c r="AH35" i="8" l="1"/>
  <c r="AH12" i="31" s="1"/>
  <c r="AK38" i="6"/>
  <c r="AK40" i="6"/>
  <c r="AK37" i="6"/>
  <c r="AH43" i="6"/>
  <c r="AH44" i="8"/>
  <c r="AH11" i="33" s="1"/>
  <c r="AK16" i="7"/>
  <c r="AH10" i="41"/>
  <c r="AH16" i="23"/>
  <c r="AH33" i="6"/>
  <c r="AH49" i="7"/>
  <c r="AK39" i="6"/>
  <c r="AH25" i="8"/>
  <c r="AH13" i="25" s="1"/>
  <c r="AH30" i="8"/>
  <c r="AH13" i="27" s="1"/>
  <c r="AK20" i="8"/>
  <c r="AH36" i="8"/>
  <c r="AH13" i="31" s="1"/>
  <c r="AH41" i="8"/>
  <c r="AH46" i="8"/>
  <c r="AH13" i="33" s="1"/>
  <c r="AH24" i="8"/>
  <c r="AH12" i="25" s="1"/>
  <c r="AH45" i="8"/>
  <c r="AH12" i="33" s="1"/>
  <c r="AH47" i="8"/>
  <c r="AH14" i="33" s="1"/>
  <c r="Q10" i="41"/>
  <c r="Q20" i="10"/>
  <c r="Q16" i="23"/>
  <c r="AE20" i="10"/>
  <c r="AE16" i="23"/>
  <c r="AE10" i="41"/>
  <c r="F16" i="23"/>
  <c r="F10" i="41"/>
  <c r="F20" i="10"/>
  <c r="H16" i="23"/>
  <c r="H10" i="41"/>
  <c r="H20" i="10"/>
  <c r="L16" i="23"/>
  <c r="L10" i="41"/>
  <c r="L20" i="10"/>
  <c r="M20" i="10"/>
  <c r="M10" i="41"/>
  <c r="M16" i="23"/>
  <c r="R16" i="23"/>
  <c r="R20" i="10"/>
  <c r="R10" i="41"/>
  <c r="AB16" i="23"/>
  <c r="AB10" i="41"/>
  <c r="AB20" i="10"/>
  <c r="X20" i="10"/>
  <c r="X16" i="23"/>
  <c r="X10" i="41"/>
  <c r="AK47" i="3"/>
  <c r="AD10" i="41"/>
  <c r="AD16" i="23"/>
  <c r="AD20" i="10"/>
  <c r="Y20" i="10"/>
  <c r="Y16" i="23"/>
  <c r="Y10" i="41"/>
  <c r="J16" i="23"/>
  <c r="J10" i="41"/>
  <c r="J20" i="10"/>
  <c r="AC10" i="41"/>
  <c r="AC16" i="23"/>
  <c r="AC20" i="10"/>
  <c r="AH33" i="7"/>
  <c r="AH27" i="6"/>
  <c r="V16" i="23"/>
  <c r="V20" i="10"/>
  <c r="V10" i="41"/>
  <c r="AH22" i="3"/>
  <c r="AH23" i="8"/>
  <c r="S10" i="41"/>
  <c r="S20" i="10"/>
  <c r="S16" i="23"/>
  <c r="AG20" i="10"/>
  <c r="AJ20" i="8"/>
  <c r="AG16" i="23"/>
  <c r="AG10" i="41"/>
  <c r="AH10" i="8"/>
  <c r="AH9" i="3"/>
  <c r="O16" i="23"/>
  <c r="O20" i="10"/>
  <c r="O10" i="41"/>
  <c r="AK36" i="3"/>
  <c r="AH14" i="3"/>
  <c r="AH15" i="8"/>
  <c r="AH39" i="8"/>
  <c r="AH16" i="31" s="1"/>
  <c r="AK45" i="3"/>
  <c r="E16" i="23"/>
  <c r="E20" i="10"/>
  <c r="E10" i="41"/>
  <c r="I16" i="23"/>
  <c r="I10" i="41"/>
  <c r="I20" i="10"/>
  <c r="AH12" i="8"/>
  <c r="AH43" i="3"/>
  <c r="AK43" i="3" s="1"/>
  <c r="AK44" i="3"/>
  <c r="AK40" i="7"/>
  <c r="AK35" i="3"/>
  <c r="AH27" i="7"/>
  <c r="AH49" i="3"/>
  <c r="AH50" i="8"/>
  <c r="P10" i="41"/>
  <c r="P16" i="23"/>
  <c r="P20" i="10"/>
  <c r="U16" i="23"/>
  <c r="U10" i="41"/>
  <c r="U20" i="10"/>
  <c r="G10" i="41"/>
  <c r="G20" i="10"/>
  <c r="G16" i="23"/>
  <c r="AF20" i="10"/>
  <c r="AF10" i="41"/>
  <c r="AF16" i="23"/>
  <c r="AK46" i="3"/>
  <c r="AH9" i="7"/>
  <c r="T10" i="41"/>
  <c r="T20" i="10"/>
  <c r="T16" i="23"/>
  <c r="AH16" i="8"/>
  <c r="K20" i="10"/>
  <c r="K16" i="23"/>
  <c r="K10" i="41"/>
  <c r="N10" i="41"/>
  <c r="N16" i="23"/>
  <c r="N20" i="10"/>
  <c r="AH19" i="8"/>
  <c r="AH22" i="6"/>
  <c r="AH18" i="8"/>
  <c r="AK44" i="7"/>
  <c r="AH43" i="7"/>
  <c r="W10" i="41"/>
  <c r="W20" i="10"/>
  <c r="W16" i="23"/>
  <c r="AH49" i="6"/>
  <c r="AH31" i="8"/>
  <c r="Z10" i="41"/>
  <c r="Z16" i="23"/>
  <c r="Z20" i="10"/>
  <c r="AA20" i="10"/>
  <c r="AA16" i="23"/>
  <c r="AA10" i="41"/>
  <c r="D16" i="23"/>
  <c r="D10" i="41"/>
  <c r="AH20" i="10"/>
  <c r="D20" i="10"/>
  <c r="AH11" i="8"/>
  <c r="AH12" i="21" s="1"/>
  <c r="AH14" i="7"/>
  <c r="AH17" i="8"/>
  <c r="AH9" i="6"/>
  <c r="AH22" i="7"/>
  <c r="AK38" i="7"/>
  <c r="AH38" i="8"/>
  <c r="AH37" i="8"/>
  <c r="AK37" i="3"/>
  <c r="AH33" i="3"/>
  <c r="AH34" i="8"/>
  <c r="AH29" i="8"/>
  <c r="AK39" i="7"/>
  <c r="AK41" i="3"/>
  <c r="AK35" i="7"/>
  <c r="AH40" i="8"/>
  <c r="AH28" i="8"/>
  <c r="AH27" i="3"/>
  <c r="AK16" i="6"/>
  <c r="AH14" i="6"/>
  <c r="AH18" i="31" l="1"/>
  <c r="AH14" i="27"/>
  <c r="AH13" i="21"/>
  <c r="AH43" i="8"/>
  <c r="AH11" i="21"/>
  <c r="AH12" i="27"/>
  <c r="AH6" i="6"/>
  <c r="AH14" i="31"/>
  <c r="AH9" i="8"/>
  <c r="AH7" i="6"/>
  <c r="AH13" i="23"/>
  <c r="AH6" i="7"/>
  <c r="AH9" i="41" s="1"/>
  <c r="AH7" i="7"/>
  <c r="AH15" i="23"/>
  <c r="AH12" i="23"/>
  <c r="AH14" i="8"/>
  <c r="AJ10" i="41"/>
  <c r="AK10" i="41"/>
  <c r="AH11" i="25"/>
  <c r="AH6" i="3"/>
  <c r="AH7" i="3"/>
  <c r="AH22" i="8"/>
  <c r="AH11" i="23"/>
  <c r="AH14" i="23"/>
  <c r="AH33" i="8"/>
  <c r="AH11" i="27"/>
  <c r="AH17" i="31"/>
  <c r="AH27" i="8"/>
  <c r="AH11" i="31"/>
  <c r="AH15" i="31"/>
  <c r="AH49" i="8"/>
  <c r="AH16" i="14"/>
  <c r="AH11" i="14"/>
  <c r="AH10" i="12" l="1"/>
  <c r="AH15" i="41"/>
  <c r="AH17" i="23"/>
  <c r="AH14" i="41"/>
  <c r="AH11" i="12"/>
  <c r="AH13" i="41"/>
  <c r="AH14" i="21"/>
  <c r="AH6" i="8"/>
  <c r="AH22" i="9" s="1"/>
  <c r="AH19" i="31"/>
  <c r="AH13" i="14"/>
  <c r="AH15" i="33"/>
  <c r="AH18" i="41"/>
  <c r="AH15" i="12"/>
  <c r="AH7" i="8"/>
  <c r="AH17" i="41"/>
  <c r="AH15" i="14"/>
  <c r="AH8" i="41"/>
  <c r="AH7" i="41"/>
  <c r="AH12" i="12"/>
  <c r="AH14" i="25"/>
  <c r="AH14" i="12"/>
  <c r="AH12" i="14"/>
  <c r="AH16" i="41"/>
  <c r="AH14" i="14"/>
  <c r="AH13" i="12"/>
  <c r="AH15" i="27"/>
  <c r="AH9" i="9" l="1"/>
  <c r="AH28" i="9"/>
  <c r="AH14" i="9"/>
  <c r="AH10" i="9"/>
  <c r="AH11" i="9"/>
  <c r="AH6" i="9"/>
  <c r="AH29" i="9"/>
  <c r="AH31" i="9"/>
  <c r="AH15" i="9"/>
  <c r="AH38" i="9"/>
  <c r="AH35" i="9"/>
  <c r="AH20" i="9"/>
  <c r="AH40" i="9"/>
  <c r="AH37" i="9"/>
  <c r="AH24" i="9"/>
  <c r="AH36" i="9"/>
  <c r="AH19" i="9"/>
  <c r="AH17" i="9"/>
  <c r="AH27" i="9"/>
  <c r="AH12" i="9"/>
  <c r="AH30" i="9"/>
  <c r="AH46" i="9"/>
  <c r="AH44" i="9"/>
  <c r="AH16" i="9"/>
  <c r="AH39" i="9"/>
  <c r="AH34" i="9"/>
  <c r="AH23" i="9"/>
  <c r="AH6" i="41"/>
  <c r="AH47" i="9"/>
  <c r="AH41" i="9"/>
  <c r="AH45" i="9"/>
  <c r="AH25" i="9"/>
  <c r="AH18" i="9"/>
  <c r="AH43" i="9"/>
  <c r="AH33" i="9"/>
  <c r="AH16" i="12"/>
  <c r="AK24" i="6" l="1"/>
  <c r="AK11" i="6"/>
  <c r="AK29" i="6"/>
  <c r="AK12" i="3"/>
  <c r="AK17" i="3"/>
  <c r="AK46" i="6"/>
  <c r="AK24" i="3"/>
  <c r="AK12" i="6"/>
  <c r="AK35" i="6"/>
  <c r="AK18" i="6"/>
  <c r="AK44" i="6"/>
  <c r="AK41" i="6"/>
  <c r="AK19" i="3"/>
  <c r="AK50" i="6"/>
  <c r="AK47" i="6"/>
  <c r="AK25" i="6"/>
  <c r="AK36" i="6"/>
  <c r="AK31" i="3"/>
  <c r="AK15" i="6"/>
  <c r="AK23" i="6"/>
  <c r="AK18" i="3"/>
  <c r="AK11" i="3"/>
  <c r="AK10" i="6"/>
  <c r="AK30" i="6"/>
  <c r="AK31" i="6"/>
  <c r="AK17" i="6"/>
  <c r="AK19" i="6"/>
  <c r="AK34" i="3"/>
  <c r="AK15" i="3"/>
  <c r="AK23" i="3"/>
  <c r="AK40" i="3"/>
  <c r="AK28" i="6"/>
  <c r="AK45" i="6"/>
  <c r="AK39" i="3"/>
  <c r="AK30" i="3"/>
  <c r="AK29" i="3"/>
  <c r="AK47" i="7"/>
  <c r="AK38" i="3"/>
  <c r="AK16" i="3"/>
  <c r="AK36" i="7"/>
  <c r="AK50" i="3"/>
  <c r="AK46" i="7"/>
  <c r="AK15" i="7"/>
  <c r="AK30" i="7"/>
  <c r="AK18" i="7"/>
  <c r="AK50" i="7"/>
  <c r="AK34" i="6"/>
  <c r="AK31" i="7"/>
  <c r="AK17" i="7"/>
  <c r="AK28" i="3"/>
  <c r="AK28" i="7"/>
  <c r="AK24" i="7"/>
  <c r="AK45" i="7"/>
  <c r="AK25" i="3"/>
  <c r="AK19" i="7"/>
  <c r="AK41" i="7"/>
  <c r="AK23" i="7"/>
  <c r="AK10" i="7"/>
  <c r="AK25" i="7"/>
  <c r="AK10" i="3"/>
  <c r="AK12" i="7"/>
  <c r="AK37" i="7"/>
  <c r="AK11" i="7"/>
  <c r="AK34" i="7"/>
  <c r="AK29" i="7"/>
  <c r="J30" i="8"/>
  <c r="S27" i="3"/>
  <c r="S28" i="8"/>
  <c r="K22" i="3"/>
  <c r="K23" i="8"/>
  <c r="Y17" i="8"/>
  <c r="K38" i="8"/>
  <c r="M39" i="8"/>
  <c r="F9" i="6"/>
  <c r="K30" i="8"/>
  <c r="T29" i="8"/>
  <c r="Z16" i="8"/>
  <c r="U18" i="8"/>
  <c r="U28" i="8"/>
  <c r="U27" i="3"/>
  <c r="P45" i="8"/>
  <c r="S25" i="8"/>
  <c r="S13" i="25" s="1"/>
  <c r="D9" i="6"/>
  <c r="AE18" i="8"/>
  <c r="H30" i="8"/>
  <c r="Y19" i="8"/>
  <c r="Y15" i="23" s="1"/>
  <c r="K16" i="8"/>
  <c r="X41" i="8"/>
  <c r="X18" i="31" s="1"/>
  <c r="P17" i="8"/>
  <c r="L49" i="6"/>
  <c r="J43" i="3"/>
  <c r="F30" i="8"/>
  <c r="R22" i="3"/>
  <c r="R23" i="8"/>
  <c r="X43" i="3"/>
  <c r="M38" i="8"/>
  <c r="M15" i="31" s="1"/>
  <c r="AA29" i="8"/>
  <c r="F38" i="8"/>
  <c r="V47" i="8"/>
  <c r="V14" i="33" s="1"/>
  <c r="K28" i="8"/>
  <c r="K27" i="3"/>
  <c r="J45" i="8"/>
  <c r="J12" i="33" s="1"/>
  <c r="N30" i="8"/>
  <c r="Z22" i="3"/>
  <c r="Z23" i="8"/>
  <c r="N49" i="6"/>
  <c r="M17" i="8"/>
  <c r="X36" i="8"/>
  <c r="X13" i="31" s="1"/>
  <c r="X29" i="8"/>
  <c r="J17" i="8"/>
  <c r="J13" i="23" s="1"/>
  <c r="T27" i="3"/>
  <c r="T28" i="8"/>
  <c r="S12" i="8"/>
  <c r="AJ39" i="6"/>
  <c r="D27" i="3"/>
  <c r="D28" i="8"/>
  <c r="AB33" i="6"/>
  <c r="M19" i="8"/>
  <c r="G30" i="8"/>
  <c r="AD36" i="8"/>
  <c r="AD13" i="31" s="1"/>
  <c r="P9" i="6"/>
  <c r="X27" i="3"/>
  <c r="X28" i="8"/>
  <c r="AF22" i="6"/>
  <c r="F40" i="8"/>
  <c r="H19" i="8"/>
  <c r="H15" i="23" s="1"/>
  <c r="K29" i="8"/>
  <c r="J35" i="8"/>
  <c r="D22" i="3"/>
  <c r="D23" i="8"/>
  <c r="AD17" i="8"/>
  <c r="Y39" i="8"/>
  <c r="Y40" i="8"/>
  <c r="G38" i="8"/>
  <c r="Y22" i="3"/>
  <c r="Y23" i="8"/>
  <c r="U23" i="8"/>
  <c r="U22" i="3"/>
  <c r="P30" i="8"/>
  <c r="N39" i="8"/>
  <c r="N16" i="31" s="1"/>
  <c r="AF27" i="3"/>
  <c r="AF28" i="8"/>
  <c r="AF28" i="10" s="1"/>
  <c r="AA40" i="8"/>
  <c r="Z39" i="8"/>
  <c r="D12" i="8"/>
  <c r="N17" i="8"/>
  <c r="N13" i="23" s="1"/>
  <c r="D27" i="6"/>
  <c r="K14" i="3"/>
  <c r="K15" i="8"/>
  <c r="P25" i="8"/>
  <c r="P13" i="25" s="1"/>
  <c r="Z9" i="3"/>
  <c r="Z10" i="8"/>
  <c r="X43" i="6"/>
  <c r="X44" i="8"/>
  <c r="U25" i="8"/>
  <c r="K40" i="8"/>
  <c r="K17" i="31" s="1"/>
  <c r="AF46" i="8"/>
  <c r="T14" i="3"/>
  <c r="T15" i="8"/>
  <c r="AB45" i="8"/>
  <c r="F16" i="8"/>
  <c r="L33" i="3"/>
  <c r="L34" i="8"/>
  <c r="R10" i="8"/>
  <c r="R9" i="3"/>
  <c r="X46" i="8"/>
  <c r="V17" i="8"/>
  <c r="Y49" i="3"/>
  <c r="Y50" i="8"/>
  <c r="Y14" i="3"/>
  <c r="Y15" i="8"/>
  <c r="AD43" i="3"/>
  <c r="AE25" i="8"/>
  <c r="K17" i="8"/>
  <c r="K17" i="10" s="1"/>
  <c r="AF47" i="8"/>
  <c r="AF14" i="33" s="1"/>
  <c r="G43" i="3"/>
  <c r="AF16" i="8"/>
  <c r="Z44" i="8"/>
  <c r="Z43" i="6"/>
  <c r="AE29" i="8"/>
  <c r="H49" i="3"/>
  <c r="H50" i="8"/>
  <c r="H49" i="8" s="1"/>
  <c r="G14" i="3"/>
  <c r="G15" i="8"/>
  <c r="S31" i="8"/>
  <c r="U17" i="8"/>
  <c r="U13" i="23" s="1"/>
  <c r="D17" i="8"/>
  <c r="Z46" i="8"/>
  <c r="T45" i="8"/>
  <c r="J39" i="8"/>
  <c r="N11" i="8"/>
  <c r="H35" i="8"/>
  <c r="H29" i="8"/>
  <c r="N34" i="8"/>
  <c r="N33" i="3"/>
  <c r="F12" i="8"/>
  <c r="F13" i="21" s="1"/>
  <c r="Y28" i="8"/>
  <c r="Y27" i="3"/>
  <c r="R45" i="8"/>
  <c r="Z12" i="8"/>
  <c r="Z28" i="8"/>
  <c r="Z27" i="3"/>
  <c r="J27" i="6"/>
  <c r="L22" i="3"/>
  <c r="L23" i="8"/>
  <c r="X9" i="6"/>
  <c r="Z33" i="3"/>
  <c r="Z34" i="8"/>
  <c r="Z11" i="31" s="1"/>
  <c r="AB12" i="8"/>
  <c r="M34" i="8"/>
  <c r="M33" i="3"/>
  <c r="AF36" i="8"/>
  <c r="X15" i="8"/>
  <c r="X14" i="3"/>
  <c r="AA25" i="8"/>
  <c r="M30" i="8"/>
  <c r="R43" i="3"/>
  <c r="S39" i="8"/>
  <c r="AA33" i="3"/>
  <c r="AA34" i="8"/>
  <c r="T36" i="8"/>
  <c r="D46" i="8"/>
  <c r="G22" i="7"/>
  <c r="M18" i="8"/>
  <c r="G40" i="8"/>
  <c r="AD46" i="8"/>
  <c r="AD46" i="10" s="1"/>
  <c r="D9" i="3"/>
  <c r="D10" i="8"/>
  <c r="S11" i="8"/>
  <c r="I33" i="7"/>
  <c r="G19" i="8"/>
  <c r="D31" i="8"/>
  <c r="AB36" i="8"/>
  <c r="L46" i="8"/>
  <c r="L29" i="8"/>
  <c r="Z25" i="8"/>
  <c r="AA43" i="3"/>
  <c r="K43" i="7"/>
  <c r="K31" i="8"/>
  <c r="J9" i="6"/>
  <c r="AB33" i="3"/>
  <c r="AB34" i="8"/>
  <c r="N40" i="8"/>
  <c r="P19" i="8"/>
  <c r="R35" i="8"/>
  <c r="L25" i="8"/>
  <c r="L13" i="25" s="1"/>
  <c r="K11" i="8"/>
  <c r="AB29" i="8"/>
  <c r="D14" i="6"/>
  <c r="P16" i="8"/>
  <c r="P12" i="23" s="1"/>
  <c r="G29" i="8"/>
  <c r="AA17" i="8"/>
  <c r="AF31" i="8"/>
  <c r="AF31" i="10" s="1"/>
  <c r="R17" i="8"/>
  <c r="T41" i="8"/>
  <c r="O49" i="7"/>
  <c r="M12" i="8"/>
  <c r="AF33" i="3"/>
  <c r="AF34" i="8"/>
  <c r="D18" i="8"/>
  <c r="H17" i="8"/>
  <c r="H17" i="10" s="1"/>
  <c r="AA19" i="8"/>
  <c r="V43" i="6"/>
  <c r="V44" i="8"/>
  <c r="V43" i="3"/>
  <c r="L24" i="8"/>
  <c r="P50" i="8"/>
  <c r="P49" i="3"/>
  <c r="AE24" i="8"/>
  <c r="K12" i="8"/>
  <c r="J22" i="6"/>
  <c r="J38" i="8"/>
  <c r="R12" i="8"/>
  <c r="R39" i="8"/>
  <c r="P27" i="6"/>
  <c r="F17" i="8"/>
  <c r="U16" i="8"/>
  <c r="P22" i="6"/>
  <c r="M49" i="3"/>
  <c r="M50" i="8"/>
  <c r="H25" i="8"/>
  <c r="K33" i="7"/>
  <c r="U10" i="8"/>
  <c r="U10" i="10" s="1"/>
  <c r="U9" i="3"/>
  <c r="Y16" i="8"/>
  <c r="R22" i="6"/>
  <c r="R38" i="8"/>
  <c r="R15" i="31" s="1"/>
  <c r="R14" i="6"/>
  <c r="AE43" i="3"/>
  <c r="H14" i="3"/>
  <c r="H15" i="8"/>
  <c r="G25" i="8"/>
  <c r="U31" i="8"/>
  <c r="U31" i="10" s="1"/>
  <c r="R16" i="8"/>
  <c r="K49" i="3"/>
  <c r="K50" i="8"/>
  <c r="D39" i="8"/>
  <c r="U38" i="8"/>
  <c r="V15" i="8"/>
  <c r="V14" i="3"/>
  <c r="S43" i="3"/>
  <c r="AJ24" i="6"/>
  <c r="D29" i="8"/>
  <c r="X47" i="8"/>
  <c r="X14" i="33" s="1"/>
  <c r="X16" i="8"/>
  <c r="D25" i="8"/>
  <c r="Z43" i="3"/>
  <c r="AB24" i="8"/>
  <c r="Y9" i="3"/>
  <c r="Y10" i="8"/>
  <c r="J14" i="6"/>
  <c r="AE17" i="8"/>
  <c r="H34" i="8"/>
  <c r="H33" i="3"/>
  <c r="D45" i="8"/>
  <c r="N41" i="8"/>
  <c r="AD45" i="8"/>
  <c r="AD12" i="33" s="1"/>
  <c r="H38" i="8"/>
  <c r="R9" i="6"/>
  <c r="U19" i="8"/>
  <c r="J34" i="8"/>
  <c r="J33" i="3"/>
  <c r="V40" i="8"/>
  <c r="AD34" i="8"/>
  <c r="AD33" i="3"/>
  <c r="S19" i="8"/>
  <c r="G16" i="8"/>
  <c r="AA38" i="8"/>
  <c r="X33" i="6"/>
  <c r="F29" i="8"/>
  <c r="J14" i="3"/>
  <c r="J15" i="8"/>
  <c r="K24" i="8"/>
  <c r="K39" i="8"/>
  <c r="J41" i="8"/>
  <c r="M31" i="8"/>
  <c r="L35" i="8"/>
  <c r="L12" i="31" s="1"/>
  <c r="P12" i="8"/>
  <c r="D50" i="8"/>
  <c r="D49" i="3"/>
  <c r="K9" i="3"/>
  <c r="K10" i="8"/>
  <c r="N29" i="8"/>
  <c r="Y24" i="8"/>
  <c r="H45" i="8"/>
  <c r="H45" i="10" s="1"/>
  <c r="M9" i="3"/>
  <c r="M10" i="8"/>
  <c r="M10" i="10" s="1"/>
  <c r="U30" i="8"/>
  <c r="H27" i="6"/>
  <c r="AE28" i="8"/>
  <c r="AE27" i="3"/>
  <c r="H43" i="3"/>
  <c r="K19" i="8"/>
  <c r="K15" i="23" s="1"/>
  <c r="T33" i="3"/>
  <c r="T34" i="8"/>
  <c r="T11" i="31" s="1"/>
  <c r="N36" i="8"/>
  <c r="AD44" i="8"/>
  <c r="AD43" i="6"/>
  <c r="N38" i="8"/>
  <c r="N15" i="31" s="1"/>
  <c r="F34" i="8"/>
  <c r="F33" i="3"/>
  <c r="M14" i="3"/>
  <c r="M15" i="8"/>
  <c r="AE40" i="8"/>
  <c r="L38" i="8"/>
  <c r="AD29" i="8"/>
  <c r="U29" i="8"/>
  <c r="AD9" i="6"/>
  <c r="N18" i="8"/>
  <c r="N14" i="23" s="1"/>
  <c r="N10" i="8"/>
  <c r="N9" i="3"/>
  <c r="AD12" i="8"/>
  <c r="AB43" i="6"/>
  <c r="AB44" i="8"/>
  <c r="T40" i="8"/>
  <c r="T19" i="8"/>
  <c r="T17" i="8"/>
  <c r="T17" i="10" s="1"/>
  <c r="AB16" i="8"/>
  <c r="S24" i="8"/>
  <c r="R29" i="8"/>
  <c r="G12" i="8"/>
  <c r="G12" i="10" s="1"/>
  <c r="AB46" i="8"/>
  <c r="S16" i="8"/>
  <c r="S12" i="23" s="1"/>
  <c r="N22" i="6"/>
  <c r="T30" i="8"/>
  <c r="AD11" i="8"/>
  <c r="Y43" i="3"/>
  <c r="K43" i="3"/>
  <c r="D19" i="8"/>
  <c r="AB15" i="8"/>
  <c r="AB14" i="3"/>
  <c r="M22" i="3"/>
  <c r="M23" i="8"/>
  <c r="M23" i="10" s="1"/>
  <c r="N16" i="8"/>
  <c r="F14" i="6"/>
  <c r="Y11" i="8"/>
  <c r="I43" i="7"/>
  <c r="S22" i="3"/>
  <c r="S23" i="8"/>
  <c r="D22" i="6"/>
  <c r="X34" i="8"/>
  <c r="X33" i="3"/>
  <c r="M16" i="8"/>
  <c r="M12" i="23" s="1"/>
  <c r="T47" i="8"/>
  <c r="T14" i="33" s="1"/>
  <c r="AA30" i="8"/>
  <c r="S10" i="8"/>
  <c r="S9" i="3"/>
  <c r="K34" i="8"/>
  <c r="K33" i="3"/>
  <c r="S18" i="8"/>
  <c r="AJ11" i="6"/>
  <c r="U49" i="3"/>
  <c r="U50" i="8"/>
  <c r="U49" i="8" s="1"/>
  <c r="V16" i="8"/>
  <c r="U15" i="8"/>
  <c r="U14" i="3"/>
  <c r="F45" i="8"/>
  <c r="F39" i="8"/>
  <c r="AA22" i="3"/>
  <c r="AA23" i="8"/>
  <c r="M43" i="3"/>
  <c r="L16" i="8"/>
  <c r="AD14" i="3"/>
  <c r="AD15" i="8"/>
  <c r="M33" i="7"/>
  <c r="M28" i="8"/>
  <c r="M27" i="3"/>
  <c r="L45" i="8"/>
  <c r="D40" i="8"/>
  <c r="AD31" i="8"/>
  <c r="U24" i="8"/>
  <c r="D14" i="3"/>
  <c r="D15" i="8"/>
  <c r="AE14" i="3"/>
  <c r="AE15" i="8"/>
  <c r="AE11" i="23" s="1"/>
  <c r="V36" i="8"/>
  <c r="V29" i="8"/>
  <c r="V29" i="10" s="1"/>
  <c r="F11" i="8"/>
  <c r="Y31" i="8"/>
  <c r="N45" i="8"/>
  <c r="S50" i="8"/>
  <c r="S49" i="3"/>
  <c r="AJ29" i="6"/>
  <c r="F31" i="8"/>
  <c r="L22" i="6"/>
  <c r="G18" i="8"/>
  <c r="AA18" i="8"/>
  <c r="AB47" i="8"/>
  <c r="AB14" i="33" s="1"/>
  <c r="P43" i="3"/>
  <c r="U40" i="8"/>
  <c r="D33" i="3"/>
  <c r="D34" i="8"/>
  <c r="L12" i="8"/>
  <c r="U43" i="3"/>
  <c r="Y33" i="3"/>
  <c r="Y34" i="8"/>
  <c r="F35" i="8"/>
  <c r="H27" i="3"/>
  <c r="H28" i="8"/>
  <c r="L31" i="8"/>
  <c r="S38" i="8"/>
  <c r="K18" i="8"/>
  <c r="AE30" i="8"/>
  <c r="AA16" i="8"/>
  <c r="AE38" i="8"/>
  <c r="N35" i="8"/>
  <c r="G34" i="8"/>
  <c r="G33" i="3"/>
  <c r="AF39" i="8"/>
  <c r="AF16" i="31" s="1"/>
  <c r="P28" i="8"/>
  <c r="P27" i="3"/>
  <c r="T12" i="8"/>
  <c r="D38" i="8"/>
  <c r="Z36" i="8"/>
  <c r="S15" i="8"/>
  <c r="S14" i="3"/>
  <c r="F41" i="8"/>
  <c r="AA50" i="8"/>
  <c r="AA49" i="3"/>
  <c r="K22" i="7"/>
  <c r="D43" i="3"/>
  <c r="V38" i="8"/>
  <c r="F25" i="8"/>
  <c r="J16" i="8"/>
  <c r="V12" i="8"/>
  <c r="AA15" i="8"/>
  <c r="AA14" i="3"/>
  <c r="AA9" i="3"/>
  <c r="AA10" i="8"/>
  <c r="L14" i="3"/>
  <c r="L15" i="8"/>
  <c r="L18" i="8"/>
  <c r="G49" i="3"/>
  <c r="G50" i="8"/>
  <c r="AF17" i="8"/>
  <c r="AF17" i="10" s="1"/>
  <c r="AF45" i="8"/>
  <c r="G17" i="8"/>
  <c r="G17" i="10" s="1"/>
  <c r="AD47" i="8"/>
  <c r="AD14" i="33" s="1"/>
  <c r="H9" i="6"/>
  <c r="X19" i="8"/>
  <c r="P9" i="3"/>
  <c r="P10" i="8"/>
  <c r="D11" i="8"/>
  <c r="AD16" i="8"/>
  <c r="R30" i="8"/>
  <c r="H22" i="3"/>
  <c r="H23" i="8"/>
  <c r="J18" i="8"/>
  <c r="J40" i="8"/>
  <c r="L19" i="8"/>
  <c r="X45" i="8"/>
  <c r="X12" i="33" s="1"/>
  <c r="R46" i="8"/>
  <c r="Y29" i="8"/>
  <c r="AE11" i="8"/>
  <c r="AE12" i="21" s="1"/>
  <c r="Z31" i="8"/>
  <c r="M11" i="8"/>
  <c r="M12" i="21" s="1"/>
  <c r="E9" i="7"/>
  <c r="AJ16" i="6"/>
  <c r="K27" i="7"/>
  <c r="V30" i="8"/>
  <c r="F44" i="8"/>
  <c r="F43" i="6"/>
  <c r="AA12" i="8"/>
  <c r="AE9" i="3"/>
  <c r="AE10" i="8"/>
  <c r="L30" i="8"/>
  <c r="X40" i="8"/>
  <c r="U11" i="8"/>
  <c r="E37" i="8"/>
  <c r="T23" i="8"/>
  <c r="T22" i="3"/>
  <c r="AB43" i="3"/>
  <c r="H33" i="6"/>
  <c r="O24" i="8"/>
  <c r="O16" i="8"/>
  <c r="Q39" i="8"/>
  <c r="Q30" i="8"/>
  <c r="AJ12" i="3"/>
  <c r="AG12" i="8"/>
  <c r="AJ12" i="8" s="1"/>
  <c r="AG17" i="8"/>
  <c r="AJ17" i="3"/>
  <c r="Q43" i="3"/>
  <c r="Q17" i="8"/>
  <c r="AA27" i="7"/>
  <c r="AJ45" i="3"/>
  <c r="AJ46" i="3"/>
  <c r="S37" i="8"/>
  <c r="Z29" i="8"/>
  <c r="G24" i="8"/>
  <c r="S40" i="8"/>
  <c r="AJ46" i="6"/>
  <c r="AG46" i="8"/>
  <c r="D49" i="6"/>
  <c r="F36" i="8"/>
  <c r="AD24" i="8"/>
  <c r="P14" i="6"/>
  <c r="AF30" i="8"/>
  <c r="L47" i="8"/>
  <c r="L14" i="33" s="1"/>
  <c r="R44" i="8"/>
  <c r="R43" i="6"/>
  <c r="N33" i="6"/>
  <c r="R47" i="8"/>
  <c r="R14" i="33" s="1"/>
  <c r="AE19" i="8"/>
  <c r="F18" i="8"/>
  <c r="X38" i="8"/>
  <c r="AD27" i="6"/>
  <c r="Z14" i="6"/>
  <c r="AB9" i="6"/>
  <c r="L39" i="8"/>
  <c r="AD19" i="8"/>
  <c r="AD15" i="23" s="1"/>
  <c r="T49" i="6"/>
  <c r="V27" i="6"/>
  <c r="F28" i="8"/>
  <c r="F27" i="3"/>
  <c r="J49" i="3"/>
  <c r="J50" i="8"/>
  <c r="J50" i="10" s="1"/>
  <c r="Z18" i="8"/>
  <c r="Y43" i="7"/>
  <c r="I39" i="8"/>
  <c r="S22" i="7"/>
  <c r="AA33" i="7"/>
  <c r="Q11" i="8"/>
  <c r="Q12" i="21" s="1"/>
  <c r="H43" i="6"/>
  <c r="H44" i="8"/>
  <c r="AC39" i="8"/>
  <c r="E9" i="3"/>
  <c r="E10" i="8"/>
  <c r="E17" i="8"/>
  <c r="I24" i="8"/>
  <c r="I16" i="8"/>
  <c r="W11" i="8"/>
  <c r="X49" i="6"/>
  <c r="Q25" i="8"/>
  <c r="AG24" i="8"/>
  <c r="AJ24" i="3"/>
  <c r="S49" i="7"/>
  <c r="R11" i="8"/>
  <c r="X11" i="8"/>
  <c r="AB14" i="6"/>
  <c r="T31" i="8"/>
  <c r="J36" i="8"/>
  <c r="J13" i="31" s="1"/>
  <c r="V31" i="8"/>
  <c r="AF27" i="6"/>
  <c r="P46" i="8"/>
  <c r="U39" i="8"/>
  <c r="AJ12" i="6"/>
  <c r="M14" i="7"/>
  <c r="X31" i="8"/>
  <c r="Z19" i="8"/>
  <c r="M24" i="8"/>
  <c r="AG35" i="8"/>
  <c r="AK35" i="8" s="1"/>
  <c r="AJ35" i="6"/>
  <c r="AF49" i="6"/>
  <c r="W27" i="7"/>
  <c r="AE33" i="7"/>
  <c r="AJ18" i="6"/>
  <c r="Y30" i="8"/>
  <c r="F43" i="3"/>
  <c r="H22" i="6"/>
  <c r="Z17" i="8"/>
  <c r="Z17" i="10" s="1"/>
  <c r="G11" i="8"/>
  <c r="J9" i="3"/>
  <c r="J10" i="8"/>
  <c r="AE39" i="8"/>
  <c r="F19" i="8"/>
  <c r="AE31" i="8"/>
  <c r="AE31" i="10" s="1"/>
  <c r="H31" i="8"/>
  <c r="N15" i="8"/>
  <c r="N14" i="3"/>
  <c r="F27" i="6"/>
  <c r="N44" i="8"/>
  <c r="N43" i="6"/>
  <c r="AB40" i="8"/>
  <c r="J49" i="6"/>
  <c r="AB19" i="8"/>
  <c r="L14" i="6"/>
  <c r="Z22" i="6"/>
  <c r="D44" i="8"/>
  <c r="D43" i="6"/>
  <c r="Z33" i="6"/>
  <c r="AF9" i="3"/>
  <c r="AF10" i="8"/>
  <c r="V33" i="6"/>
  <c r="X22" i="6"/>
  <c r="R27" i="6"/>
  <c r="N27" i="6"/>
  <c r="AD10" i="8"/>
  <c r="AD9" i="3"/>
  <c r="AG44" i="8"/>
  <c r="AG43" i="6"/>
  <c r="AJ44" i="6"/>
  <c r="O49" i="3"/>
  <c r="O50" i="8"/>
  <c r="AJ41" i="6"/>
  <c r="AG41" i="8"/>
  <c r="AK41" i="8" s="1"/>
  <c r="O37" i="8"/>
  <c r="O14" i="31" s="1"/>
  <c r="O9" i="3"/>
  <c r="O10" i="8"/>
  <c r="R33" i="6"/>
  <c r="I11" i="8"/>
  <c r="AC31" i="8"/>
  <c r="X35" i="8"/>
  <c r="AG19" i="8"/>
  <c r="AJ19" i="3"/>
  <c r="W14" i="7"/>
  <c r="E27" i="3"/>
  <c r="E28" i="8"/>
  <c r="AC37" i="8"/>
  <c r="AC14" i="31" s="1"/>
  <c r="AE14" i="7"/>
  <c r="AC34" i="8"/>
  <c r="AC33" i="3"/>
  <c r="U33" i="6"/>
  <c r="AB31" i="8"/>
  <c r="M37" i="8"/>
  <c r="O43" i="7"/>
  <c r="H47" i="8"/>
  <c r="H14" i="33" s="1"/>
  <c r="AC17" i="8"/>
  <c r="U43" i="6"/>
  <c r="U44" i="8"/>
  <c r="P23" i="8"/>
  <c r="P22" i="3"/>
  <c r="T43" i="3"/>
  <c r="R40" i="8"/>
  <c r="V34" i="8"/>
  <c r="V11" i="31" s="1"/>
  <c r="V33" i="3"/>
  <c r="F46" i="8"/>
  <c r="F46" i="10" s="1"/>
  <c r="I19" i="8"/>
  <c r="X50" i="8"/>
  <c r="X49" i="3"/>
  <c r="AB18" i="8"/>
  <c r="M29" i="8"/>
  <c r="L9" i="6"/>
  <c r="L17" i="8"/>
  <c r="AB30" i="8"/>
  <c r="Y18" i="8"/>
  <c r="D47" i="8"/>
  <c r="D14" i="33" s="1"/>
  <c r="R36" i="8"/>
  <c r="AA39" i="8"/>
  <c r="AA31" i="8"/>
  <c r="J12" i="8"/>
  <c r="J13" i="21" s="1"/>
  <c r="V27" i="3"/>
  <c r="V28" i="8"/>
  <c r="AF29" i="8"/>
  <c r="F10" i="8"/>
  <c r="F9" i="8" s="1"/>
  <c r="F9" i="3"/>
  <c r="P33" i="3"/>
  <c r="P34" i="8"/>
  <c r="AB22" i="3"/>
  <c r="AB23" i="8"/>
  <c r="L41" i="8"/>
  <c r="L18" i="31" s="1"/>
  <c r="P33" i="6"/>
  <c r="AE49" i="3"/>
  <c r="AE50" i="8"/>
  <c r="M22" i="7"/>
  <c r="AE34" i="8"/>
  <c r="AE33" i="3"/>
  <c r="N43" i="3"/>
  <c r="N47" i="8"/>
  <c r="N14" i="33" s="1"/>
  <c r="W12" i="8"/>
  <c r="W17" i="8"/>
  <c r="AC24" i="8"/>
  <c r="AC18" i="8"/>
  <c r="E9" i="6"/>
  <c r="E43" i="7"/>
  <c r="U37" i="8"/>
  <c r="AA14" i="7"/>
  <c r="M27" i="7"/>
  <c r="Z9" i="6"/>
  <c r="Q27" i="7"/>
  <c r="K14" i="7"/>
  <c r="S33" i="7"/>
  <c r="E47" i="8"/>
  <c r="E14" i="33" s="1"/>
  <c r="Z45" i="8"/>
  <c r="T35" i="8"/>
  <c r="X27" i="6"/>
  <c r="Z35" i="8"/>
  <c r="H11" i="8"/>
  <c r="H12" i="21" s="1"/>
  <c r="AD50" i="8"/>
  <c r="AD49" i="3"/>
  <c r="AG49" i="6"/>
  <c r="AJ50" i="6"/>
  <c r="E27" i="7"/>
  <c r="N27" i="3"/>
  <c r="N28" i="8"/>
  <c r="R50" i="8"/>
  <c r="R49" i="3"/>
  <c r="AF14" i="6"/>
  <c r="AB35" i="8"/>
  <c r="J24" i="8"/>
  <c r="N31" i="8"/>
  <c r="N14" i="27" s="1"/>
  <c r="AF38" i="8"/>
  <c r="O39" i="8"/>
  <c r="W43" i="7"/>
  <c r="P47" i="8"/>
  <c r="V46" i="8"/>
  <c r="H16" i="8"/>
  <c r="H12" i="23" s="1"/>
  <c r="P14" i="3"/>
  <c r="P15" i="8"/>
  <c r="S17" i="8"/>
  <c r="AJ47" i="6"/>
  <c r="AG47" i="8"/>
  <c r="AK47" i="8" s="1"/>
  <c r="T16" i="8"/>
  <c r="T16" i="10" s="1"/>
  <c r="AD22" i="6"/>
  <c r="J29" i="8"/>
  <c r="R14" i="3"/>
  <c r="R15" i="8"/>
  <c r="AA28" i="8"/>
  <c r="AA27" i="3"/>
  <c r="T46" i="8"/>
  <c r="Y25" i="8"/>
  <c r="Y25" i="10" s="1"/>
  <c r="F22" i="6"/>
  <c r="L43" i="3"/>
  <c r="V11" i="8"/>
  <c r="G28" i="8"/>
  <c r="G27" i="3"/>
  <c r="Z47" i="8"/>
  <c r="Z14" i="33" s="1"/>
  <c r="P35" i="8"/>
  <c r="P29" i="8"/>
  <c r="AE22" i="3"/>
  <c r="AE23" i="8"/>
  <c r="J22" i="3"/>
  <c r="J23" i="8"/>
  <c r="N9" i="6"/>
  <c r="M40" i="8"/>
  <c r="M40" i="10" s="1"/>
  <c r="AF19" i="8"/>
  <c r="AJ25" i="6"/>
  <c r="D16" i="8"/>
  <c r="Z38" i="8"/>
  <c r="Z38" i="10" s="1"/>
  <c r="G22" i="3"/>
  <c r="G23" i="8"/>
  <c r="G31" i="8"/>
  <c r="H41" i="8"/>
  <c r="S30" i="8"/>
  <c r="AG36" i="8"/>
  <c r="AJ36" i="6"/>
  <c r="AF33" i="6"/>
  <c r="L36" i="8"/>
  <c r="AB38" i="8"/>
  <c r="AB38" i="10" s="1"/>
  <c r="P36" i="8"/>
  <c r="J47" i="8"/>
  <c r="J14" i="33" s="1"/>
  <c r="T9" i="6"/>
  <c r="H39" i="8"/>
  <c r="AD27" i="3"/>
  <c r="AD28" i="8"/>
  <c r="AD28" i="10" s="1"/>
  <c r="AF25" i="8"/>
  <c r="T43" i="6"/>
  <c r="T44" i="8"/>
  <c r="V45" i="8"/>
  <c r="AD41" i="8"/>
  <c r="D30" i="8"/>
  <c r="Z41" i="8"/>
  <c r="O11" i="8"/>
  <c r="Q9" i="3"/>
  <c r="Q10" i="8"/>
  <c r="AB27" i="6"/>
  <c r="AC29" i="8"/>
  <c r="AJ31" i="3"/>
  <c r="AG31" i="8"/>
  <c r="AK31" i="8" s="1"/>
  <c r="D24" i="8"/>
  <c r="Y12" i="8"/>
  <c r="P49" i="6"/>
  <c r="M9" i="7"/>
  <c r="AJ40" i="6"/>
  <c r="G27" i="7"/>
  <c r="AJ37" i="6"/>
  <c r="P11" i="8"/>
  <c r="T11" i="8"/>
  <c r="F47" i="8"/>
  <c r="F14" i="33" s="1"/>
  <c r="R27" i="3"/>
  <c r="R28" i="8"/>
  <c r="X25" i="8"/>
  <c r="X13" i="25" s="1"/>
  <c r="Z30" i="8"/>
  <c r="H49" i="6"/>
  <c r="H36" i="8"/>
  <c r="T49" i="3"/>
  <c r="T50" i="8"/>
  <c r="AD49" i="6"/>
  <c r="X23" i="8"/>
  <c r="X22" i="3"/>
  <c r="D41" i="8"/>
  <c r="Z40" i="8"/>
  <c r="F49" i="6"/>
  <c r="T33" i="6"/>
  <c r="N46" i="8"/>
  <c r="AD38" i="8"/>
  <c r="AF14" i="3"/>
  <c r="AF15" i="8"/>
  <c r="T39" i="8"/>
  <c r="AB11" i="8"/>
  <c r="AB12" i="21" s="1"/>
  <c r="V23" i="8"/>
  <c r="V22" i="3"/>
  <c r="AF43" i="3"/>
  <c r="L27" i="6"/>
  <c r="AG14" i="6"/>
  <c r="AJ15" i="6"/>
  <c r="Y27" i="7"/>
  <c r="AA22" i="7"/>
  <c r="E38" i="8"/>
  <c r="I33" i="6"/>
  <c r="U43" i="7"/>
  <c r="AF24" i="8"/>
  <c r="G37" i="8"/>
  <c r="AJ23" i="6"/>
  <c r="AG22" i="6"/>
  <c r="Q18" i="8"/>
  <c r="Q14" i="23" s="1"/>
  <c r="W25" i="8"/>
  <c r="AC43" i="3"/>
  <c r="W50" i="8"/>
  <c r="W49" i="3"/>
  <c r="E45" i="8"/>
  <c r="AC33" i="7"/>
  <c r="AJ18" i="3"/>
  <c r="AG18" i="8"/>
  <c r="AJ18" i="8" s="1"/>
  <c r="S14" i="7"/>
  <c r="L44" i="8"/>
  <c r="L44" i="10" s="1"/>
  <c r="L43" i="6"/>
  <c r="F50" i="8"/>
  <c r="F50" i="10" s="1"/>
  <c r="F49" i="3"/>
  <c r="AE12" i="8"/>
  <c r="F23" i="8"/>
  <c r="F22" i="3"/>
  <c r="H18" i="8"/>
  <c r="Z24" i="8"/>
  <c r="Z24" i="10" s="1"/>
  <c r="H14" i="6"/>
  <c r="J27" i="3"/>
  <c r="J28" i="8"/>
  <c r="N49" i="3"/>
  <c r="N50" i="8"/>
  <c r="X30" i="8"/>
  <c r="X30" i="10" s="1"/>
  <c r="AF11" i="8"/>
  <c r="T22" i="6"/>
  <c r="V49" i="6"/>
  <c r="F24" i="8"/>
  <c r="F12" i="25" s="1"/>
  <c r="J31" i="8"/>
  <c r="H24" i="8"/>
  <c r="L50" i="8"/>
  <c r="L49" i="3"/>
  <c r="R25" i="8"/>
  <c r="AB9" i="3"/>
  <c r="AB10" i="8"/>
  <c r="AJ11" i="3"/>
  <c r="AG11" i="8"/>
  <c r="W37" i="8"/>
  <c r="AC49" i="7"/>
  <c r="F14" i="3"/>
  <c r="F15" i="8"/>
  <c r="U33" i="3"/>
  <c r="U34" i="8"/>
  <c r="V22" i="6"/>
  <c r="T38" i="8"/>
  <c r="G10" i="8"/>
  <c r="G9" i="3"/>
  <c r="AG9" i="6"/>
  <c r="AJ10" i="6"/>
  <c r="AJ38" i="6"/>
  <c r="L9" i="3"/>
  <c r="L10" i="8"/>
  <c r="P39" i="8"/>
  <c r="I37" i="8"/>
  <c r="R24" i="8"/>
  <c r="R24" i="10" s="1"/>
  <c r="X12" i="8"/>
  <c r="I14" i="7"/>
  <c r="AJ30" i="6"/>
  <c r="G14" i="7"/>
  <c r="P40" i="8"/>
  <c r="R19" i="8"/>
  <c r="R15" i="23" s="1"/>
  <c r="E39" i="8"/>
  <c r="E30" i="8"/>
  <c r="E13" i="27" s="1"/>
  <c r="E22" i="3"/>
  <c r="E23" i="8"/>
  <c r="W24" i="8"/>
  <c r="W18" i="8"/>
  <c r="W18" i="10" s="1"/>
  <c r="O25" i="8"/>
  <c r="O17" i="8"/>
  <c r="O13" i="23" s="1"/>
  <c r="O40" i="8"/>
  <c r="AC40" i="8"/>
  <c r="Q49" i="7"/>
  <c r="AC11" i="8"/>
  <c r="AG43" i="3"/>
  <c r="AJ43" i="3" s="1"/>
  <c r="AJ44" i="3"/>
  <c r="I9" i="7"/>
  <c r="W49" i="7"/>
  <c r="AE43" i="7"/>
  <c r="Q22" i="6"/>
  <c r="Q9" i="7"/>
  <c r="W22" i="7"/>
  <c r="I9" i="3"/>
  <c r="I10" i="8"/>
  <c r="U33" i="7"/>
  <c r="W29" i="8"/>
  <c r="K22" i="6"/>
  <c r="I41" i="8"/>
  <c r="I27" i="6"/>
  <c r="Q35" i="8"/>
  <c r="L33" i="6"/>
  <c r="AA11" i="8"/>
  <c r="M43" i="7"/>
  <c r="V19" i="8"/>
  <c r="U9" i="7"/>
  <c r="I27" i="7"/>
  <c r="K9" i="7"/>
  <c r="AA43" i="7"/>
  <c r="N25" i="8"/>
  <c r="Y38" i="8"/>
  <c r="S33" i="3"/>
  <c r="S34" i="8"/>
  <c r="D35" i="8"/>
  <c r="H12" i="8"/>
  <c r="T24" i="8"/>
  <c r="AB25" i="8"/>
  <c r="L11" i="8"/>
  <c r="N22" i="3"/>
  <c r="N23" i="8"/>
  <c r="P18" i="8"/>
  <c r="AB27" i="3"/>
  <c r="AB28" i="8"/>
  <c r="D36" i="8"/>
  <c r="AB22" i="6"/>
  <c r="AF44" i="8"/>
  <c r="AF43" i="6"/>
  <c r="V9" i="6"/>
  <c r="Z49" i="3"/>
  <c r="Z50" i="8"/>
  <c r="J46" i="8"/>
  <c r="X39" i="8"/>
  <c r="X16" i="31" s="1"/>
  <c r="K25" i="8"/>
  <c r="H46" i="8"/>
  <c r="R18" i="8"/>
  <c r="R14" i="23" s="1"/>
  <c r="G39" i="8"/>
  <c r="AB49" i="6"/>
  <c r="M43" i="6"/>
  <c r="M44" i="8"/>
  <c r="V14" i="6"/>
  <c r="U27" i="7"/>
  <c r="AJ31" i="6"/>
  <c r="AA9" i="7"/>
  <c r="Q43" i="7"/>
  <c r="S9" i="7"/>
  <c r="K49" i="7"/>
  <c r="G47" i="8"/>
  <c r="G14" i="33" s="1"/>
  <c r="X17" i="8"/>
  <c r="K37" i="8"/>
  <c r="AD23" i="8"/>
  <c r="AD22" i="3"/>
  <c r="I22" i="7"/>
  <c r="J25" i="8"/>
  <c r="T9" i="3"/>
  <c r="T10" i="8"/>
  <c r="AD39" i="8"/>
  <c r="V24" i="8"/>
  <c r="V24" i="10" s="1"/>
  <c r="AF12" i="8"/>
  <c r="X24" i="8"/>
  <c r="R41" i="8"/>
  <c r="AB49" i="3"/>
  <c r="AB50" i="8"/>
  <c r="AB39" i="8"/>
  <c r="AD25" i="8"/>
  <c r="P41" i="8"/>
  <c r="P41" i="10" s="1"/>
  <c r="AB41" i="8"/>
  <c r="F33" i="6"/>
  <c r="X10" i="8"/>
  <c r="X9" i="3"/>
  <c r="Z11" i="8"/>
  <c r="AD35" i="8"/>
  <c r="AE27" i="7"/>
  <c r="G43" i="7"/>
  <c r="E11" i="8"/>
  <c r="AE16" i="8"/>
  <c r="AE16" i="10" s="1"/>
  <c r="O30" i="8"/>
  <c r="AC12" i="8"/>
  <c r="I43" i="3"/>
  <c r="E46" i="8"/>
  <c r="P38" i="8"/>
  <c r="R34" i="8"/>
  <c r="R33" i="3"/>
  <c r="AD40" i="8"/>
  <c r="V18" i="8"/>
  <c r="AD30" i="8"/>
  <c r="AD13" i="27" s="1"/>
  <c r="V9" i="3"/>
  <c r="V10" i="8"/>
  <c r="N14" i="6"/>
  <c r="X18" i="8"/>
  <c r="X18" i="10" s="1"/>
  <c r="AF23" i="8"/>
  <c r="AF22" i="3"/>
  <c r="AB17" i="8"/>
  <c r="AD18" i="8"/>
  <c r="AD14" i="8" s="1"/>
  <c r="S29" i="8"/>
  <c r="AJ17" i="6"/>
  <c r="J44" i="8"/>
  <c r="J43" i="6"/>
  <c r="AA24" i="8"/>
  <c r="V49" i="3"/>
  <c r="V50" i="8"/>
  <c r="D33" i="6"/>
  <c r="AF18" i="8"/>
  <c r="U12" i="8"/>
  <c r="U13" i="21" s="1"/>
  <c r="Y9" i="7"/>
  <c r="G9" i="7"/>
  <c r="E33" i="7"/>
  <c r="AF49" i="3"/>
  <c r="AF50" i="8"/>
  <c r="E25" i="8"/>
  <c r="E24" i="8"/>
  <c r="J33" i="6"/>
  <c r="AC9" i="7"/>
  <c r="I25" i="8"/>
  <c r="I13" i="25" s="1"/>
  <c r="P44" i="8"/>
  <c r="P43" i="6"/>
  <c r="W41" i="8"/>
  <c r="O33" i="6"/>
  <c r="AF35" i="8"/>
  <c r="O27" i="7"/>
  <c r="E14" i="7"/>
  <c r="U49" i="7"/>
  <c r="AC43" i="7"/>
  <c r="I9" i="6"/>
  <c r="O43" i="6"/>
  <c r="O44" i="8"/>
  <c r="AJ19" i="6"/>
  <c r="AF9" i="6"/>
  <c r="E50" i="8"/>
  <c r="E50" i="10" s="1"/>
  <c r="E49" i="3"/>
  <c r="I40" i="8"/>
  <c r="S43" i="7"/>
  <c r="AC23" i="8"/>
  <c r="AC22" i="3"/>
  <c r="T18" i="8"/>
  <c r="T18" i="10" s="1"/>
  <c r="Q40" i="8"/>
  <c r="W27" i="3"/>
  <c r="W28" i="8"/>
  <c r="AC41" i="8"/>
  <c r="I38" i="8"/>
  <c r="I15" i="8"/>
  <c r="I14" i="3"/>
  <c r="AG33" i="3"/>
  <c r="AJ34" i="3"/>
  <c r="AG34" i="8"/>
  <c r="Q19" i="8"/>
  <c r="G27" i="6"/>
  <c r="AG14" i="3"/>
  <c r="AJ15" i="3"/>
  <c r="AG15" i="8"/>
  <c r="E33" i="6"/>
  <c r="W43" i="3"/>
  <c r="O33" i="7"/>
  <c r="Q22" i="7"/>
  <c r="I47" i="8"/>
  <c r="I14" i="33" s="1"/>
  <c r="I14" i="6"/>
  <c r="E41" i="8"/>
  <c r="AC14" i="6"/>
  <c r="I29" i="8"/>
  <c r="O29" i="8"/>
  <c r="O29" i="10" s="1"/>
  <c r="AG23" i="8"/>
  <c r="AJ23" i="3"/>
  <c r="AG22" i="3"/>
  <c r="AJ22" i="3" s="1"/>
  <c r="W34" i="8"/>
  <c r="W34" i="10" s="1"/>
  <c r="W33" i="3"/>
  <c r="K35" i="8"/>
  <c r="G14" i="6"/>
  <c r="N9" i="7"/>
  <c r="G36" i="8"/>
  <c r="G33" i="6"/>
  <c r="Q45" i="8"/>
  <c r="M27" i="6"/>
  <c r="Y41" i="8"/>
  <c r="AA49" i="7"/>
  <c r="E40" i="8"/>
  <c r="M47" i="8"/>
  <c r="M14" i="33" s="1"/>
  <c r="O14" i="6"/>
  <c r="M45" i="8"/>
  <c r="M45" i="10" s="1"/>
  <c r="Q16" i="8"/>
  <c r="O27" i="6"/>
  <c r="AG40" i="8"/>
  <c r="AK40" i="8" s="1"/>
  <c r="AJ40" i="3"/>
  <c r="U22" i="6"/>
  <c r="H37" i="8"/>
  <c r="W16" i="8"/>
  <c r="W19" i="8"/>
  <c r="W15" i="23" s="1"/>
  <c r="E43" i="3"/>
  <c r="AC22" i="7"/>
  <c r="AC38" i="8"/>
  <c r="AC38" i="10" s="1"/>
  <c r="AC15" i="8"/>
  <c r="AC14" i="3"/>
  <c r="F9" i="7"/>
  <c r="R33" i="7"/>
  <c r="P14" i="7"/>
  <c r="T37" i="8"/>
  <c r="T14" i="31" s="1"/>
  <c r="X33" i="7"/>
  <c r="R9" i="7"/>
  <c r="Q14" i="6"/>
  <c r="O45" i="8"/>
  <c r="K27" i="6"/>
  <c r="K43" i="6"/>
  <c r="K44" i="8"/>
  <c r="M49" i="6"/>
  <c r="V33" i="7"/>
  <c r="AB9" i="7"/>
  <c r="V39" i="8"/>
  <c r="AF41" i="8"/>
  <c r="N12" i="8"/>
  <c r="M25" i="8"/>
  <c r="Z49" i="6"/>
  <c r="X14" i="6"/>
  <c r="H40" i="8"/>
  <c r="J19" i="8"/>
  <c r="H9" i="3"/>
  <c r="H10" i="8"/>
  <c r="J11" i="8"/>
  <c r="V25" i="8"/>
  <c r="V25" i="10" s="1"/>
  <c r="AF40" i="8"/>
  <c r="R49" i="6"/>
  <c r="T14" i="6"/>
  <c r="N24" i="8"/>
  <c r="N24" i="10" s="1"/>
  <c r="R31" i="8"/>
  <c r="P24" i="8"/>
  <c r="P24" i="10" s="1"/>
  <c r="T25" i="8"/>
  <c r="AD33" i="6"/>
  <c r="Z27" i="6"/>
  <c r="L40" i="8"/>
  <c r="N19" i="8"/>
  <c r="L27" i="3"/>
  <c r="L28" i="8"/>
  <c r="P31" i="8"/>
  <c r="Z15" i="8"/>
  <c r="Z14" i="3"/>
  <c r="V41" i="8"/>
  <c r="V41" i="10" s="1"/>
  <c r="V35" i="8"/>
  <c r="V35" i="10" s="1"/>
  <c r="I49" i="7"/>
  <c r="E33" i="3"/>
  <c r="E34" i="8"/>
  <c r="E49" i="7"/>
  <c r="W10" i="8"/>
  <c r="W9" i="3"/>
  <c r="AJ47" i="3"/>
  <c r="O47" i="8"/>
  <c r="O14" i="33" s="1"/>
  <c r="AJ28" i="6"/>
  <c r="AG27" i="6"/>
  <c r="AJ27" i="6" s="1"/>
  <c r="AG45" i="8"/>
  <c r="AK45" i="8" s="1"/>
  <c r="AJ45" i="6"/>
  <c r="Q24" i="8"/>
  <c r="W33" i="7"/>
  <c r="Y22" i="7"/>
  <c r="AE9" i="7"/>
  <c r="AJ36" i="3"/>
  <c r="E22" i="6"/>
  <c r="E22" i="7"/>
  <c r="U14" i="7"/>
  <c r="U7" i="7" s="1"/>
  <c r="AC27" i="7"/>
  <c r="I36" i="8"/>
  <c r="I36" i="10" s="1"/>
  <c r="Q49" i="6"/>
  <c r="E16" i="8"/>
  <c r="AE22" i="7"/>
  <c r="T27" i="6"/>
  <c r="S27" i="7"/>
  <c r="I22" i="3"/>
  <c r="I23" i="8"/>
  <c r="I11" i="25" s="1"/>
  <c r="O23" i="8"/>
  <c r="O23" i="10" s="1"/>
  <c r="O22" i="3"/>
  <c r="AJ39" i="3"/>
  <c r="AG39" i="8"/>
  <c r="AK39" i="8" s="1"/>
  <c r="AJ30" i="3"/>
  <c r="AG30" i="8"/>
  <c r="AK30" i="8" s="1"/>
  <c r="Y49" i="7"/>
  <c r="AE14" i="6"/>
  <c r="O31" i="8"/>
  <c r="O31" i="10" s="1"/>
  <c r="Y27" i="6"/>
  <c r="AA33" i="6"/>
  <c r="AA49" i="6"/>
  <c r="L37" i="8"/>
  <c r="AC16" i="8"/>
  <c r="AC12" i="23" s="1"/>
  <c r="E19" i="8"/>
  <c r="E15" i="23" s="1"/>
  <c r="G9" i="6"/>
  <c r="E49" i="6"/>
  <c r="Q47" i="8"/>
  <c r="Q14" i="33" s="1"/>
  <c r="O14" i="7"/>
  <c r="O7" i="7" s="1"/>
  <c r="G49" i="7"/>
  <c r="G33" i="7"/>
  <c r="G6" i="7" s="1"/>
  <c r="G9" i="41" s="1"/>
  <c r="Q50" i="8"/>
  <c r="Q50" i="10" s="1"/>
  <c r="Q49" i="3"/>
  <c r="K46" i="8"/>
  <c r="W9" i="7"/>
  <c r="W6" i="7" s="1"/>
  <c r="W9" i="41" s="1"/>
  <c r="W15" i="8"/>
  <c r="W15" i="10" s="1"/>
  <c r="W14" i="3"/>
  <c r="W6" i="3" s="1"/>
  <c r="I18" i="8"/>
  <c r="I18" i="10" s="1"/>
  <c r="AC25" i="8"/>
  <c r="AJ37" i="3"/>
  <c r="I30" i="8"/>
  <c r="I43" i="6"/>
  <c r="I44" i="8"/>
  <c r="K49" i="6"/>
  <c r="I46" i="8"/>
  <c r="G41" i="8"/>
  <c r="G41" i="10" s="1"/>
  <c r="W40" i="8"/>
  <c r="M9" i="6"/>
  <c r="Y14" i="7"/>
  <c r="AG29" i="8"/>
  <c r="AJ29" i="3"/>
  <c r="AC30" i="8"/>
  <c r="Q43" i="6"/>
  <c r="Q44" i="8"/>
  <c r="S9" i="6"/>
  <c r="Q46" i="8"/>
  <c r="Q13" i="33" s="1"/>
  <c r="G45" i="8"/>
  <c r="G12" i="33" s="1"/>
  <c r="S33" i="6"/>
  <c r="AE9" i="6"/>
  <c r="AC28" i="8"/>
  <c r="AC27" i="3"/>
  <c r="AC6" i="3" s="1"/>
  <c r="AE44" i="8"/>
  <c r="AE11" i="33" s="1"/>
  <c r="AE43" i="6"/>
  <c r="AE49" i="7"/>
  <c r="AJ35" i="3"/>
  <c r="D37" i="8"/>
  <c r="V27" i="7"/>
  <c r="P33" i="7"/>
  <c r="AD33" i="7"/>
  <c r="Z49" i="7"/>
  <c r="AB33" i="7"/>
  <c r="S47" i="8"/>
  <c r="S14" i="33" s="1"/>
  <c r="K9" i="6"/>
  <c r="K7" i="6" s="1"/>
  <c r="M35" i="8"/>
  <c r="AJ47" i="7"/>
  <c r="AA47" i="8"/>
  <c r="AA14" i="33" s="1"/>
  <c r="S41" i="8"/>
  <c r="S41" i="10" s="1"/>
  <c r="M14" i="6"/>
  <c r="M33" i="6"/>
  <c r="Y49" i="6"/>
  <c r="W46" i="8"/>
  <c r="W13" i="33" s="1"/>
  <c r="S27" i="6"/>
  <c r="G22" i="6"/>
  <c r="Q23" i="8"/>
  <c r="Q22" i="3"/>
  <c r="Q14" i="7"/>
  <c r="AC44" i="8"/>
  <c r="AC43" i="6"/>
  <c r="E31" i="8"/>
  <c r="E31" i="10" s="1"/>
  <c r="U49" i="6"/>
  <c r="W22" i="6"/>
  <c r="Q27" i="3"/>
  <c r="Q28" i="8"/>
  <c r="Q11" i="27" s="1"/>
  <c r="AA41" i="8"/>
  <c r="AA41" i="10" s="1"/>
  <c r="AC45" i="8"/>
  <c r="AJ38" i="3"/>
  <c r="AG38" i="8"/>
  <c r="AK38" i="8" s="1"/>
  <c r="S46" i="8"/>
  <c r="S13" i="33" s="1"/>
  <c r="O12" i="8"/>
  <c r="AA43" i="6"/>
  <c r="AA44" i="8"/>
  <c r="AA11" i="33" s="1"/>
  <c r="W36" i="8"/>
  <c r="W36" i="10" s="1"/>
  <c r="W23" i="8"/>
  <c r="W22" i="3"/>
  <c r="AE49" i="6"/>
  <c r="O28" i="8"/>
  <c r="O27" i="3"/>
  <c r="Y33" i="7"/>
  <c r="AJ41" i="3"/>
  <c r="O22" i="7"/>
  <c r="AA37" i="8"/>
  <c r="AC9" i="3"/>
  <c r="AC10" i="8"/>
  <c r="AC10" i="10" s="1"/>
  <c r="AJ16" i="3"/>
  <c r="AG16" i="8"/>
  <c r="AK16" i="8" s="1"/>
  <c r="Q31" i="8"/>
  <c r="E43" i="6"/>
  <c r="E6" i="6" s="1"/>
  <c r="E8" i="41" s="1"/>
  <c r="E44" i="8"/>
  <c r="I22" i="6"/>
  <c r="K45" i="8"/>
  <c r="K12" i="33" s="1"/>
  <c r="S36" i="8"/>
  <c r="O49" i="6"/>
  <c r="K47" i="8"/>
  <c r="K14" i="33" s="1"/>
  <c r="K14" i="6"/>
  <c r="U27" i="6"/>
  <c r="W33" i="6"/>
  <c r="Q41" i="8"/>
  <c r="Q27" i="6"/>
  <c r="AF14" i="7"/>
  <c r="AF6" i="7" s="1"/>
  <c r="AF9" i="41" s="1"/>
  <c r="AJ36" i="7"/>
  <c r="D33" i="7"/>
  <c r="L43" i="7"/>
  <c r="R37" i="8"/>
  <c r="R14" i="31" s="1"/>
  <c r="J14" i="7"/>
  <c r="AC49" i="6"/>
  <c r="AC9" i="6"/>
  <c r="AE22" i="6"/>
  <c r="AE7" i="6" s="1"/>
  <c r="L33" i="7"/>
  <c r="AE45" i="8"/>
  <c r="AE27" i="6"/>
  <c r="AJ50" i="3"/>
  <c r="AG50" i="8"/>
  <c r="AG49" i="3"/>
  <c r="AJ49" i="3" s="1"/>
  <c r="I17" i="8"/>
  <c r="U41" i="8"/>
  <c r="U18" i="31" s="1"/>
  <c r="O34" i="8"/>
  <c r="O34" i="10" s="1"/>
  <c r="O33" i="3"/>
  <c r="Q38" i="8"/>
  <c r="Q15" i="31" s="1"/>
  <c r="Y9" i="6"/>
  <c r="AA22" i="6"/>
  <c r="I31" i="8"/>
  <c r="U36" i="8"/>
  <c r="U22" i="7"/>
  <c r="U6" i="7" s="1"/>
  <c r="U9" i="41" s="1"/>
  <c r="O19" i="8"/>
  <c r="Q29" i="8"/>
  <c r="Q12" i="27" s="1"/>
  <c r="AA27" i="6"/>
  <c r="AC33" i="6"/>
  <c r="AC7" i="6" s="1"/>
  <c r="E12" i="8"/>
  <c r="I28" i="8"/>
  <c r="I27" i="3"/>
  <c r="D9" i="7"/>
  <c r="D7" i="7" s="1"/>
  <c r="F14" i="7"/>
  <c r="D49" i="7"/>
  <c r="L27" i="7"/>
  <c r="F43" i="7"/>
  <c r="H33" i="7"/>
  <c r="L49" i="7"/>
  <c r="T33" i="7"/>
  <c r="V22" i="7"/>
  <c r="V6" i="7" s="1"/>
  <c r="V9" i="41" s="1"/>
  <c r="AD37" i="8"/>
  <c r="AJ46" i="7"/>
  <c r="AG14" i="7"/>
  <c r="AJ15" i="7"/>
  <c r="H43" i="7"/>
  <c r="J27" i="7"/>
  <c r="AJ30" i="7"/>
  <c r="H14" i="7"/>
  <c r="N22" i="7"/>
  <c r="AE46" i="8"/>
  <c r="AE13" i="33" s="1"/>
  <c r="L9" i="7"/>
  <c r="P9" i="7"/>
  <c r="P37" i="8"/>
  <c r="H22" i="7"/>
  <c r="AA36" i="8"/>
  <c r="AA13" i="31" s="1"/>
  <c r="AJ18" i="7"/>
  <c r="AJ50" i="7"/>
  <c r="AG49" i="7"/>
  <c r="AJ49" i="7" s="1"/>
  <c r="Z14" i="7"/>
  <c r="AB14" i="7"/>
  <c r="AB7" i="7" s="1"/>
  <c r="N37" i="8"/>
  <c r="N14" i="31" s="1"/>
  <c r="T14" i="7"/>
  <c r="X9" i="7"/>
  <c r="X37" i="8"/>
  <c r="X14" i="31" s="1"/>
  <c r="X43" i="7"/>
  <c r="O41" i="8"/>
  <c r="E35" i="8"/>
  <c r="R43" i="7"/>
  <c r="O46" i="8"/>
  <c r="O22" i="6"/>
  <c r="O9" i="7"/>
  <c r="E15" i="8"/>
  <c r="E14" i="3"/>
  <c r="U14" i="6"/>
  <c r="I33" i="3"/>
  <c r="I34" i="8"/>
  <c r="I11" i="31" s="1"/>
  <c r="AG33" i="6"/>
  <c r="AJ33" i="6" s="1"/>
  <c r="AJ34" i="6"/>
  <c r="O18" i="8"/>
  <c r="M49" i="7"/>
  <c r="M7" i="7" s="1"/>
  <c r="G44" i="8"/>
  <c r="G43" i="6"/>
  <c r="Q33" i="7"/>
  <c r="I50" i="8"/>
  <c r="I49" i="8" s="1"/>
  <c r="I49" i="3"/>
  <c r="W35" i="8"/>
  <c r="Y45" i="8"/>
  <c r="U9" i="6"/>
  <c r="U6" i="6" s="1"/>
  <c r="U8" i="41" s="1"/>
  <c r="AA35" i="8"/>
  <c r="AC14" i="7"/>
  <c r="S22" i="6"/>
  <c r="AA9" i="6"/>
  <c r="AA7" i="6" s="1"/>
  <c r="AC22" i="6"/>
  <c r="U35" i="8"/>
  <c r="W45" i="8"/>
  <c r="W27" i="6"/>
  <c r="W7" i="6" s="1"/>
  <c r="Y33" i="6"/>
  <c r="Y37" i="8"/>
  <c r="Q15" i="8"/>
  <c r="Q14" i="3"/>
  <c r="Q6" i="3" s="1"/>
  <c r="AA14" i="6"/>
  <c r="E29" i="8"/>
  <c r="AC49" i="3"/>
  <c r="AC50" i="8"/>
  <c r="W39" i="8"/>
  <c r="W30" i="8"/>
  <c r="W31" i="8"/>
  <c r="E36" i="8"/>
  <c r="AD14" i="6"/>
  <c r="F37" i="8"/>
  <c r="F37" i="10" s="1"/>
  <c r="AC35" i="8"/>
  <c r="P43" i="7"/>
  <c r="O9" i="6"/>
  <c r="S45" i="8"/>
  <c r="O35" i="8"/>
  <c r="I45" i="8"/>
  <c r="M46" i="8"/>
  <c r="Q33" i="6"/>
  <c r="Q36" i="8"/>
  <c r="Q9" i="6"/>
  <c r="Q6" i="6" s="1"/>
  <c r="Q8" i="41" s="1"/>
  <c r="AJ31" i="7"/>
  <c r="D22" i="7"/>
  <c r="AJ17" i="7"/>
  <c r="D14" i="7"/>
  <c r="AE35" i="8"/>
  <c r="AE35" i="10" s="1"/>
  <c r="O14" i="3"/>
  <c r="O15" i="8"/>
  <c r="O43" i="3"/>
  <c r="O6" i="3" s="1"/>
  <c r="Q12" i="8"/>
  <c r="AJ16" i="7"/>
  <c r="J49" i="7"/>
  <c r="J9" i="7"/>
  <c r="J7" i="7" s="1"/>
  <c r="Q34" i="8"/>
  <c r="Q34" i="10" s="1"/>
  <c r="Q33" i="3"/>
  <c r="W38" i="8"/>
  <c r="W15" i="31" s="1"/>
  <c r="AG27" i="3"/>
  <c r="AJ27" i="3" s="1"/>
  <c r="AG28" i="8"/>
  <c r="AJ28" i="3"/>
  <c r="W14" i="6"/>
  <c r="S35" i="8"/>
  <c r="S12" i="31" s="1"/>
  <c r="S49" i="6"/>
  <c r="S14" i="6"/>
  <c r="AC27" i="6"/>
  <c r="AE33" i="6"/>
  <c r="I12" i="8"/>
  <c r="Y44" i="8"/>
  <c r="Y43" i="6"/>
  <c r="E18" i="8"/>
  <c r="E18" i="10" s="1"/>
  <c r="S44" i="8"/>
  <c r="S43" i="6"/>
  <c r="U45" i="8"/>
  <c r="U12" i="33" s="1"/>
  <c r="AE41" i="8"/>
  <c r="AE41" i="10" s="1"/>
  <c r="O38" i="8"/>
  <c r="W9" i="6"/>
  <c r="Y22" i="6"/>
  <c r="Y14" i="6"/>
  <c r="AJ39" i="7"/>
  <c r="P49" i="7"/>
  <c r="T27" i="7"/>
  <c r="AB49" i="7"/>
  <c r="AJ28" i="7"/>
  <c r="AG27" i="7"/>
  <c r="AJ27" i="7" s="1"/>
  <c r="J43" i="7"/>
  <c r="AB37" i="8"/>
  <c r="AB37" i="10" s="1"/>
  <c r="AJ38" i="7"/>
  <c r="E27" i="6"/>
  <c r="N43" i="7"/>
  <c r="V43" i="7"/>
  <c r="AF22" i="7"/>
  <c r="AJ24" i="7"/>
  <c r="Y46" i="8"/>
  <c r="Y13" i="33" s="1"/>
  <c r="Y36" i="8"/>
  <c r="Y13" i="31" s="1"/>
  <c r="AE47" i="8"/>
  <c r="AE14" i="33" s="1"/>
  <c r="Y47" i="8"/>
  <c r="Y14" i="33" s="1"/>
  <c r="T49" i="7"/>
  <c r="N27" i="7"/>
  <c r="N33" i="7"/>
  <c r="X49" i="7"/>
  <c r="AJ45" i="7"/>
  <c r="J22" i="7"/>
  <c r="AE36" i="8"/>
  <c r="AE13" i="31" s="1"/>
  <c r="F27" i="7"/>
  <c r="H49" i="7"/>
  <c r="H9" i="7"/>
  <c r="H7" i="7" s="1"/>
  <c r="T9" i="7"/>
  <c r="V49" i="7"/>
  <c r="AD43" i="7"/>
  <c r="N14" i="7"/>
  <c r="N7" i="7" s="1"/>
  <c r="X22" i="7"/>
  <c r="X7" i="7" s="1"/>
  <c r="X14" i="7"/>
  <c r="AC19" i="8"/>
  <c r="M36" i="8"/>
  <c r="M36" i="10" s="1"/>
  <c r="I49" i="6"/>
  <c r="G46" i="8"/>
  <c r="G13" i="33" s="1"/>
  <c r="Y35" i="8"/>
  <c r="J37" i="8"/>
  <c r="J14" i="31" s="1"/>
  <c r="AJ25" i="3"/>
  <c r="AG25" i="8"/>
  <c r="M22" i="6"/>
  <c r="K41" i="8"/>
  <c r="G35" i="8"/>
  <c r="X27" i="7"/>
  <c r="AF33" i="7"/>
  <c r="AJ19" i="7"/>
  <c r="AJ35" i="7"/>
  <c r="W49" i="6"/>
  <c r="U46" i="8"/>
  <c r="AE37" i="8"/>
  <c r="U47" i="8"/>
  <c r="U14" i="33" s="1"/>
  <c r="W47" i="8"/>
  <c r="W14" i="33" s="1"/>
  <c r="AA46" i="8"/>
  <c r="AJ41" i="7"/>
  <c r="L14" i="7"/>
  <c r="H27" i="7"/>
  <c r="R22" i="7"/>
  <c r="T22" i="7"/>
  <c r="F22" i="7"/>
  <c r="F7" i="7" s="1"/>
  <c r="AF43" i="7"/>
  <c r="O36" i="8"/>
  <c r="Z43" i="7"/>
  <c r="AG22" i="7"/>
  <c r="AJ22" i="7" s="1"/>
  <c r="AJ23" i="7"/>
  <c r="AB43" i="7"/>
  <c r="Z9" i="7"/>
  <c r="Z37" i="8"/>
  <c r="Z14" i="31" s="1"/>
  <c r="AB22" i="7"/>
  <c r="AG9" i="7"/>
  <c r="AJ10" i="7"/>
  <c r="AC36" i="8"/>
  <c r="AC13" i="31" s="1"/>
  <c r="D27" i="7"/>
  <c r="F49" i="7"/>
  <c r="AJ40" i="7"/>
  <c r="AC46" i="8"/>
  <c r="AC47" i="8"/>
  <c r="AC14" i="33" s="1"/>
  <c r="AJ25" i="7"/>
  <c r="R49" i="7"/>
  <c r="M41" i="8"/>
  <c r="I35" i="8"/>
  <c r="E14" i="6"/>
  <c r="Q37" i="8"/>
  <c r="Q14" i="31" s="1"/>
  <c r="AJ10" i="3"/>
  <c r="AG10" i="8"/>
  <c r="AG9" i="3"/>
  <c r="AK9" i="3" s="1"/>
  <c r="K33" i="6"/>
  <c r="K36" i="8"/>
  <c r="K13" i="31" s="1"/>
  <c r="G49" i="6"/>
  <c r="Z33" i="7"/>
  <c r="V37" i="8"/>
  <c r="AD14" i="7"/>
  <c r="D43" i="7"/>
  <c r="AD22" i="7"/>
  <c r="F33" i="7"/>
  <c r="AA45" i="8"/>
  <c r="AA12" i="33" s="1"/>
  <c r="W44" i="8"/>
  <c r="W11" i="33" s="1"/>
  <c r="W43" i="6"/>
  <c r="AJ12" i="7"/>
  <c r="P27" i="7"/>
  <c r="P22" i="7"/>
  <c r="T43" i="7"/>
  <c r="Z27" i="7"/>
  <c r="AJ37" i="7"/>
  <c r="AG37" i="8"/>
  <c r="R27" i="7"/>
  <c r="J33" i="7"/>
  <c r="V14" i="7"/>
  <c r="AD27" i="7"/>
  <c r="AF49" i="7"/>
  <c r="Z22" i="7"/>
  <c r="Z6" i="7" s="1"/>
  <c r="Z9" i="41" s="1"/>
  <c r="AD9" i="7"/>
  <c r="AF37" i="8"/>
  <c r="AJ11" i="7"/>
  <c r="R14" i="7"/>
  <c r="R6" i="7" s="1"/>
  <c r="R9" i="41" s="1"/>
  <c r="V9" i="7"/>
  <c r="AJ34" i="7"/>
  <c r="AG33" i="7"/>
  <c r="AJ33" i="7" s="1"/>
  <c r="AJ44" i="7"/>
  <c r="AG43" i="7"/>
  <c r="AJ43" i="7" s="1"/>
  <c r="AJ29" i="7"/>
  <c r="AF27" i="7"/>
  <c r="L22" i="7"/>
  <c r="N49" i="7"/>
  <c r="AF9" i="7"/>
  <c r="AB27" i="7"/>
  <c r="AD49" i="7"/>
  <c r="AJ14" i="7"/>
  <c r="AK14" i="7"/>
  <c r="AK33" i="6"/>
  <c r="AJ14" i="3"/>
  <c r="AK14" i="3"/>
  <c r="AJ49" i="6"/>
  <c r="AK49" i="6"/>
  <c r="AG19" i="10"/>
  <c r="AK19" i="8"/>
  <c r="AJ43" i="6"/>
  <c r="AK43" i="6"/>
  <c r="AK33" i="7"/>
  <c r="AK49" i="7"/>
  <c r="AK27" i="7"/>
  <c r="AK49" i="3"/>
  <c r="AK22" i="3"/>
  <c r="AK27" i="6"/>
  <c r="AK11" i="8"/>
  <c r="AJ22" i="6"/>
  <c r="AK22" i="6"/>
  <c r="AJ14" i="6"/>
  <c r="AK14" i="6"/>
  <c r="AG17" i="10"/>
  <c r="AK17" i="8"/>
  <c r="AA13" i="33"/>
  <c r="AG6" i="3"/>
  <c r="AJ9" i="3"/>
  <c r="P6" i="7"/>
  <c r="P9" i="41" s="1"/>
  <c r="O15" i="31"/>
  <c r="O15" i="23"/>
  <c r="Q13" i="31"/>
  <c r="M13" i="33"/>
  <c r="O12" i="31"/>
  <c r="AC35" i="10"/>
  <c r="AC12" i="31"/>
  <c r="AJ16" i="8"/>
  <c r="AG16" i="10"/>
  <c r="AG12" i="23"/>
  <c r="AC11" i="21"/>
  <c r="AA14" i="31"/>
  <c r="AA37" i="10"/>
  <c r="W14" i="27"/>
  <c r="W16" i="31"/>
  <c r="U12" i="31"/>
  <c r="AA43" i="8"/>
  <c r="O13" i="21"/>
  <c r="O12" i="10"/>
  <c r="AJ38" i="8"/>
  <c r="W12" i="31"/>
  <c r="K11" i="33"/>
  <c r="T37" i="10"/>
  <c r="D14" i="31"/>
  <c r="D37" i="10"/>
  <c r="AH37" i="10"/>
  <c r="W12" i="23"/>
  <c r="W16" i="10"/>
  <c r="Q16" i="10"/>
  <c r="Q12" i="23"/>
  <c r="Q46" i="10"/>
  <c r="S6" i="6"/>
  <c r="S8" i="41" s="1"/>
  <c r="Q44" i="10"/>
  <c r="M7" i="6"/>
  <c r="G13" i="31"/>
  <c r="K12" i="31"/>
  <c r="I11" i="33"/>
  <c r="O12" i="27"/>
  <c r="I12" i="27"/>
  <c r="W7" i="7"/>
  <c r="AK15" i="8"/>
  <c r="AG11" i="23"/>
  <c r="AJ15" i="8"/>
  <c r="G6" i="6"/>
  <c r="G8" i="41" s="1"/>
  <c r="Q15" i="23"/>
  <c r="AC16" i="10"/>
  <c r="I15" i="31"/>
  <c r="W11" i="27"/>
  <c r="AG13" i="27"/>
  <c r="AG30" i="10"/>
  <c r="AJ39" i="8"/>
  <c r="AG39" i="10"/>
  <c r="AF6" i="6"/>
  <c r="AF8" i="41" s="1"/>
  <c r="AF7" i="6"/>
  <c r="I6" i="6"/>
  <c r="I8" i="41" s="1"/>
  <c r="AC6" i="7"/>
  <c r="AC9" i="41" s="1"/>
  <c r="AC7" i="7"/>
  <c r="Q12" i="25"/>
  <c r="G7" i="7"/>
  <c r="E11" i="31"/>
  <c r="E34" i="10"/>
  <c r="P14" i="27"/>
  <c r="V49" i="8"/>
  <c r="T13" i="25"/>
  <c r="T25" i="10"/>
  <c r="R14" i="27"/>
  <c r="S12" i="27"/>
  <c r="AB17" i="10"/>
  <c r="AB13" i="23"/>
  <c r="V9" i="8"/>
  <c r="N12" i="10"/>
  <c r="N13" i="21"/>
  <c r="P15" i="31"/>
  <c r="O13" i="27"/>
  <c r="Z12" i="21"/>
  <c r="X6" i="3"/>
  <c r="X7" i="3"/>
  <c r="N11" i="27"/>
  <c r="AB18" i="31"/>
  <c r="AB41" i="10"/>
  <c r="AB49" i="8"/>
  <c r="R41" i="10"/>
  <c r="R18" i="31"/>
  <c r="AF12" i="10"/>
  <c r="AF13" i="21"/>
  <c r="T12" i="31"/>
  <c r="Z6" i="6"/>
  <c r="Z8" i="41" s="1"/>
  <c r="Z7" i="6"/>
  <c r="U37" i="10"/>
  <c r="U14" i="31"/>
  <c r="G16" i="31"/>
  <c r="AB22" i="8"/>
  <c r="AB11" i="25"/>
  <c r="K25" i="10"/>
  <c r="K13" i="25"/>
  <c r="P11" i="31"/>
  <c r="P34" i="10"/>
  <c r="F6" i="3"/>
  <c r="F7" i="3"/>
  <c r="J13" i="33"/>
  <c r="AF12" i="27"/>
  <c r="AA14" i="27"/>
  <c r="AB11" i="27"/>
  <c r="R13" i="31"/>
  <c r="D12" i="31"/>
  <c r="S11" i="31"/>
  <c r="S34" i="10"/>
  <c r="Y15" i="31"/>
  <c r="M12" i="27"/>
  <c r="AA12" i="21"/>
  <c r="R17" i="31"/>
  <c r="U11" i="33"/>
  <c r="I11" i="21"/>
  <c r="AB14" i="27"/>
  <c r="E11" i="27"/>
  <c r="I7" i="7"/>
  <c r="I6" i="7"/>
  <c r="I9" i="41" s="1"/>
  <c r="O17" i="31"/>
  <c r="O13" i="25"/>
  <c r="O25" i="10"/>
  <c r="AG41" i="10"/>
  <c r="AJ41" i="8"/>
  <c r="AG18" i="31"/>
  <c r="E16" i="31"/>
  <c r="P17" i="31"/>
  <c r="AD7" i="3"/>
  <c r="AD6" i="3"/>
  <c r="I14" i="31"/>
  <c r="I37" i="10"/>
  <c r="AF10" i="10"/>
  <c r="G6" i="3"/>
  <c r="G7" i="3"/>
  <c r="Z13" i="23"/>
  <c r="U11" i="31"/>
  <c r="U34" i="10"/>
  <c r="Y13" i="27"/>
  <c r="W37" i="10"/>
  <c r="W14" i="31"/>
  <c r="Z15" i="23"/>
  <c r="F24" i="10"/>
  <c r="U16" i="31"/>
  <c r="P13" i="33"/>
  <c r="N49" i="8"/>
  <c r="Z12" i="25"/>
  <c r="H18" i="10"/>
  <c r="H14" i="23"/>
  <c r="T14" i="27"/>
  <c r="T31" i="10"/>
  <c r="Q13" i="25"/>
  <c r="Q25" i="10"/>
  <c r="G37" i="10"/>
  <c r="G14" i="31"/>
  <c r="E15" i="31"/>
  <c r="Z18" i="10"/>
  <c r="Z14" i="23"/>
  <c r="F11" i="27"/>
  <c r="N13" i="33"/>
  <c r="AB6" i="6"/>
  <c r="AB8" i="41" s="1"/>
  <c r="AB7" i="6"/>
  <c r="X11" i="25"/>
  <c r="AE15" i="23"/>
  <c r="R11" i="33"/>
  <c r="F13" i="31"/>
  <c r="S17" i="31"/>
  <c r="S14" i="31"/>
  <c r="Q7" i="3"/>
  <c r="O12" i="21"/>
  <c r="Z18" i="31"/>
  <c r="Z41" i="10"/>
  <c r="X17" i="31"/>
  <c r="AE7" i="3"/>
  <c r="AE6" i="3"/>
  <c r="AA13" i="21"/>
  <c r="AA12" i="10"/>
  <c r="F11" i="33"/>
  <c r="AF25" i="10"/>
  <c r="AF13" i="25"/>
  <c r="M11" i="10"/>
  <c r="T6" i="6"/>
  <c r="T8" i="41" s="1"/>
  <c r="T7" i="6"/>
  <c r="P13" i="31"/>
  <c r="L36" i="10"/>
  <c r="L13" i="31"/>
  <c r="AK36" i="8"/>
  <c r="S13" i="27"/>
  <c r="P7" i="3"/>
  <c r="P6" i="3"/>
  <c r="H6" i="6"/>
  <c r="H8" i="41" s="1"/>
  <c r="H7" i="6"/>
  <c r="Z15" i="31"/>
  <c r="AF12" i="33"/>
  <c r="AF15" i="23"/>
  <c r="N6" i="6"/>
  <c r="N8" i="41" s="1"/>
  <c r="N7" i="6"/>
  <c r="AA7" i="3"/>
  <c r="AA6" i="3"/>
  <c r="AA11" i="23"/>
  <c r="P12" i="31"/>
  <c r="V15" i="31"/>
  <c r="AA50" i="10"/>
  <c r="AA49" i="8"/>
  <c r="Y13" i="25"/>
  <c r="T13" i="33"/>
  <c r="AA11" i="27"/>
  <c r="AF39" i="10"/>
  <c r="N12" i="31"/>
  <c r="AA15" i="23"/>
  <c r="U17" i="31"/>
  <c r="S15" i="31"/>
  <c r="AA13" i="23"/>
  <c r="AA17" i="10"/>
  <c r="V13" i="31"/>
  <c r="D17" i="31"/>
  <c r="L12" i="33"/>
  <c r="M11" i="27"/>
  <c r="R12" i="31"/>
  <c r="N17" i="31"/>
  <c r="J6" i="6"/>
  <c r="J8" i="41" s="1"/>
  <c r="J7" i="6"/>
  <c r="K14" i="27"/>
  <c r="U11" i="23"/>
  <c r="V12" i="23"/>
  <c r="V16" i="10"/>
  <c r="G15" i="23"/>
  <c r="K11" i="31"/>
  <c r="S11" i="21"/>
  <c r="S9" i="8"/>
  <c r="M16" i="10"/>
  <c r="D6" i="3"/>
  <c r="D7" i="3"/>
  <c r="G17" i="31"/>
  <c r="Y12" i="21"/>
  <c r="T13" i="31"/>
  <c r="AB11" i="23"/>
  <c r="AD12" i="21"/>
  <c r="X14" i="8"/>
  <c r="X11" i="23"/>
  <c r="X15" i="10"/>
  <c r="AB13" i="21"/>
  <c r="AB12" i="10"/>
  <c r="N9" i="8"/>
  <c r="N11" i="21"/>
  <c r="AD7" i="6"/>
  <c r="AD6" i="6"/>
  <c r="AD8" i="41" s="1"/>
  <c r="Z11" i="27"/>
  <c r="Z27" i="8"/>
  <c r="R45" i="10"/>
  <c r="R12" i="33"/>
  <c r="Y11" i="27"/>
  <c r="H12" i="27"/>
  <c r="F34" i="10"/>
  <c r="F11" i="31"/>
  <c r="T12" i="33"/>
  <c r="D17" i="10"/>
  <c r="D13" i="23"/>
  <c r="AH17" i="10"/>
  <c r="U17" i="10"/>
  <c r="S14" i="27"/>
  <c r="AE28" i="10"/>
  <c r="AE11" i="27"/>
  <c r="AE12" i="27"/>
  <c r="AF12" i="23"/>
  <c r="AF16" i="10"/>
  <c r="M6" i="3"/>
  <c r="M7" i="3"/>
  <c r="K13" i="23"/>
  <c r="AE13" i="25"/>
  <c r="AE25" i="10"/>
  <c r="Y12" i="25"/>
  <c r="K7" i="3"/>
  <c r="K6" i="3"/>
  <c r="D49" i="8"/>
  <c r="R11" i="21"/>
  <c r="P12" i="10"/>
  <c r="P13" i="21"/>
  <c r="F12" i="23"/>
  <c r="F16" i="10"/>
  <c r="K40" i="10"/>
  <c r="Z6" i="3"/>
  <c r="K12" i="25"/>
  <c r="F12" i="27"/>
  <c r="N17" i="10"/>
  <c r="S15" i="23"/>
  <c r="AD11" i="31"/>
  <c r="AD34" i="10"/>
  <c r="J34" i="10"/>
  <c r="AA17" i="31"/>
  <c r="R6" i="6"/>
  <c r="R8" i="41" s="1"/>
  <c r="R7" i="6"/>
  <c r="H15" i="31"/>
  <c r="U11" i="25"/>
  <c r="N18" i="31"/>
  <c r="N41" i="10"/>
  <c r="Y16" i="31"/>
  <c r="H11" i="31"/>
  <c r="K12" i="27"/>
  <c r="F17" i="31"/>
  <c r="Y7" i="3"/>
  <c r="Y6" i="3"/>
  <c r="AB12" i="25"/>
  <c r="P7" i="6"/>
  <c r="P6" i="6"/>
  <c r="P8" i="41" s="1"/>
  <c r="D13" i="25"/>
  <c r="AH25" i="10"/>
  <c r="D25" i="10"/>
  <c r="M15" i="23"/>
  <c r="V11" i="23"/>
  <c r="X12" i="27"/>
  <c r="R16" i="10"/>
  <c r="R12" i="23"/>
  <c r="G25" i="10"/>
  <c r="G13" i="25"/>
  <c r="K28" i="10"/>
  <c r="Y12" i="23"/>
  <c r="U11" i="21"/>
  <c r="F13" i="23"/>
  <c r="F17" i="10"/>
  <c r="J15" i="31"/>
  <c r="AE12" i="25"/>
  <c r="M16" i="31"/>
  <c r="Y19" i="10"/>
  <c r="D6" i="6"/>
  <c r="D8" i="41" s="1"/>
  <c r="D7" i="6"/>
  <c r="S25" i="10"/>
  <c r="P12" i="33"/>
  <c r="P45" i="10"/>
  <c r="U11" i="27"/>
  <c r="Z12" i="23"/>
  <c r="Z16" i="10"/>
  <c r="T12" i="27"/>
  <c r="K13" i="27"/>
  <c r="AF7" i="7"/>
  <c r="AC36" i="10"/>
  <c r="AK9" i="7"/>
  <c r="AJ9" i="7"/>
  <c r="AG7" i="7"/>
  <c r="AG6" i="7"/>
  <c r="O36" i="10"/>
  <c r="O13" i="31"/>
  <c r="W44" i="10"/>
  <c r="U13" i="33"/>
  <c r="G12" i="31"/>
  <c r="Y12" i="31"/>
  <c r="Y35" i="10"/>
  <c r="M13" i="31"/>
  <c r="AC15" i="23"/>
  <c r="N37" i="10"/>
  <c r="AA36" i="10"/>
  <c r="AD14" i="31"/>
  <c r="AD37" i="10"/>
  <c r="U36" i="10"/>
  <c r="U13" i="31"/>
  <c r="S43" i="8"/>
  <c r="S11" i="33"/>
  <c r="S44" i="10"/>
  <c r="Y43" i="8"/>
  <c r="O11" i="31"/>
  <c r="W38" i="10"/>
  <c r="AE12" i="33"/>
  <c r="AE12" i="31"/>
  <c r="R37" i="10"/>
  <c r="S13" i="31"/>
  <c r="O6" i="6"/>
  <c r="O8" i="41" s="1"/>
  <c r="O7" i="6"/>
  <c r="Q14" i="27"/>
  <c r="AC7" i="3"/>
  <c r="W13" i="27"/>
  <c r="O28" i="10"/>
  <c r="Q11" i="23"/>
  <c r="Q14" i="8"/>
  <c r="Y14" i="31"/>
  <c r="Y37" i="10"/>
  <c r="AA6" i="6"/>
  <c r="AA8" i="41" s="1"/>
  <c r="S46" i="10"/>
  <c r="AC12" i="33"/>
  <c r="AA18" i="31"/>
  <c r="AC44" i="10"/>
  <c r="G11" i="33"/>
  <c r="Q22" i="8"/>
  <c r="Q23" i="10"/>
  <c r="Q11" i="25"/>
  <c r="E11" i="23"/>
  <c r="S18" i="31"/>
  <c r="O41" i="10"/>
  <c r="O18" i="31"/>
  <c r="AB6" i="7"/>
  <c r="AB9" i="41" s="1"/>
  <c r="M12" i="31"/>
  <c r="K6" i="6"/>
  <c r="K8" i="41" s="1"/>
  <c r="AE43" i="8"/>
  <c r="AC28" i="10"/>
  <c r="AJ40" i="8"/>
  <c r="AG17" i="31"/>
  <c r="AG29" i="10"/>
  <c r="E17" i="31"/>
  <c r="Q12" i="33"/>
  <c r="W17" i="31"/>
  <c r="W11" i="31"/>
  <c r="AK23" i="8"/>
  <c r="AG11" i="25"/>
  <c r="AJ23" i="8"/>
  <c r="W11" i="23"/>
  <c r="E41" i="10"/>
  <c r="E18" i="31"/>
  <c r="Q49" i="8"/>
  <c r="L14" i="31"/>
  <c r="O14" i="27"/>
  <c r="Q17" i="31"/>
  <c r="O11" i="25"/>
  <c r="E49" i="8"/>
  <c r="AF35" i="10"/>
  <c r="AF12" i="31"/>
  <c r="W41" i="10"/>
  <c r="W18" i="31"/>
  <c r="P44" i="10"/>
  <c r="P11" i="33"/>
  <c r="I25" i="10"/>
  <c r="AE7" i="7"/>
  <c r="AE6" i="7"/>
  <c r="AE9" i="41" s="1"/>
  <c r="E12" i="25"/>
  <c r="AG12" i="33"/>
  <c r="AJ45" i="8"/>
  <c r="Y7" i="7"/>
  <c r="V18" i="31"/>
  <c r="Z15" i="10"/>
  <c r="AF14" i="23"/>
  <c r="AF18" i="10"/>
  <c r="L17" i="31"/>
  <c r="AA12" i="25"/>
  <c r="J44" i="10"/>
  <c r="J11" i="33"/>
  <c r="J43" i="8"/>
  <c r="N12" i="25"/>
  <c r="AF17" i="31"/>
  <c r="V13" i="25"/>
  <c r="J12" i="21"/>
  <c r="J11" i="10"/>
  <c r="H7" i="3"/>
  <c r="H6" i="3"/>
  <c r="H17" i="31"/>
  <c r="V7" i="3"/>
  <c r="V6" i="3"/>
  <c r="AD30" i="10"/>
  <c r="V14" i="23"/>
  <c r="V18" i="10"/>
  <c r="AE12" i="23"/>
  <c r="E12" i="21"/>
  <c r="AF15" i="31"/>
  <c r="J24" i="10"/>
  <c r="J12" i="25"/>
  <c r="AB12" i="31"/>
  <c r="X9" i="8"/>
  <c r="X11" i="21"/>
  <c r="AD13" i="25"/>
  <c r="AD25" i="10"/>
  <c r="Z12" i="31"/>
  <c r="V12" i="25"/>
  <c r="AD16" i="31"/>
  <c r="AD39" i="10"/>
  <c r="T7" i="3"/>
  <c r="T6" i="3"/>
  <c r="X13" i="23"/>
  <c r="X17" i="10"/>
  <c r="S7" i="7"/>
  <c r="S6" i="7"/>
  <c r="S9" i="41" s="1"/>
  <c r="AA6" i="7"/>
  <c r="AA9" i="41" s="1"/>
  <c r="AA7" i="7"/>
  <c r="AC12" i="25"/>
  <c r="H13" i="33"/>
  <c r="AE11" i="31"/>
  <c r="AE34" i="10"/>
  <c r="X39" i="10"/>
  <c r="F10" i="10"/>
  <c r="V7" i="6"/>
  <c r="V6" i="6"/>
  <c r="V8" i="41" s="1"/>
  <c r="AF43" i="8"/>
  <c r="P18" i="10"/>
  <c r="P14" i="23"/>
  <c r="AB13" i="25"/>
  <c r="AB25" i="10"/>
  <c r="H13" i="21"/>
  <c r="H12" i="10"/>
  <c r="Y14" i="23"/>
  <c r="Y18" i="10"/>
  <c r="L13" i="23"/>
  <c r="L17" i="10"/>
  <c r="L6" i="6"/>
  <c r="L8" i="41" s="1"/>
  <c r="L7" i="6"/>
  <c r="K7" i="7"/>
  <c r="K6" i="7"/>
  <c r="K9" i="41" s="1"/>
  <c r="I15" i="23"/>
  <c r="V15" i="23"/>
  <c r="F13" i="33"/>
  <c r="V33" i="8"/>
  <c r="AC13" i="23"/>
  <c r="AC17" i="10"/>
  <c r="W12" i="27"/>
  <c r="I6" i="3"/>
  <c r="I7" i="3"/>
  <c r="Q6" i="7"/>
  <c r="Q9" i="41" s="1"/>
  <c r="Q7" i="7"/>
  <c r="AC11" i="31"/>
  <c r="AC37" i="10"/>
  <c r="X12" i="31"/>
  <c r="AC14" i="27"/>
  <c r="AC31" i="10"/>
  <c r="O17" i="10"/>
  <c r="W12" i="25"/>
  <c r="AG43" i="8"/>
  <c r="AG44" i="10"/>
  <c r="AD9" i="8"/>
  <c r="AD11" i="21"/>
  <c r="R12" i="25"/>
  <c r="AF6" i="3"/>
  <c r="AF7" i="3"/>
  <c r="D43" i="8"/>
  <c r="P16" i="31"/>
  <c r="L6" i="3"/>
  <c r="L7" i="3"/>
  <c r="AB15" i="23"/>
  <c r="AB17" i="31"/>
  <c r="AK9" i="6"/>
  <c r="AG6" i="6"/>
  <c r="AJ9" i="6"/>
  <c r="AG7" i="6"/>
  <c r="N11" i="33"/>
  <c r="G11" i="21"/>
  <c r="H14" i="27"/>
  <c r="F15" i="23"/>
  <c r="F19" i="10"/>
  <c r="T15" i="31"/>
  <c r="T38" i="10"/>
  <c r="J7" i="3"/>
  <c r="J6" i="3"/>
  <c r="G12" i="21"/>
  <c r="G11" i="10"/>
  <c r="AB7" i="3"/>
  <c r="AB6" i="3"/>
  <c r="R25" i="10"/>
  <c r="R13" i="25"/>
  <c r="L49" i="8"/>
  <c r="J14" i="27"/>
  <c r="AF12" i="21"/>
  <c r="AF11" i="10"/>
  <c r="V14" i="27"/>
  <c r="F11" i="25"/>
  <c r="F49" i="8"/>
  <c r="X12" i="21"/>
  <c r="L11" i="33"/>
  <c r="AK24" i="8"/>
  <c r="AG12" i="25"/>
  <c r="AJ24" i="8"/>
  <c r="E12" i="33"/>
  <c r="E45" i="10"/>
  <c r="W49" i="8"/>
  <c r="W12" i="21"/>
  <c r="Q18" i="10"/>
  <c r="E6" i="3"/>
  <c r="E7" i="3"/>
  <c r="AC16" i="31"/>
  <c r="Q11" i="10"/>
  <c r="AB11" i="10"/>
  <c r="AD19" i="10"/>
  <c r="X15" i="31"/>
  <c r="T49" i="8"/>
  <c r="H36" i="10"/>
  <c r="H13" i="31"/>
  <c r="Z30" i="10"/>
  <c r="Z13" i="27"/>
  <c r="X25" i="10"/>
  <c r="R11" i="27"/>
  <c r="P12" i="21"/>
  <c r="M6" i="7"/>
  <c r="M9" i="41" s="1"/>
  <c r="Y13" i="21"/>
  <c r="Y12" i="10"/>
  <c r="AK46" i="8"/>
  <c r="AG13" i="33"/>
  <c r="AJ46" i="8"/>
  <c r="Z12" i="27"/>
  <c r="AG14" i="27"/>
  <c r="AJ31" i="8"/>
  <c r="AC12" i="27"/>
  <c r="AC29" i="10"/>
  <c r="Q11" i="21"/>
  <c r="Q9" i="8"/>
  <c r="Q39" i="10"/>
  <c r="Q16" i="31"/>
  <c r="E14" i="31"/>
  <c r="U12" i="21"/>
  <c r="AE11" i="21"/>
  <c r="AD18" i="31"/>
  <c r="AD41" i="10"/>
  <c r="V13" i="27"/>
  <c r="T11" i="33"/>
  <c r="T43" i="8"/>
  <c r="E7" i="7"/>
  <c r="AD11" i="27"/>
  <c r="Z14" i="27"/>
  <c r="Z31" i="10"/>
  <c r="Y12" i="27"/>
  <c r="X45" i="10"/>
  <c r="L15" i="23"/>
  <c r="J14" i="23"/>
  <c r="J18" i="10"/>
  <c r="H23" i="10"/>
  <c r="AD12" i="23"/>
  <c r="AD16" i="10"/>
  <c r="D11" i="10"/>
  <c r="P9" i="8"/>
  <c r="P11" i="21"/>
  <c r="X15" i="23"/>
  <c r="G14" i="27"/>
  <c r="G13" i="23"/>
  <c r="D16" i="10"/>
  <c r="D12" i="23"/>
  <c r="AH16" i="10"/>
  <c r="AF13" i="23"/>
  <c r="G49" i="8"/>
  <c r="G50" i="10"/>
  <c r="L18" i="10"/>
  <c r="L14" i="23"/>
  <c r="J22" i="8"/>
  <c r="L11" i="23"/>
  <c r="AA9" i="8"/>
  <c r="J16" i="10"/>
  <c r="J12" i="23"/>
  <c r="V12" i="21"/>
  <c r="V11" i="10"/>
  <c r="R14" i="8"/>
  <c r="Z36" i="10"/>
  <c r="Z13" i="31"/>
  <c r="AG14" i="33"/>
  <c r="AJ47" i="8"/>
  <c r="S17" i="10"/>
  <c r="S13" i="23"/>
  <c r="P11" i="23"/>
  <c r="H16" i="10"/>
  <c r="AA12" i="23"/>
  <c r="AA16" i="10"/>
  <c r="V11" i="33"/>
  <c r="AH34" i="10"/>
  <c r="D11" i="31"/>
  <c r="D34" i="10"/>
  <c r="K18" i="10"/>
  <c r="K14" i="23"/>
  <c r="L14" i="27"/>
  <c r="H28" i="10"/>
  <c r="D14" i="23"/>
  <c r="AH18" i="10"/>
  <c r="D18" i="10"/>
  <c r="AA14" i="23"/>
  <c r="Y11" i="31"/>
  <c r="Y34" i="10"/>
  <c r="AF11" i="31"/>
  <c r="G14" i="23"/>
  <c r="G18" i="10"/>
  <c r="F14" i="27"/>
  <c r="R17" i="10"/>
  <c r="R13" i="23"/>
  <c r="N12" i="33"/>
  <c r="F11" i="10"/>
  <c r="F12" i="21"/>
  <c r="V12" i="27"/>
  <c r="AE15" i="10"/>
  <c r="D11" i="23"/>
  <c r="K12" i="21"/>
  <c r="L25" i="10"/>
  <c r="AD11" i="23"/>
  <c r="L12" i="23"/>
  <c r="L16" i="10"/>
  <c r="AB34" i="10"/>
  <c r="AA22" i="8"/>
  <c r="F16" i="31"/>
  <c r="L12" i="27"/>
  <c r="AB13" i="31"/>
  <c r="D31" i="10"/>
  <c r="U50" i="10"/>
  <c r="S18" i="10"/>
  <c r="S14" i="23"/>
  <c r="S7" i="3"/>
  <c r="S6" i="3"/>
  <c r="S12" i="21"/>
  <c r="S11" i="10"/>
  <c r="D9" i="8"/>
  <c r="M14" i="23"/>
  <c r="N16" i="10"/>
  <c r="N12" i="23"/>
  <c r="M22" i="8"/>
  <c r="AA34" i="10"/>
  <c r="AB13" i="33"/>
  <c r="R12" i="27"/>
  <c r="AB12" i="23"/>
  <c r="AB16" i="10"/>
  <c r="T15" i="23"/>
  <c r="Z34" i="10"/>
  <c r="X6" i="6"/>
  <c r="X8" i="41" s="1"/>
  <c r="X7" i="6"/>
  <c r="AB11" i="33"/>
  <c r="N6" i="3"/>
  <c r="N7" i="3"/>
  <c r="N18" i="10"/>
  <c r="L11" i="25"/>
  <c r="AD12" i="27"/>
  <c r="AE17" i="31"/>
  <c r="H12" i="31"/>
  <c r="N38" i="10"/>
  <c r="N12" i="21"/>
  <c r="N13" i="31"/>
  <c r="Z13" i="33"/>
  <c r="T33" i="8"/>
  <c r="K19" i="10"/>
  <c r="G11" i="23"/>
  <c r="G14" i="8"/>
  <c r="H50" i="10"/>
  <c r="U13" i="27"/>
  <c r="M11" i="21"/>
  <c r="H12" i="33"/>
  <c r="Y11" i="23"/>
  <c r="Y14" i="8"/>
  <c r="K9" i="8"/>
  <c r="K10" i="10"/>
  <c r="K11" i="21"/>
  <c r="V17" i="10"/>
  <c r="V13" i="23"/>
  <c r="X13" i="33"/>
  <c r="R7" i="3"/>
  <c r="R6" i="3"/>
  <c r="L11" i="31"/>
  <c r="L34" i="10"/>
  <c r="L33" i="8"/>
  <c r="L35" i="10"/>
  <c r="M14" i="27"/>
  <c r="T11" i="23"/>
  <c r="T15" i="10"/>
  <c r="J18" i="31"/>
  <c r="AF46" i="10"/>
  <c r="AF13" i="33"/>
  <c r="X44" i="10"/>
  <c r="X11" i="33"/>
  <c r="P25" i="10"/>
  <c r="J14" i="8"/>
  <c r="J11" i="23"/>
  <c r="J15" i="10"/>
  <c r="K15" i="10"/>
  <c r="K11" i="23"/>
  <c r="AA15" i="31"/>
  <c r="Z16" i="31"/>
  <c r="V17" i="31"/>
  <c r="U15" i="23"/>
  <c r="AF11" i="27"/>
  <c r="AF27" i="8"/>
  <c r="N39" i="10"/>
  <c r="AD45" i="10"/>
  <c r="G15" i="31"/>
  <c r="Y40" i="10"/>
  <c r="Y17" i="31"/>
  <c r="AD17" i="10"/>
  <c r="AD13" i="23"/>
  <c r="AE17" i="10"/>
  <c r="AE13" i="23"/>
  <c r="H19" i="10"/>
  <c r="Y11" i="21"/>
  <c r="X28" i="10"/>
  <c r="X11" i="27"/>
  <c r="AD36" i="10"/>
  <c r="G13" i="27"/>
  <c r="AH29" i="10"/>
  <c r="D27" i="8"/>
  <c r="D11" i="27"/>
  <c r="S13" i="21"/>
  <c r="S12" i="10"/>
  <c r="T11" i="27"/>
  <c r="T28" i="10"/>
  <c r="U15" i="31"/>
  <c r="AH39" i="10"/>
  <c r="K49" i="8"/>
  <c r="X36" i="10"/>
  <c r="U14" i="27"/>
  <c r="Z22" i="8"/>
  <c r="Z11" i="25"/>
  <c r="H11" i="23"/>
  <c r="F15" i="31"/>
  <c r="U6" i="3"/>
  <c r="AA12" i="27"/>
  <c r="AA29" i="10"/>
  <c r="M49" i="8"/>
  <c r="U12" i="23"/>
  <c r="M38" i="10"/>
  <c r="R16" i="31"/>
  <c r="F30" i="10"/>
  <c r="P13" i="23"/>
  <c r="P17" i="10"/>
  <c r="X41" i="10"/>
  <c r="K12" i="23"/>
  <c r="K16" i="10"/>
  <c r="H30" i="10"/>
  <c r="H13" i="27"/>
  <c r="K15" i="31"/>
  <c r="Y13" i="23"/>
  <c r="Y17" i="10"/>
  <c r="K11" i="25"/>
  <c r="K22" i="8"/>
  <c r="S11" i="27"/>
  <c r="F6" i="6"/>
  <c r="F8" i="41" s="1"/>
  <c r="F7" i="6"/>
  <c r="R7" i="7" l="1"/>
  <c r="J6" i="7"/>
  <c r="J9" i="41" s="1"/>
  <c r="J37" i="10"/>
  <c r="U33" i="8"/>
  <c r="U15" i="14" s="1"/>
  <c r="I34" i="10"/>
  <c r="AB14" i="31"/>
  <c r="V7" i="7"/>
  <c r="L6" i="7"/>
  <c r="L9" i="41" s="1"/>
  <c r="T7" i="7"/>
  <c r="AC6" i="6"/>
  <c r="AC8" i="41" s="1"/>
  <c r="I7" i="6"/>
  <c r="N14" i="8"/>
  <c r="N17" i="23" s="1"/>
  <c r="M18" i="10"/>
  <c r="Z46" i="10"/>
  <c r="G15" i="10"/>
  <c r="Z10" i="10"/>
  <c r="Z39" i="10"/>
  <c r="Y22" i="8"/>
  <c r="T27" i="8"/>
  <c r="F27" i="8"/>
  <c r="F14" i="14" s="1"/>
  <c r="AE18" i="10"/>
  <c r="K38" i="10"/>
  <c r="S28" i="10"/>
  <c r="S37" i="10"/>
  <c r="L14" i="8"/>
  <c r="H27" i="8"/>
  <c r="Y27" i="8"/>
  <c r="J41" i="10"/>
  <c r="G16" i="10"/>
  <c r="V40" i="10"/>
  <c r="H15" i="10"/>
  <c r="Z7" i="7"/>
  <c r="P7" i="7"/>
  <c r="O7" i="3"/>
  <c r="AE6" i="6"/>
  <c r="AE8" i="41" s="1"/>
  <c r="W46" i="10"/>
  <c r="Q7" i="6"/>
  <c r="Q33" i="8"/>
  <c r="Y36" i="10"/>
  <c r="X6" i="7"/>
  <c r="X9" i="41" s="1"/>
  <c r="AA45" i="10"/>
  <c r="V12" i="31"/>
  <c r="U7" i="6"/>
  <c r="AG15" i="31"/>
  <c r="T6" i="7"/>
  <c r="T9" i="41" s="1"/>
  <c r="AK27" i="3"/>
  <c r="AK22" i="7"/>
  <c r="E7" i="6"/>
  <c r="W6" i="6"/>
  <c r="W8" i="41" s="1"/>
  <c r="S7" i="6"/>
  <c r="O6" i="7"/>
  <c r="O9" i="41" s="1"/>
  <c r="M6" i="6"/>
  <c r="M8" i="41" s="1"/>
  <c r="P14" i="8"/>
  <c r="M37" i="10"/>
  <c r="X46" i="10"/>
  <c r="X43" i="8"/>
  <c r="X43" i="10" s="1"/>
  <c r="G38" i="10"/>
  <c r="F38" i="10"/>
  <c r="R22" i="8"/>
  <c r="K23" i="10"/>
  <c r="W7" i="3"/>
  <c r="U41" i="10"/>
  <c r="X37" i="10"/>
  <c r="AD6" i="7"/>
  <c r="AD9" i="41" s="1"/>
  <c r="D6" i="7"/>
  <c r="D9" i="41" s="1"/>
  <c r="G7" i="6"/>
  <c r="L37" i="10"/>
  <c r="AC22" i="8"/>
  <c r="AC14" i="25" s="1"/>
  <c r="E37" i="10"/>
  <c r="F41" i="10"/>
  <c r="H34" i="10"/>
  <c r="X16" i="10"/>
  <c r="Y16" i="10"/>
  <c r="H25" i="10"/>
  <c r="U16" i="10"/>
  <c r="AF14" i="31"/>
  <c r="AF37" i="10"/>
  <c r="AK37" i="8"/>
  <c r="AG37" i="10"/>
  <c r="AJ37" i="8"/>
  <c r="V14" i="31"/>
  <c r="V37" i="10"/>
  <c r="AK10" i="8"/>
  <c r="AG11" i="21"/>
  <c r="AJ10" i="8"/>
  <c r="AG10" i="10"/>
  <c r="AG9" i="8"/>
  <c r="AK9" i="8" s="1"/>
  <c r="I12" i="31"/>
  <c r="I33" i="8"/>
  <c r="I19" i="31" s="1"/>
  <c r="I35" i="10"/>
  <c r="AE37" i="10"/>
  <c r="AE14" i="31"/>
  <c r="AG25" i="10"/>
  <c r="AK25" i="8"/>
  <c r="Y11" i="33"/>
  <c r="Y44" i="10"/>
  <c r="S33" i="8"/>
  <c r="S15" i="14" s="1"/>
  <c r="S35" i="10"/>
  <c r="AJ28" i="8"/>
  <c r="AG28" i="10"/>
  <c r="AG11" i="27"/>
  <c r="O11" i="23"/>
  <c r="O15" i="10"/>
  <c r="I43" i="8"/>
  <c r="I18" i="41" s="1"/>
  <c r="I45" i="10"/>
  <c r="S12" i="33"/>
  <c r="S45" i="10"/>
  <c r="E13" i="31"/>
  <c r="E36" i="10"/>
  <c r="W27" i="8"/>
  <c r="W30" i="10"/>
  <c r="E27" i="8"/>
  <c r="E14" i="14" s="1"/>
  <c r="E12" i="27"/>
  <c r="W45" i="10"/>
  <c r="W12" i="33"/>
  <c r="Y12" i="33"/>
  <c r="Y45" i="10"/>
  <c r="G43" i="8"/>
  <c r="P33" i="8"/>
  <c r="P14" i="12" s="1"/>
  <c r="P37" i="10"/>
  <c r="I31" i="10"/>
  <c r="I14" i="27"/>
  <c r="I13" i="23"/>
  <c r="I17" i="10"/>
  <c r="AK50" i="8"/>
  <c r="AJ50" i="8"/>
  <c r="AG50" i="10"/>
  <c r="E44" i="10"/>
  <c r="E11" i="33"/>
  <c r="E43" i="8"/>
  <c r="Q27" i="8"/>
  <c r="Q27" i="10" s="1"/>
  <c r="Q31" i="10"/>
  <c r="O27" i="8"/>
  <c r="O15" i="27" s="1"/>
  <c r="O11" i="27"/>
  <c r="AC43" i="8"/>
  <c r="AC16" i="14" s="1"/>
  <c r="AC11" i="33"/>
  <c r="AC27" i="8"/>
  <c r="AC16" i="41" s="1"/>
  <c r="AC11" i="27"/>
  <c r="Q43" i="8"/>
  <c r="Q16" i="14" s="1"/>
  <c r="AC30" i="10"/>
  <c r="AC13" i="27"/>
  <c r="AK29" i="8"/>
  <c r="AJ29" i="8"/>
  <c r="AG12" i="27"/>
  <c r="Z14" i="8"/>
  <c r="Z14" i="41" s="1"/>
  <c r="Z11" i="23"/>
  <c r="L11" i="27"/>
  <c r="L28" i="10"/>
  <c r="L27" i="8"/>
  <c r="L13" i="12" s="1"/>
  <c r="N19" i="10"/>
  <c r="N15" i="23"/>
  <c r="H11" i="21"/>
  <c r="H10" i="10"/>
  <c r="H9" i="8"/>
  <c r="J15" i="23"/>
  <c r="J19" i="10"/>
  <c r="O45" i="10"/>
  <c r="O12" i="33"/>
  <c r="H37" i="10"/>
  <c r="H14" i="31"/>
  <c r="K35" i="10"/>
  <c r="K33" i="8"/>
  <c r="AK34" i="8"/>
  <c r="AJ34" i="8"/>
  <c r="AG33" i="8"/>
  <c r="AG19" i="31" s="1"/>
  <c r="AG11" i="31"/>
  <c r="AG34" i="10"/>
  <c r="I11" i="23"/>
  <c r="I14" i="8"/>
  <c r="I12" i="14" s="1"/>
  <c r="AC18" i="31"/>
  <c r="AC41" i="10"/>
  <c r="I17" i="31"/>
  <c r="I40" i="10"/>
  <c r="O11" i="33"/>
  <c r="O44" i="10"/>
  <c r="E13" i="25"/>
  <c r="E25" i="10"/>
  <c r="V10" i="10"/>
  <c r="V11" i="21"/>
  <c r="AD17" i="31"/>
  <c r="AD40" i="10"/>
  <c r="R11" i="31"/>
  <c r="R34" i="10"/>
  <c r="AD12" i="31"/>
  <c r="AD35" i="10"/>
  <c r="AB39" i="10"/>
  <c r="AB16" i="31"/>
  <c r="X12" i="25"/>
  <c r="X24" i="10"/>
  <c r="J25" i="10"/>
  <c r="J13" i="25"/>
  <c r="K37" i="10"/>
  <c r="K14" i="31"/>
  <c r="M44" i="10"/>
  <c r="M43" i="8"/>
  <c r="M18" i="41" s="1"/>
  <c r="M11" i="33"/>
  <c r="AF11" i="33"/>
  <c r="AF44" i="10"/>
  <c r="AE36" i="10"/>
  <c r="G36" i="10"/>
  <c r="AH36" i="10"/>
  <c r="D36" i="10"/>
  <c r="R36" i="10"/>
  <c r="K36" i="10"/>
  <c r="Q36" i="10"/>
  <c r="F36" i="10"/>
  <c r="T36" i="10"/>
  <c r="V36" i="10"/>
  <c r="S36" i="10"/>
  <c r="AB36" i="10"/>
  <c r="N23" i="10"/>
  <c r="N22" i="8"/>
  <c r="N13" i="14" s="1"/>
  <c r="N11" i="25"/>
  <c r="L12" i="21"/>
  <c r="L11" i="10"/>
  <c r="T24" i="10"/>
  <c r="T12" i="25"/>
  <c r="T22" i="8"/>
  <c r="W35" i="10"/>
  <c r="D35" i="10"/>
  <c r="T35" i="10"/>
  <c r="AH35" i="10"/>
  <c r="P35" i="10"/>
  <c r="N35" i="10"/>
  <c r="O35" i="10"/>
  <c r="U35" i="10"/>
  <c r="G35" i="10"/>
  <c r="M35" i="10"/>
  <c r="N13" i="25"/>
  <c r="N25" i="10"/>
  <c r="AC9" i="8"/>
  <c r="AC11" i="14" s="1"/>
  <c r="AC12" i="21"/>
  <c r="E22" i="8"/>
  <c r="E15" i="41" s="1"/>
  <c r="L9" i="8"/>
  <c r="L10" i="10"/>
  <c r="L11" i="21"/>
  <c r="G10" i="10"/>
  <c r="G9" i="8"/>
  <c r="AF11" i="23"/>
  <c r="AF14" i="8"/>
  <c r="AF11" i="12" s="1"/>
  <c r="AD38" i="10"/>
  <c r="AD15" i="31"/>
  <c r="Z40" i="10"/>
  <c r="Z17" i="31"/>
  <c r="T11" i="10"/>
  <c r="T12" i="21"/>
  <c r="Q24" i="10"/>
  <c r="Y24" i="10"/>
  <c r="E24" i="10"/>
  <c r="AA24" i="10"/>
  <c r="AC24" i="10"/>
  <c r="W24" i="10"/>
  <c r="AG24" i="10"/>
  <c r="O30" i="10"/>
  <c r="Y30" i="10"/>
  <c r="S30" i="10"/>
  <c r="K30" i="10"/>
  <c r="V45" i="10"/>
  <c r="V12" i="33"/>
  <c r="AG13" i="31"/>
  <c r="AJ36" i="8"/>
  <c r="AG36" i="10"/>
  <c r="H18" i="31"/>
  <c r="H41" i="10"/>
  <c r="J11" i="25"/>
  <c r="J23" i="10"/>
  <c r="AE11" i="25"/>
  <c r="AE22" i="8"/>
  <c r="AE15" i="41" s="1"/>
  <c r="P29" i="10"/>
  <c r="P12" i="27"/>
  <c r="G27" i="8"/>
  <c r="G16" i="41" s="1"/>
  <c r="G28" i="10"/>
  <c r="G11" i="27"/>
  <c r="R15" i="10"/>
  <c r="R11" i="23"/>
  <c r="J27" i="8"/>
  <c r="J14" i="14" s="1"/>
  <c r="J12" i="27"/>
  <c r="P14" i="33"/>
  <c r="P43" i="8"/>
  <c r="P15" i="33" s="1"/>
  <c r="O16" i="31"/>
  <c r="O39" i="10"/>
  <c r="AB35" i="10"/>
  <c r="Z12" i="33"/>
  <c r="Z45" i="10"/>
  <c r="AC18" i="10"/>
  <c r="AC14" i="23"/>
  <c r="AC14" i="8"/>
  <c r="AC11" i="12" s="1"/>
  <c r="W13" i="23"/>
  <c r="W17" i="10"/>
  <c r="V27" i="8"/>
  <c r="V28" i="10"/>
  <c r="AB30" i="10"/>
  <c r="AB13" i="27"/>
  <c r="AB14" i="8"/>
  <c r="AB14" i="23"/>
  <c r="P22" i="8"/>
  <c r="P13" i="14" s="1"/>
  <c r="AC33" i="8"/>
  <c r="AC14" i="12" s="1"/>
  <c r="X35" i="10"/>
  <c r="I9" i="8"/>
  <c r="I13" i="41" s="1"/>
  <c r="I12" i="21"/>
  <c r="AF11" i="21"/>
  <c r="AF9" i="8"/>
  <c r="I44" i="10"/>
  <c r="U44" i="10"/>
  <c r="R44" i="10"/>
  <c r="AA44" i="10"/>
  <c r="D44" i="10"/>
  <c r="D11" i="33"/>
  <c r="V44" i="10"/>
  <c r="AB44" i="10"/>
  <c r="AE16" i="31"/>
  <c r="AE39" i="10"/>
  <c r="M24" i="10"/>
  <c r="M12" i="25"/>
  <c r="X31" i="10"/>
  <c r="X14" i="27"/>
  <c r="R11" i="10"/>
  <c r="R12" i="21"/>
  <c r="E13" i="23"/>
  <c r="E17" i="10"/>
  <c r="F14" i="8"/>
  <c r="F17" i="23" s="1"/>
  <c r="F18" i="10"/>
  <c r="Q17" i="10"/>
  <c r="Q13" i="23"/>
  <c r="L30" i="10"/>
  <c r="V30" i="10"/>
  <c r="R13" i="33"/>
  <c r="R46" i="10"/>
  <c r="J17" i="31"/>
  <c r="J40" i="10"/>
  <c r="H11" i="25"/>
  <c r="H22" i="8"/>
  <c r="H14" i="25" s="1"/>
  <c r="AG11" i="10"/>
  <c r="AA11" i="10"/>
  <c r="O11" i="10"/>
  <c r="Y11" i="10"/>
  <c r="X11" i="10"/>
  <c r="D12" i="21"/>
  <c r="F25" i="10"/>
  <c r="F13" i="25"/>
  <c r="AG38" i="10"/>
  <c r="I38" i="10"/>
  <c r="E38" i="10"/>
  <c r="V38" i="10"/>
  <c r="AH38" i="10"/>
  <c r="D15" i="31"/>
  <c r="P38" i="10"/>
  <c r="Y38" i="10"/>
  <c r="D38" i="10"/>
  <c r="AF38" i="10"/>
  <c r="G34" i="10"/>
  <c r="G33" i="8"/>
  <c r="G19" i="31" s="1"/>
  <c r="AE38" i="10"/>
  <c r="S38" i="10"/>
  <c r="F33" i="8"/>
  <c r="F33" i="10" s="1"/>
  <c r="AA14" i="8"/>
  <c r="AA6" i="8" s="1"/>
  <c r="AA18" i="10"/>
  <c r="S50" i="10"/>
  <c r="S49" i="8"/>
  <c r="AG15" i="10"/>
  <c r="AA15" i="10"/>
  <c r="AB15" i="10"/>
  <c r="Q15" i="10"/>
  <c r="E15" i="10"/>
  <c r="D14" i="8"/>
  <c r="D15" i="10"/>
  <c r="AD15" i="10"/>
  <c r="U12" i="25"/>
  <c r="U24" i="10"/>
  <c r="R40" i="10"/>
  <c r="P40" i="10"/>
  <c r="S40" i="10"/>
  <c r="AH40" i="10"/>
  <c r="D40" i="10"/>
  <c r="G40" i="10"/>
  <c r="X40" i="10"/>
  <c r="U40" i="10"/>
  <c r="F40" i="10"/>
  <c r="AG40" i="10"/>
  <c r="AF40" i="10"/>
  <c r="AE40" i="10"/>
  <c r="F43" i="8"/>
  <c r="F45" i="10"/>
  <c r="U15" i="10"/>
  <c r="U14" i="8"/>
  <c r="U14" i="41" s="1"/>
  <c r="AA30" i="10"/>
  <c r="AA27" i="8"/>
  <c r="AA13" i="27"/>
  <c r="X34" i="10"/>
  <c r="X33" i="8"/>
  <c r="X11" i="31"/>
  <c r="Q19" i="10"/>
  <c r="Z19" i="10"/>
  <c r="AF19" i="10"/>
  <c r="AA19" i="10"/>
  <c r="G19" i="10"/>
  <c r="D19" i="10"/>
  <c r="D15" i="23"/>
  <c r="AH19" i="10"/>
  <c r="S19" i="10"/>
  <c r="AC19" i="10"/>
  <c r="E19" i="10"/>
  <c r="I19" i="10"/>
  <c r="V19" i="10"/>
  <c r="L19" i="10"/>
  <c r="T19" i="10"/>
  <c r="T40" i="10"/>
  <c r="T17" i="31"/>
  <c r="U27" i="8"/>
  <c r="U16" i="41" s="1"/>
  <c r="U29" i="10"/>
  <c r="L38" i="10"/>
  <c r="M14" i="8"/>
  <c r="M12" i="14" s="1"/>
  <c r="M15" i="10"/>
  <c r="AD43" i="8"/>
  <c r="AD44" i="10"/>
  <c r="N27" i="8"/>
  <c r="N15" i="27" s="1"/>
  <c r="V50" i="10"/>
  <c r="N50" i="10"/>
  <c r="AB50" i="10"/>
  <c r="AH50" i="10"/>
  <c r="D50" i="10"/>
  <c r="L50" i="10"/>
  <c r="W50" i="10"/>
  <c r="T50" i="10"/>
  <c r="K24" i="10"/>
  <c r="J33" i="8"/>
  <c r="J11" i="31"/>
  <c r="AF45" i="10"/>
  <c r="T45" i="10"/>
  <c r="L45" i="10"/>
  <c r="D45" i="10"/>
  <c r="D12" i="33"/>
  <c r="AE45" i="10"/>
  <c r="AC45" i="10"/>
  <c r="G45" i="10"/>
  <c r="N45" i="10"/>
  <c r="I29" i="10"/>
  <c r="S29" i="10"/>
  <c r="H29" i="10"/>
  <c r="M29" i="10"/>
  <c r="F29" i="10"/>
  <c r="K29" i="10"/>
  <c r="X29" i="10"/>
  <c r="Z29" i="10"/>
  <c r="L29" i="10"/>
  <c r="AD29" i="10"/>
  <c r="V15" i="10"/>
  <c r="W39" i="10"/>
  <c r="E39" i="10"/>
  <c r="U39" i="10"/>
  <c r="AC39" i="10"/>
  <c r="F39" i="10"/>
  <c r="AE24" i="10"/>
  <c r="P50" i="10"/>
  <c r="AF33" i="8"/>
  <c r="AF17" i="41" s="1"/>
  <c r="AF34" i="10"/>
  <c r="T18" i="31"/>
  <c r="T41" i="10"/>
  <c r="G29" i="10"/>
  <c r="AB27" i="8"/>
  <c r="AB13" i="12" s="1"/>
  <c r="AB12" i="27"/>
  <c r="P19" i="10"/>
  <c r="AB33" i="8"/>
  <c r="AB33" i="10" s="1"/>
  <c r="Z13" i="25"/>
  <c r="Z25" i="10"/>
  <c r="L46" i="10"/>
  <c r="L13" i="33"/>
  <c r="P31" i="10"/>
  <c r="R31" i="10"/>
  <c r="W31" i="10"/>
  <c r="AA31" i="10"/>
  <c r="AB31" i="10"/>
  <c r="K31" i="10"/>
  <c r="S31" i="10"/>
  <c r="H31" i="10"/>
  <c r="J31" i="10"/>
  <c r="V31" i="10"/>
  <c r="AG31" i="10"/>
  <c r="G31" i="10"/>
  <c r="L31" i="10"/>
  <c r="F31" i="10"/>
  <c r="AH31" i="10"/>
  <c r="N10" i="10"/>
  <c r="X10" i="10"/>
  <c r="AD10" i="10"/>
  <c r="Q10" i="10"/>
  <c r="AE10" i="10"/>
  <c r="P10" i="10"/>
  <c r="D10" i="10"/>
  <c r="D11" i="21"/>
  <c r="AE46" i="10"/>
  <c r="M46" i="10"/>
  <c r="J46" i="10"/>
  <c r="Y46" i="10"/>
  <c r="P46" i="10"/>
  <c r="N46" i="10"/>
  <c r="T46" i="10"/>
  <c r="U46" i="10"/>
  <c r="AG46" i="10"/>
  <c r="AH46" i="10"/>
  <c r="D46" i="10"/>
  <c r="AB46" i="10"/>
  <c r="AA11" i="31"/>
  <c r="AA33" i="8"/>
  <c r="AA15" i="14" s="1"/>
  <c r="M27" i="8"/>
  <c r="M16" i="41" s="1"/>
  <c r="M13" i="27"/>
  <c r="M30" i="10"/>
  <c r="AF36" i="10"/>
  <c r="AF13" i="31"/>
  <c r="M33" i="8"/>
  <c r="M11" i="31"/>
  <c r="N33" i="8"/>
  <c r="N14" i="12" s="1"/>
  <c r="N34" i="10"/>
  <c r="N11" i="31"/>
  <c r="H35" i="10"/>
  <c r="J39" i="10"/>
  <c r="J16" i="31"/>
  <c r="AE27" i="8"/>
  <c r="AE29" i="10"/>
  <c r="Z44" i="10"/>
  <c r="Z43" i="8"/>
  <c r="Z15" i="12" s="1"/>
  <c r="R9" i="8"/>
  <c r="AB12" i="33"/>
  <c r="AB43" i="8"/>
  <c r="AB15" i="33" s="1"/>
  <c r="Y39" i="10"/>
  <c r="I23" i="10"/>
  <c r="AB23" i="10"/>
  <c r="X23" i="10"/>
  <c r="U23" i="10"/>
  <c r="F23" i="10"/>
  <c r="L23" i="10"/>
  <c r="J35" i="10"/>
  <c r="M19" i="10"/>
  <c r="N28" i="10"/>
  <c r="Q28" i="10"/>
  <c r="W28" i="10"/>
  <c r="AB28" i="10"/>
  <c r="F28" i="10"/>
  <c r="Z28" i="10"/>
  <c r="AA28" i="10"/>
  <c r="Y28" i="10"/>
  <c r="U28" i="10"/>
  <c r="K27" i="8"/>
  <c r="K27" i="10" s="1"/>
  <c r="K11" i="27"/>
  <c r="T29" i="10"/>
  <c r="S27" i="8"/>
  <c r="F13" i="27"/>
  <c r="R39" i="10"/>
  <c r="M50" i="10"/>
  <c r="H14" i="8"/>
  <c r="Z23" i="10"/>
  <c r="K50" i="10"/>
  <c r="D16" i="31"/>
  <c r="D39" i="10"/>
  <c r="U38" i="10"/>
  <c r="D28" i="10"/>
  <c r="AH28" i="10"/>
  <c r="D29" i="10"/>
  <c r="D12" i="27"/>
  <c r="G30" i="10"/>
  <c r="X27" i="8"/>
  <c r="Y10" i="10"/>
  <c r="U19" i="10"/>
  <c r="AA38" i="10"/>
  <c r="K14" i="8"/>
  <c r="K14" i="10" s="1"/>
  <c r="T14" i="8"/>
  <c r="M31" i="10"/>
  <c r="Y15" i="10"/>
  <c r="M9" i="8"/>
  <c r="U30" i="10"/>
  <c r="T34" i="10"/>
  <c r="N36" i="10"/>
  <c r="N11" i="10"/>
  <c r="M11" i="23"/>
  <c r="L15" i="31"/>
  <c r="U12" i="27"/>
  <c r="L22" i="8"/>
  <c r="Z33" i="8"/>
  <c r="T13" i="23"/>
  <c r="R29" i="10"/>
  <c r="S16" i="10"/>
  <c r="M11" i="25"/>
  <c r="D13" i="33"/>
  <c r="AD13" i="33"/>
  <c r="AH10" i="10"/>
  <c r="D14" i="27"/>
  <c r="AB11" i="31"/>
  <c r="P15" i="23"/>
  <c r="K11" i="10"/>
  <c r="AH15" i="10"/>
  <c r="AE14" i="8"/>
  <c r="AE11" i="12" s="1"/>
  <c r="P16" i="10"/>
  <c r="G12" i="27"/>
  <c r="Y33" i="8"/>
  <c r="H11" i="27"/>
  <c r="H13" i="23"/>
  <c r="D33" i="8"/>
  <c r="L33" i="10" s="1"/>
  <c r="V43" i="8"/>
  <c r="P15" i="10"/>
  <c r="J29" i="10"/>
  <c r="F18" i="31"/>
  <c r="AE23" i="10"/>
  <c r="L15" i="10"/>
  <c r="M17" i="31"/>
  <c r="X19" i="10"/>
  <c r="AH11" i="10"/>
  <c r="Y29" i="10"/>
  <c r="AE11" i="10"/>
  <c r="AD27" i="8"/>
  <c r="AD15" i="27" s="1"/>
  <c r="T44" i="10"/>
  <c r="U11" i="10"/>
  <c r="AG12" i="10"/>
  <c r="P11" i="10"/>
  <c r="R28" i="10"/>
  <c r="X38" i="10"/>
  <c r="AF15" i="10"/>
  <c r="J49" i="8"/>
  <c r="J49" i="10" s="1"/>
  <c r="W11" i="10"/>
  <c r="L43" i="8"/>
  <c r="L18" i="41" s="1"/>
  <c r="F22" i="8"/>
  <c r="F13" i="14" s="1"/>
  <c r="J36" i="10"/>
  <c r="X13" i="27"/>
  <c r="N44" i="10"/>
  <c r="N43" i="8"/>
  <c r="N18" i="41" s="1"/>
  <c r="AB40" i="10"/>
  <c r="AB19" i="10"/>
  <c r="P39" i="10"/>
  <c r="AH44" i="10"/>
  <c r="R19" i="10"/>
  <c r="W14" i="23"/>
  <c r="I11" i="10"/>
  <c r="AC11" i="10"/>
  <c r="AC34" i="10"/>
  <c r="M14" i="31"/>
  <c r="W29" i="10"/>
  <c r="V34" i="10"/>
  <c r="AB18" i="10"/>
  <c r="J12" i="10"/>
  <c r="F11" i="21"/>
  <c r="L41" i="10"/>
  <c r="AE33" i="8"/>
  <c r="AE19" i="31" s="1"/>
  <c r="H46" i="10"/>
  <c r="Z35" i="10"/>
  <c r="H11" i="10"/>
  <c r="E11" i="10"/>
  <c r="R33" i="8"/>
  <c r="H40" i="10"/>
  <c r="X14" i="23"/>
  <c r="P12" i="25"/>
  <c r="L40" i="10"/>
  <c r="U12" i="10"/>
  <c r="AG45" i="10"/>
  <c r="I13" i="31"/>
  <c r="O22" i="8"/>
  <c r="T14" i="23"/>
  <c r="Q40" i="10"/>
  <c r="I15" i="10"/>
  <c r="W14" i="8"/>
  <c r="I14" i="23"/>
  <c r="AG23" i="10"/>
  <c r="AG22" i="8"/>
  <c r="AG13" i="14" s="1"/>
  <c r="W33" i="8"/>
  <c r="G18" i="31"/>
  <c r="W40" i="10"/>
  <c r="Q45" i="10"/>
  <c r="E40" i="10"/>
  <c r="M12" i="33"/>
  <c r="W19" i="10"/>
  <c r="AE44" i="10"/>
  <c r="AC15" i="31"/>
  <c r="G44" i="10"/>
  <c r="I50" i="10"/>
  <c r="E14" i="27"/>
  <c r="W13" i="31"/>
  <c r="E29" i="10"/>
  <c r="F14" i="31"/>
  <c r="K45" i="10"/>
  <c r="I12" i="33"/>
  <c r="Q11" i="31"/>
  <c r="AG49" i="8"/>
  <c r="AK49" i="8" s="1"/>
  <c r="O33" i="8"/>
  <c r="O17" i="41" s="1"/>
  <c r="Q38" i="10"/>
  <c r="E14" i="23"/>
  <c r="Q29" i="10"/>
  <c r="P14" i="31"/>
  <c r="G46" i="10"/>
  <c r="W43" i="8"/>
  <c r="W18" i="41" s="1"/>
  <c r="Z37" i="10"/>
  <c r="AE14" i="23"/>
  <c r="M39" i="10"/>
  <c r="P49" i="8"/>
  <c r="J38" i="10"/>
  <c r="H13" i="25"/>
  <c r="U9" i="8"/>
  <c r="R38" i="10"/>
  <c r="J45" i="10"/>
  <c r="J17" i="10"/>
  <c r="V14" i="8"/>
  <c r="X12" i="23"/>
  <c r="AB24" i="10"/>
  <c r="J12" i="31"/>
  <c r="H33" i="8"/>
  <c r="AH45" i="10"/>
  <c r="U22" i="8"/>
  <c r="U13" i="14" s="1"/>
  <c r="H38" i="10"/>
  <c r="AA40" i="10"/>
  <c r="AD33" i="8"/>
  <c r="AD33" i="10" s="1"/>
  <c r="G12" i="23"/>
  <c r="AB45" i="10"/>
  <c r="R10" i="10"/>
  <c r="Z11" i="33"/>
  <c r="AD11" i="33"/>
  <c r="F12" i="10"/>
  <c r="M34" i="10"/>
  <c r="G13" i="21"/>
  <c r="AD11" i="10"/>
  <c r="S10" i="10"/>
  <c r="F12" i="33"/>
  <c r="N40" i="10"/>
  <c r="R35" i="10"/>
  <c r="M28" i="10"/>
  <c r="AB29" i="10"/>
  <c r="AF14" i="27"/>
  <c r="AE15" i="31"/>
  <c r="G11" i="31"/>
  <c r="T12" i="23"/>
  <c r="AB15" i="31"/>
  <c r="P36" i="10"/>
  <c r="F44" i="10"/>
  <c r="L13" i="27"/>
  <c r="R43" i="8"/>
  <c r="R6" i="8" s="1"/>
  <c r="AE19" i="10"/>
  <c r="F14" i="23"/>
  <c r="X22" i="8"/>
  <c r="AG14" i="23"/>
  <c r="AE14" i="27"/>
  <c r="E30" i="10"/>
  <c r="O37" i="10"/>
  <c r="O40" i="10"/>
  <c r="E28" i="10"/>
  <c r="I10" i="10"/>
  <c r="D13" i="31"/>
  <c r="V11" i="27"/>
  <c r="AF29" i="10"/>
  <c r="R18" i="10"/>
  <c r="G39" i="10"/>
  <c r="P18" i="31"/>
  <c r="Z11" i="10"/>
  <c r="N31" i="10"/>
  <c r="AK28" i="8"/>
  <c r="U45" i="10"/>
  <c r="AE18" i="31"/>
  <c r="Q37" i="10"/>
  <c r="AA46" i="10"/>
  <c r="O38" i="10"/>
  <c r="O19" i="10"/>
  <c r="K43" i="8"/>
  <c r="K43" i="10" s="1"/>
  <c r="U43" i="8"/>
  <c r="E33" i="8"/>
  <c r="E33" i="10" s="1"/>
  <c r="I22" i="8"/>
  <c r="I15" i="41" s="1"/>
  <c r="AG16" i="31"/>
  <c r="AJ30" i="8"/>
  <c r="Q11" i="33"/>
  <c r="K44" i="10"/>
  <c r="O14" i="8"/>
  <c r="O17" i="23" s="1"/>
  <c r="AG27" i="8"/>
  <c r="AG7" i="3"/>
  <c r="AG14" i="31"/>
  <c r="AD7" i="7"/>
  <c r="AK43" i="7"/>
  <c r="AG13" i="21"/>
  <c r="AK12" i="8"/>
  <c r="N6" i="7"/>
  <c r="N9" i="41" s="1"/>
  <c r="AJ33" i="3"/>
  <c r="AK33" i="3"/>
  <c r="AG18" i="10"/>
  <c r="AK18" i="8"/>
  <c r="AC13" i="33"/>
  <c r="AC46" i="10"/>
  <c r="K18" i="31"/>
  <c r="K41" i="10"/>
  <c r="AG13" i="25"/>
  <c r="AJ25" i="8"/>
  <c r="H6" i="7"/>
  <c r="H9" i="41" s="1"/>
  <c r="E14" i="8"/>
  <c r="E12" i="31"/>
  <c r="E35" i="10"/>
  <c r="L7" i="7"/>
  <c r="I28" i="10"/>
  <c r="I27" i="8"/>
  <c r="I11" i="27"/>
  <c r="Q41" i="10"/>
  <c r="Q18" i="31"/>
  <c r="W23" i="10"/>
  <c r="W22" i="8"/>
  <c r="W11" i="25"/>
  <c r="I13" i="33"/>
  <c r="I46" i="10"/>
  <c r="I30" i="10"/>
  <c r="I13" i="27"/>
  <c r="AC13" i="25"/>
  <c r="AC25" i="10"/>
  <c r="K46" i="10"/>
  <c r="K13" i="33"/>
  <c r="W9" i="8"/>
  <c r="W10" i="10"/>
  <c r="W11" i="21"/>
  <c r="M13" i="25"/>
  <c r="M25" i="10"/>
  <c r="AF18" i="31"/>
  <c r="AF41" i="10"/>
  <c r="AG14" i="8"/>
  <c r="AK14" i="8" s="1"/>
  <c r="AF50" i="10"/>
  <c r="AF49" i="8"/>
  <c r="Y6" i="7"/>
  <c r="Y9" i="41" s="1"/>
  <c r="AF22" i="8"/>
  <c r="AF23" i="10"/>
  <c r="AF11" i="25"/>
  <c r="E46" i="10"/>
  <c r="E13" i="33"/>
  <c r="AC12" i="10"/>
  <c r="AC13" i="21"/>
  <c r="T11" i="21"/>
  <c r="T10" i="10"/>
  <c r="T9" i="8"/>
  <c r="T6" i="8" s="1"/>
  <c r="T22" i="9" s="1"/>
  <c r="Q12" i="31"/>
  <c r="Q35" i="10"/>
  <c r="I18" i="31"/>
  <c r="I41" i="10"/>
  <c r="X13" i="21"/>
  <c r="X12" i="10"/>
  <c r="H24" i="10"/>
  <c r="H12" i="25"/>
  <c r="AE12" i="10"/>
  <c r="AE13" i="21"/>
  <c r="AF24" i="10"/>
  <c r="AF12" i="25"/>
  <c r="D24" i="10"/>
  <c r="D12" i="25"/>
  <c r="AH24" i="10"/>
  <c r="H39" i="10"/>
  <c r="H16" i="31"/>
  <c r="G11" i="25"/>
  <c r="G23" i="10"/>
  <c r="G22" i="8"/>
  <c r="V13" i="33"/>
  <c r="V46" i="10"/>
  <c r="R49" i="8"/>
  <c r="R49" i="10" s="1"/>
  <c r="R50" i="10"/>
  <c r="W12" i="10"/>
  <c r="W13" i="21"/>
  <c r="AE50" i="10"/>
  <c r="AE49" i="8"/>
  <c r="AE49" i="10" s="1"/>
  <c r="O11" i="21"/>
  <c r="O9" i="8"/>
  <c r="O10" i="10"/>
  <c r="J10" i="10"/>
  <c r="J11" i="21"/>
  <c r="J9" i="8"/>
  <c r="AG12" i="31"/>
  <c r="AJ35" i="8"/>
  <c r="AG35" i="10"/>
  <c r="I24" i="10"/>
  <c r="I12" i="25"/>
  <c r="E9" i="8"/>
  <c r="E10" i="10"/>
  <c r="E11" i="21"/>
  <c r="I39" i="10"/>
  <c r="I16" i="31"/>
  <c r="L16" i="31"/>
  <c r="L39" i="10"/>
  <c r="AG13" i="23"/>
  <c r="AJ17" i="8"/>
  <c r="O12" i="25"/>
  <c r="O24" i="10"/>
  <c r="T23" i="10"/>
  <c r="T11" i="25"/>
  <c r="AA10" i="10"/>
  <c r="AA11" i="21"/>
  <c r="V12" i="10"/>
  <c r="V13" i="21"/>
  <c r="AE13" i="27"/>
  <c r="AE30" i="10"/>
  <c r="S12" i="25"/>
  <c r="S24" i="10"/>
  <c r="N12" i="27"/>
  <c r="N29" i="10"/>
  <c r="K16" i="31"/>
  <c r="K39" i="10"/>
  <c r="U7" i="3"/>
  <c r="R13" i="21"/>
  <c r="R12" i="10"/>
  <c r="M13" i="21"/>
  <c r="M12" i="10"/>
  <c r="AA25" i="10"/>
  <c r="AA13" i="25"/>
  <c r="Z12" i="10"/>
  <c r="Z13" i="21"/>
  <c r="Y49" i="8"/>
  <c r="Y50" i="10"/>
  <c r="Z11" i="21"/>
  <c r="Z9" i="8"/>
  <c r="D12" i="10"/>
  <c r="D13" i="21"/>
  <c r="AH12" i="10"/>
  <c r="Y11" i="25"/>
  <c r="Y23" i="10"/>
  <c r="D22" i="8"/>
  <c r="AA22" i="10" s="1"/>
  <c r="AH23" i="10"/>
  <c r="D11" i="25"/>
  <c r="D23" i="10"/>
  <c r="M17" i="10"/>
  <c r="M13" i="23"/>
  <c r="N13" i="27"/>
  <c r="N30" i="10"/>
  <c r="R11" i="25"/>
  <c r="R23" i="10"/>
  <c r="M18" i="31"/>
  <c r="M41" i="10"/>
  <c r="I13" i="21"/>
  <c r="I12" i="10"/>
  <c r="Q13" i="21"/>
  <c r="Q12" i="10"/>
  <c r="AC50" i="10"/>
  <c r="AC49" i="8"/>
  <c r="AA12" i="31"/>
  <c r="AA35" i="10"/>
  <c r="O18" i="10"/>
  <c r="O14" i="23"/>
  <c r="O46" i="10"/>
  <c r="O13" i="33"/>
  <c r="E12" i="10"/>
  <c r="E13" i="21"/>
  <c r="Y7" i="6"/>
  <c r="Y6" i="6"/>
  <c r="Y8" i="41" s="1"/>
  <c r="E16" i="10"/>
  <c r="E12" i="23"/>
  <c r="V16" i="31"/>
  <c r="V39" i="10"/>
  <c r="F6" i="7"/>
  <c r="F9" i="41" s="1"/>
  <c r="AC15" i="10"/>
  <c r="AC11" i="23"/>
  <c r="Y18" i="31"/>
  <c r="Y41" i="10"/>
  <c r="AC11" i="25"/>
  <c r="AC23" i="10"/>
  <c r="O43" i="8"/>
  <c r="AD14" i="23"/>
  <c r="AD18" i="10"/>
  <c r="AD23" i="10"/>
  <c r="AD22" i="8"/>
  <c r="AD11" i="25"/>
  <c r="Z50" i="10"/>
  <c r="Z49" i="8"/>
  <c r="AC17" i="31"/>
  <c r="AC40" i="10"/>
  <c r="E23" i="10"/>
  <c r="E11" i="25"/>
  <c r="F11" i="23"/>
  <c r="F15" i="10"/>
  <c r="AG12" i="21"/>
  <c r="AJ11" i="8"/>
  <c r="AB10" i="10"/>
  <c r="AB11" i="21"/>
  <c r="AB9" i="8"/>
  <c r="AB9" i="10" s="1"/>
  <c r="J11" i="27"/>
  <c r="J28" i="10"/>
  <c r="W13" i="25"/>
  <c r="W25" i="10"/>
  <c r="V23" i="10"/>
  <c r="V22" i="8"/>
  <c r="V7" i="8" s="1"/>
  <c r="V11" i="25"/>
  <c r="T39" i="10"/>
  <c r="T16" i="31"/>
  <c r="D18" i="31"/>
  <c r="D41" i="10"/>
  <c r="AH41" i="10"/>
  <c r="R27" i="8"/>
  <c r="D30" i="10"/>
  <c r="D13" i="27"/>
  <c r="AH30" i="10"/>
  <c r="AD50" i="10"/>
  <c r="AD49" i="8"/>
  <c r="AA16" i="31"/>
  <c r="AA39" i="10"/>
  <c r="X50" i="10"/>
  <c r="X49" i="8"/>
  <c r="P11" i="25"/>
  <c r="P23" i="10"/>
  <c r="AJ19" i="8"/>
  <c r="AG15" i="23"/>
  <c r="O49" i="8"/>
  <c r="O50" i="10"/>
  <c r="AK44" i="8"/>
  <c r="AJ44" i="8"/>
  <c r="AG11" i="33"/>
  <c r="N15" i="10"/>
  <c r="N11" i="23"/>
  <c r="I16" i="10"/>
  <c r="I12" i="23"/>
  <c r="H11" i="33"/>
  <c r="H44" i="10"/>
  <c r="H43" i="8"/>
  <c r="AF30" i="10"/>
  <c r="AF13" i="27"/>
  <c r="AD12" i="25"/>
  <c r="AD24" i="10"/>
  <c r="G12" i="25"/>
  <c r="G24" i="10"/>
  <c r="Q30" i="10"/>
  <c r="Q13" i="27"/>
  <c r="O12" i="23"/>
  <c r="O16" i="10"/>
  <c r="AE9" i="8"/>
  <c r="E6" i="7"/>
  <c r="E9" i="41" s="1"/>
  <c r="R30" i="10"/>
  <c r="R13" i="27"/>
  <c r="S14" i="8"/>
  <c r="S15" i="10"/>
  <c r="S11" i="23"/>
  <c r="T12" i="10"/>
  <c r="T13" i="21"/>
  <c r="P28" i="10"/>
  <c r="P11" i="27"/>
  <c r="P27" i="8"/>
  <c r="F12" i="31"/>
  <c r="F35" i="10"/>
  <c r="L12" i="10"/>
  <c r="L13" i="21"/>
  <c r="Y31" i="10"/>
  <c r="Y14" i="27"/>
  <c r="AD14" i="27"/>
  <c r="AD31" i="10"/>
  <c r="AA23" i="10"/>
  <c r="AA11" i="25"/>
  <c r="K34" i="10"/>
  <c r="S22" i="8"/>
  <c r="S6" i="8" s="1"/>
  <c r="S11" i="25"/>
  <c r="S23" i="10"/>
  <c r="T13" i="27"/>
  <c r="T30" i="10"/>
  <c r="AD12" i="10"/>
  <c r="AD13" i="21"/>
  <c r="Y9" i="8"/>
  <c r="Y9" i="10" s="1"/>
  <c r="K13" i="21"/>
  <c r="K12" i="10"/>
  <c r="L24" i="10"/>
  <c r="L12" i="25"/>
  <c r="S16" i="31"/>
  <c r="S39" i="10"/>
  <c r="U25" i="10"/>
  <c r="U13" i="25"/>
  <c r="Z7" i="3"/>
  <c r="P13" i="27"/>
  <c r="P30" i="10"/>
  <c r="U18" i="10"/>
  <c r="U14" i="23"/>
  <c r="J13" i="27"/>
  <c r="J30" i="10"/>
  <c r="K14" i="25"/>
  <c r="K12" i="12"/>
  <c r="K15" i="41"/>
  <c r="K13" i="14"/>
  <c r="K22" i="10"/>
  <c r="M49" i="10"/>
  <c r="U7" i="41"/>
  <c r="Z15" i="41"/>
  <c r="Z22" i="10"/>
  <c r="Z12" i="12"/>
  <c r="Z13" i="14"/>
  <c r="Z14" i="25"/>
  <c r="K49" i="10"/>
  <c r="D27" i="10"/>
  <c r="D16" i="41"/>
  <c r="D13" i="12"/>
  <c r="I27" i="10"/>
  <c r="D15" i="27"/>
  <c r="AH27" i="10"/>
  <c r="D14" i="14"/>
  <c r="AF14" i="14"/>
  <c r="AF16" i="41"/>
  <c r="AF27" i="10"/>
  <c r="AF13" i="12"/>
  <c r="AF15" i="27"/>
  <c r="J12" i="14"/>
  <c r="J11" i="12"/>
  <c r="J14" i="41"/>
  <c r="J17" i="23"/>
  <c r="L15" i="14"/>
  <c r="L14" i="12"/>
  <c r="L19" i="31"/>
  <c r="L17" i="41"/>
  <c r="Y17" i="23"/>
  <c r="Y11" i="12"/>
  <c r="Y6" i="8"/>
  <c r="Y14" i="41"/>
  <c r="Y14" i="10"/>
  <c r="Y12" i="14"/>
  <c r="G14" i="10"/>
  <c r="G14" i="41"/>
  <c r="G12" i="14"/>
  <c r="G17" i="23"/>
  <c r="G11" i="12"/>
  <c r="T19" i="31"/>
  <c r="T33" i="10"/>
  <c r="T14" i="12"/>
  <c r="T15" i="14"/>
  <c r="T17" i="41"/>
  <c r="M17" i="23"/>
  <c r="AB15" i="12"/>
  <c r="AA17" i="41"/>
  <c r="U49" i="10"/>
  <c r="AA12" i="12"/>
  <c r="AA14" i="25"/>
  <c r="AA15" i="41"/>
  <c r="AA13" i="14"/>
  <c r="AB15" i="14"/>
  <c r="J14" i="10"/>
  <c r="D14" i="41"/>
  <c r="D11" i="12"/>
  <c r="D17" i="23"/>
  <c r="E14" i="10"/>
  <c r="H15" i="27"/>
  <c r="H13" i="12"/>
  <c r="H14" i="14"/>
  <c r="H16" i="41"/>
  <c r="H27" i="10"/>
  <c r="P17" i="23"/>
  <c r="P14" i="41"/>
  <c r="P12" i="14"/>
  <c r="P11" i="12"/>
  <c r="AE12" i="12"/>
  <c r="AE14" i="25"/>
  <c r="L17" i="23"/>
  <c r="L14" i="10"/>
  <c r="L14" i="41"/>
  <c r="L12" i="14"/>
  <c r="L11" i="12"/>
  <c r="G49" i="10"/>
  <c r="P10" i="12"/>
  <c r="P13" i="41"/>
  <c r="P11" i="14"/>
  <c r="P14" i="21"/>
  <c r="P9" i="10"/>
  <c r="H12" i="12"/>
  <c r="H22" i="10"/>
  <c r="AD27" i="10"/>
  <c r="AD16" i="41"/>
  <c r="AD14" i="14"/>
  <c r="Q10" i="12"/>
  <c r="Q7" i="8"/>
  <c r="Q13" i="41"/>
  <c r="Q11" i="14"/>
  <c r="Q14" i="21"/>
  <c r="Q6" i="8"/>
  <c r="Q9" i="10"/>
  <c r="AF14" i="41"/>
  <c r="E7" i="41"/>
  <c r="G14" i="21"/>
  <c r="G10" i="12"/>
  <c r="G13" i="41"/>
  <c r="G11" i="14"/>
  <c r="G9" i="10"/>
  <c r="AK7" i="6"/>
  <c r="AJ7" i="6"/>
  <c r="AK6" i="6"/>
  <c r="AJ6" i="6"/>
  <c r="AG8" i="41"/>
  <c r="AF7" i="41"/>
  <c r="AD11" i="14"/>
  <c r="AD10" i="12"/>
  <c r="AD13" i="41"/>
  <c r="AD14" i="21"/>
  <c r="AD9" i="10"/>
  <c r="I7" i="41"/>
  <c r="V17" i="41"/>
  <c r="V14" i="12"/>
  <c r="V15" i="14"/>
  <c r="V19" i="31"/>
  <c r="V33" i="10"/>
  <c r="AF16" i="14"/>
  <c r="AF18" i="41"/>
  <c r="AF15" i="12"/>
  <c r="AF43" i="10"/>
  <c r="AF15" i="33"/>
  <c r="AE15" i="14"/>
  <c r="AE17" i="41"/>
  <c r="AE33" i="10"/>
  <c r="T7" i="41"/>
  <c r="X14" i="21"/>
  <c r="X9" i="10"/>
  <c r="X13" i="41"/>
  <c r="X10" i="12"/>
  <c r="X7" i="8"/>
  <c r="X11" i="14"/>
  <c r="R33" i="10"/>
  <c r="R15" i="14"/>
  <c r="R14" i="12"/>
  <c r="R19" i="31"/>
  <c r="R17" i="41"/>
  <c r="V7" i="41"/>
  <c r="H7" i="41"/>
  <c r="J15" i="12"/>
  <c r="J43" i="10"/>
  <c r="J18" i="41"/>
  <c r="J15" i="33"/>
  <c r="J16" i="14"/>
  <c r="E49" i="10"/>
  <c r="O13" i="14"/>
  <c r="O14" i="25"/>
  <c r="O22" i="10"/>
  <c r="O15" i="41"/>
  <c r="O12" i="12"/>
  <c r="Q49" i="10"/>
  <c r="W11" i="12"/>
  <c r="W14" i="10"/>
  <c r="W17" i="23"/>
  <c r="W14" i="41"/>
  <c r="W12" i="14"/>
  <c r="AK22" i="8"/>
  <c r="AG12" i="12"/>
  <c r="AJ22" i="8"/>
  <c r="W19" i="31"/>
  <c r="W15" i="14"/>
  <c r="W33" i="10"/>
  <c r="W14" i="12"/>
  <c r="W17" i="41"/>
  <c r="AE43" i="10"/>
  <c r="AE16" i="14"/>
  <c r="AE15" i="12"/>
  <c r="AE15" i="33"/>
  <c r="AE18" i="41"/>
  <c r="Q14" i="41"/>
  <c r="Q12" i="14"/>
  <c r="Q14" i="10"/>
  <c r="Q17" i="23"/>
  <c r="Q11" i="12"/>
  <c r="AC7" i="41"/>
  <c r="Q15" i="14"/>
  <c r="Q19" i="31"/>
  <c r="Q17" i="41"/>
  <c r="Q14" i="12"/>
  <c r="O15" i="14"/>
  <c r="O33" i="10"/>
  <c r="Y16" i="14"/>
  <c r="Y43" i="10"/>
  <c r="Y15" i="12"/>
  <c r="Y15" i="33"/>
  <c r="Y18" i="41"/>
  <c r="S15" i="12"/>
  <c r="S15" i="33"/>
  <c r="S18" i="41"/>
  <c r="S16" i="14"/>
  <c r="S43" i="10"/>
  <c r="W15" i="33"/>
  <c r="W15" i="12"/>
  <c r="AK7" i="7"/>
  <c r="AJ7" i="7"/>
  <c r="U15" i="27"/>
  <c r="U27" i="10"/>
  <c r="K13" i="12"/>
  <c r="K15" i="27"/>
  <c r="J17" i="41"/>
  <c r="J33" i="10"/>
  <c r="J15" i="14"/>
  <c r="J19" i="31"/>
  <c r="J14" i="12"/>
  <c r="Z7" i="41"/>
  <c r="R10" i="12"/>
  <c r="R14" i="21"/>
  <c r="R11" i="14"/>
  <c r="R13" i="41"/>
  <c r="R9" i="10"/>
  <c r="M7" i="41"/>
  <c r="AE15" i="27"/>
  <c r="AE16" i="41"/>
  <c r="AE14" i="14"/>
  <c r="AE13" i="12"/>
  <c r="AE27" i="10"/>
  <c r="AD16" i="14"/>
  <c r="AD15" i="33"/>
  <c r="AD18" i="41"/>
  <c r="AD15" i="12"/>
  <c r="AD43" i="10"/>
  <c r="N19" i="31"/>
  <c r="Y16" i="41"/>
  <c r="Y27" i="10"/>
  <c r="Y13" i="12"/>
  <c r="Y15" i="27"/>
  <c r="Y14" i="14"/>
  <c r="M15" i="14"/>
  <c r="M33" i="10"/>
  <c r="M19" i="31"/>
  <c r="M14" i="12"/>
  <c r="M17" i="41"/>
  <c r="X14" i="12"/>
  <c r="X17" i="41"/>
  <c r="X15" i="14"/>
  <c r="X19" i="31"/>
  <c r="X33" i="10"/>
  <c r="D7" i="41"/>
  <c r="S13" i="41"/>
  <c r="S10" i="12"/>
  <c r="S11" i="14"/>
  <c r="S9" i="10"/>
  <c r="S14" i="21"/>
  <c r="K19" i="31"/>
  <c r="K17" i="41"/>
  <c r="K15" i="14"/>
  <c r="K14" i="12"/>
  <c r="K33" i="10"/>
  <c r="U14" i="10"/>
  <c r="U17" i="23"/>
  <c r="M13" i="12"/>
  <c r="M14" i="14"/>
  <c r="M27" i="10"/>
  <c r="AA49" i="10"/>
  <c r="G15" i="27"/>
  <c r="G13" i="12"/>
  <c r="G14" i="14"/>
  <c r="AA7" i="41"/>
  <c r="P7" i="41"/>
  <c r="F15" i="33"/>
  <c r="F18" i="41"/>
  <c r="F43" i="10"/>
  <c r="F15" i="12"/>
  <c r="F16" i="14"/>
  <c r="Q7" i="41"/>
  <c r="F14" i="41"/>
  <c r="F14" i="10"/>
  <c r="F11" i="12"/>
  <c r="L14" i="21"/>
  <c r="L11" i="14"/>
  <c r="L9" i="10"/>
  <c r="L13" i="41"/>
  <c r="L10" i="12"/>
  <c r="L7" i="8"/>
  <c r="AD7" i="41"/>
  <c r="E13" i="14"/>
  <c r="E15" i="27"/>
  <c r="E27" i="10"/>
  <c r="U15" i="12"/>
  <c r="U15" i="33"/>
  <c r="U16" i="14"/>
  <c r="U18" i="41"/>
  <c r="U43" i="10"/>
  <c r="S19" i="31"/>
  <c r="S14" i="12"/>
  <c r="S33" i="10"/>
  <c r="AB14" i="14"/>
  <c r="F7" i="41"/>
  <c r="AB12" i="12"/>
  <c r="AB13" i="14"/>
  <c r="AB15" i="41"/>
  <c r="AB14" i="25"/>
  <c r="AB49" i="10"/>
  <c r="N14" i="14"/>
  <c r="X7" i="41"/>
  <c r="H10" i="12"/>
  <c r="H9" i="10"/>
  <c r="H13" i="41"/>
  <c r="H14" i="21"/>
  <c r="H11" i="14"/>
  <c r="V49" i="10"/>
  <c r="L15" i="27"/>
  <c r="L27" i="10"/>
  <c r="E15" i="14"/>
  <c r="E17" i="41"/>
  <c r="W7" i="41"/>
  <c r="I13" i="14"/>
  <c r="I15" i="12"/>
  <c r="I15" i="33"/>
  <c r="I43" i="10"/>
  <c r="Q43" i="10"/>
  <c r="Q15" i="33"/>
  <c r="K15" i="33"/>
  <c r="K15" i="12"/>
  <c r="K18" i="41"/>
  <c r="Q16" i="41"/>
  <c r="Q14" i="14"/>
  <c r="O14" i="41"/>
  <c r="O11" i="12"/>
  <c r="O14" i="10"/>
  <c r="O6" i="8"/>
  <c r="AK27" i="8"/>
  <c r="AG14" i="14"/>
  <c r="AG15" i="27"/>
  <c r="AJ27" i="8"/>
  <c r="AG13" i="12"/>
  <c r="AG16" i="41"/>
  <c r="AG27" i="10"/>
  <c r="AK7" i="3"/>
  <c r="AJ7" i="3"/>
  <c r="S16" i="41"/>
  <c r="S15" i="27"/>
  <c r="S14" i="14"/>
  <c r="S27" i="10"/>
  <c r="S13" i="12"/>
  <c r="R13" i="14"/>
  <c r="R12" i="12"/>
  <c r="R14" i="25"/>
  <c r="R15" i="41"/>
  <c r="H14" i="41"/>
  <c r="H17" i="23"/>
  <c r="H14" i="10"/>
  <c r="H11" i="12"/>
  <c r="H12" i="14"/>
  <c r="T13" i="12"/>
  <c r="T15" i="27"/>
  <c r="T16" i="41"/>
  <c r="T27" i="10"/>
  <c r="T14" i="14"/>
  <c r="X15" i="27"/>
  <c r="X16" i="41"/>
  <c r="X27" i="10"/>
  <c r="Y14" i="25"/>
  <c r="Y15" i="41"/>
  <c r="Y13" i="14"/>
  <c r="Y12" i="12"/>
  <c r="K17" i="23"/>
  <c r="K12" i="14"/>
  <c r="X16" i="14"/>
  <c r="X15" i="33"/>
  <c r="T12" i="14"/>
  <c r="T14" i="41"/>
  <c r="T11" i="12"/>
  <c r="T14" i="10"/>
  <c r="T17" i="23"/>
  <c r="R7" i="41"/>
  <c r="K11" i="14"/>
  <c r="K14" i="21"/>
  <c r="K13" i="41"/>
  <c r="K9" i="10"/>
  <c r="K10" i="12"/>
  <c r="M13" i="41"/>
  <c r="M10" i="12"/>
  <c r="H49" i="10"/>
  <c r="L12" i="12"/>
  <c r="L15" i="41"/>
  <c r="N7" i="41"/>
  <c r="Z19" i="31"/>
  <c r="Z14" i="12"/>
  <c r="Z17" i="41"/>
  <c r="Z15" i="14"/>
  <c r="Z33" i="10"/>
  <c r="M12" i="12"/>
  <c r="M14" i="25"/>
  <c r="M13" i="14"/>
  <c r="M15" i="41"/>
  <c r="AE9" i="10"/>
  <c r="W9" i="10"/>
  <c r="D13" i="41"/>
  <c r="D11" i="14"/>
  <c r="T9" i="10"/>
  <c r="D14" i="21"/>
  <c r="E9" i="10"/>
  <c r="D9" i="10"/>
  <c r="D10" i="12"/>
  <c r="AH9" i="10"/>
  <c r="S7" i="41"/>
  <c r="AD17" i="23"/>
  <c r="AD14" i="41"/>
  <c r="AD12" i="14"/>
  <c r="AD11" i="12"/>
  <c r="AE12" i="14"/>
  <c r="AE14" i="41"/>
  <c r="Y14" i="12"/>
  <c r="Y33" i="10"/>
  <c r="Y19" i="31"/>
  <c r="Y15" i="14"/>
  <c r="Y17" i="41"/>
  <c r="AH33" i="10"/>
  <c r="D33" i="10"/>
  <c r="D14" i="12"/>
  <c r="V15" i="33"/>
  <c r="V15" i="12"/>
  <c r="V18" i="41"/>
  <c r="V16" i="14"/>
  <c r="V43" i="10"/>
  <c r="R14" i="41"/>
  <c r="R14" i="10"/>
  <c r="R11" i="12"/>
  <c r="R17" i="23"/>
  <c r="R12" i="14"/>
  <c r="AA13" i="41"/>
  <c r="AA11" i="14"/>
  <c r="AA10" i="12"/>
  <c r="AA14" i="21"/>
  <c r="AA9" i="10"/>
  <c r="J12" i="12"/>
  <c r="J14" i="25"/>
  <c r="J15" i="41"/>
  <c r="J13" i="14"/>
  <c r="T15" i="12"/>
  <c r="T16" i="14"/>
  <c r="T18" i="41"/>
  <c r="T43" i="10"/>
  <c r="T15" i="33"/>
  <c r="T49" i="10"/>
  <c r="W49" i="10"/>
  <c r="F49" i="10"/>
  <c r="F14" i="25"/>
  <c r="F15" i="41"/>
  <c r="L49" i="10"/>
  <c r="AB7" i="41"/>
  <c r="J7" i="41"/>
  <c r="N12" i="14"/>
  <c r="N14" i="41"/>
  <c r="N15" i="12"/>
  <c r="N43" i="10"/>
  <c r="L7" i="41"/>
  <c r="D15" i="33"/>
  <c r="D15" i="12"/>
  <c r="D18" i="41"/>
  <c r="AH43" i="10"/>
  <c r="D43" i="10"/>
  <c r="D16" i="14"/>
  <c r="H43" i="10"/>
  <c r="AK43" i="8"/>
  <c r="AJ43" i="8"/>
  <c r="AG16" i="14"/>
  <c r="AG15" i="33"/>
  <c r="AG15" i="12"/>
  <c r="AG18" i="41"/>
  <c r="AG43" i="10"/>
  <c r="O7" i="41"/>
  <c r="AC17" i="41"/>
  <c r="AC19" i="31"/>
  <c r="P14" i="25"/>
  <c r="F13" i="41"/>
  <c r="F11" i="14"/>
  <c r="F9" i="10"/>
  <c r="F14" i="21"/>
  <c r="F10" i="12"/>
  <c r="Z14" i="10"/>
  <c r="Z11" i="12"/>
  <c r="Z12" i="14"/>
  <c r="P18" i="41"/>
  <c r="P43" i="10"/>
  <c r="P16" i="14"/>
  <c r="AC12" i="12"/>
  <c r="AC15" i="41"/>
  <c r="I11" i="12"/>
  <c r="I14" i="41"/>
  <c r="AC14" i="14"/>
  <c r="AC13" i="12"/>
  <c r="AC27" i="10"/>
  <c r="AC12" i="14"/>
  <c r="AC14" i="41"/>
  <c r="Q15" i="41"/>
  <c r="Q12" i="12"/>
  <c r="Q14" i="25"/>
  <c r="Q13" i="14"/>
  <c r="G15" i="12"/>
  <c r="G43" i="10"/>
  <c r="G18" i="41"/>
  <c r="G16" i="14"/>
  <c r="G15" i="33"/>
  <c r="I49" i="10"/>
  <c r="AC18" i="41"/>
  <c r="AC15" i="12"/>
  <c r="AC43" i="10"/>
  <c r="O27" i="10"/>
  <c r="O14" i="14"/>
  <c r="AK6" i="7"/>
  <c r="AJ6" i="7"/>
  <c r="AG9" i="41"/>
  <c r="P49" i="10"/>
  <c r="U13" i="41"/>
  <c r="U9" i="10"/>
  <c r="U10" i="12"/>
  <c r="U14" i="21"/>
  <c r="U11" i="14"/>
  <c r="V11" i="12"/>
  <c r="V17" i="23"/>
  <c r="V12" i="14"/>
  <c r="V14" i="41"/>
  <c r="V14" i="10"/>
  <c r="Y7" i="41"/>
  <c r="H19" i="31"/>
  <c r="H33" i="10"/>
  <c r="H15" i="14"/>
  <c r="H17" i="41"/>
  <c r="H14" i="12"/>
  <c r="U15" i="41"/>
  <c r="AD15" i="14"/>
  <c r="O49" i="10"/>
  <c r="Z49" i="10"/>
  <c r="Y49" i="10"/>
  <c r="D49" i="10"/>
  <c r="AH49" i="10"/>
  <c r="K7" i="41"/>
  <c r="Z43" i="10"/>
  <c r="Z16" i="14"/>
  <c r="F17" i="41"/>
  <c r="F14" i="12"/>
  <c r="F15" i="14"/>
  <c r="Z15" i="27"/>
  <c r="Z14" i="14"/>
  <c r="Z16" i="41"/>
  <c r="Z13" i="12"/>
  <c r="Z27" i="10"/>
  <c r="N13" i="41"/>
  <c r="N14" i="21"/>
  <c r="N10" i="12"/>
  <c r="N11" i="14"/>
  <c r="N9" i="10"/>
  <c r="X11" i="12"/>
  <c r="X12" i="14"/>
  <c r="X17" i="23"/>
  <c r="X14" i="41"/>
  <c r="X14" i="10"/>
  <c r="AB17" i="23"/>
  <c r="AB14" i="41"/>
  <c r="AB11" i="12"/>
  <c r="AB12" i="14"/>
  <c r="S49" i="10"/>
  <c r="G17" i="41"/>
  <c r="AA27" i="10"/>
  <c r="AA16" i="41"/>
  <c r="AA15" i="27"/>
  <c r="AA11" i="12"/>
  <c r="AE7" i="41"/>
  <c r="T13" i="14"/>
  <c r="T12" i="12"/>
  <c r="T15" i="41"/>
  <c r="T14" i="25"/>
  <c r="T22" i="10"/>
  <c r="R15" i="12"/>
  <c r="X12" i="12"/>
  <c r="X13" i="14"/>
  <c r="X15" i="41"/>
  <c r="X14" i="25"/>
  <c r="F13" i="12"/>
  <c r="F27" i="10"/>
  <c r="F16" i="41"/>
  <c r="J13" i="12"/>
  <c r="N49" i="10"/>
  <c r="U14" i="12"/>
  <c r="U17" i="41"/>
  <c r="G7" i="41"/>
  <c r="AF9" i="10"/>
  <c r="AF11" i="14"/>
  <c r="AF14" i="21"/>
  <c r="AF13" i="41"/>
  <c r="AF10" i="12"/>
  <c r="I11" i="14"/>
  <c r="I14" i="21"/>
  <c r="I7" i="8"/>
  <c r="N15" i="41"/>
  <c r="N12" i="12"/>
  <c r="V15" i="27"/>
  <c r="V16" i="41"/>
  <c r="V14" i="14"/>
  <c r="V27" i="10"/>
  <c r="V13" i="12"/>
  <c r="P33" i="10"/>
  <c r="P19" i="31"/>
  <c r="M15" i="12"/>
  <c r="M15" i="33"/>
  <c r="M43" i="10"/>
  <c r="V6" i="8"/>
  <c r="V11" i="14"/>
  <c r="V14" i="21"/>
  <c r="V13" i="41"/>
  <c r="V9" i="10"/>
  <c r="V10" i="12"/>
  <c r="W15" i="27"/>
  <c r="W16" i="41"/>
  <c r="W14" i="14"/>
  <c r="W27" i="10"/>
  <c r="W13" i="12"/>
  <c r="AK33" i="8"/>
  <c r="AJ33" i="8"/>
  <c r="AG33" i="10"/>
  <c r="I15" i="14"/>
  <c r="I14" i="12"/>
  <c r="I33" i="10"/>
  <c r="AA18" i="41"/>
  <c r="AA43" i="10"/>
  <c r="AA16" i="14"/>
  <c r="AA15" i="33"/>
  <c r="AA15" i="12"/>
  <c r="AC14" i="21"/>
  <c r="AC13" i="41"/>
  <c r="AC9" i="10"/>
  <c r="E43" i="10"/>
  <c r="E15" i="12"/>
  <c r="E15" i="33"/>
  <c r="E18" i="41"/>
  <c r="E16" i="14"/>
  <c r="AJ9" i="8"/>
  <c r="AG10" i="12"/>
  <c r="AG9" i="10"/>
  <c r="AG11" i="14"/>
  <c r="AK6" i="3"/>
  <c r="AG7" i="41"/>
  <c r="AJ6" i="3"/>
  <c r="N16" i="14" l="1"/>
  <c r="F12" i="12"/>
  <c r="M7" i="8"/>
  <c r="I12" i="12"/>
  <c r="E13" i="12"/>
  <c r="R7" i="8"/>
  <c r="AG22" i="10"/>
  <c r="AB43" i="10"/>
  <c r="O7" i="8"/>
  <c r="AA7" i="8"/>
  <c r="AA14" i="41"/>
  <c r="U14" i="25"/>
  <c r="P12" i="12"/>
  <c r="N13" i="12"/>
  <c r="AB15" i="27"/>
  <c r="H15" i="41"/>
  <c r="AA33" i="10"/>
  <c r="H6" i="8"/>
  <c r="H40" i="9" s="1"/>
  <c r="M22" i="10"/>
  <c r="AC7" i="8"/>
  <c r="N14" i="25"/>
  <c r="U19" i="31"/>
  <c r="J15" i="27"/>
  <c r="F15" i="27"/>
  <c r="R16" i="14"/>
  <c r="AA17" i="23"/>
  <c r="AA12" i="14"/>
  <c r="G15" i="14"/>
  <c r="G14" i="12"/>
  <c r="AD19" i="31"/>
  <c r="U22" i="10"/>
  <c r="AC13" i="14"/>
  <c r="P22" i="10"/>
  <c r="N15" i="33"/>
  <c r="N11" i="12"/>
  <c r="F22" i="10"/>
  <c r="L15" i="12"/>
  <c r="K6" i="8"/>
  <c r="X15" i="12"/>
  <c r="I16" i="14"/>
  <c r="I22" i="10"/>
  <c r="N16" i="41"/>
  <c r="AB16" i="41"/>
  <c r="E16" i="41"/>
  <c r="E7" i="8"/>
  <c r="N17" i="41"/>
  <c r="K14" i="14"/>
  <c r="AG49" i="10"/>
  <c r="AF17" i="23"/>
  <c r="H13" i="14"/>
  <c r="AE13" i="14"/>
  <c r="AF15" i="14"/>
  <c r="AB17" i="41"/>
  <c r="AA19" i="31"/>
  <c r="AB16" i="14"/>
  <c r="AB18" i="41"/>
  <c r="M14" i="41"/>
  <c r="J16" i="41"/>
  <c r="G33" i="10"/>
  <c r="P15" i="41"/>
  <c r="I14" i="25"/>
  <c r="E22" i="10"/>
  <c r="N15" i="14"/>
  <c r="AF12" i="14"/>
  <c r="AE22" i="10"/>
  <c r="AA14" i="12"/>
  <c r="M11" i="12"/>
  <c r="J7" i="8"/>
  <c r="AE7" i="8"/>
  <c r="AG7" i="8"/>
  <c r="AK7" i="8" s="1"/>
  <c r="AF7" i="8"/>
  <c r="J27" i="10"/>
  <c r="R15" i="33"/>
  <c r="AA14" i="10"/>
  <c r="N7" i="8"/>
  <c r="N6" i="8"/>
  <c r="U12" i="12"/>
  <c r="L16" i="14"/>
  <c r="AE14" i="10"/>
  <c r="X18" i="41"/>
  <c r="E19" i="31"/>
  <c r="N27" i="10"/>
  <c r="AB22" i="10"/>
  <c r="AB27" i="10"/>
  <c r="W16" i="14"/>
  <c r="AJ49" i="8"/>
  <c r="AF14" i="12"/>
  <c r="J6" i="8"/>
  <c r="J33" i="9" s="1"/>
  <c r="P7" i="8"/>
  <c r="E6" i="8"/>
  <c r="G7" i="8"/>
  <c r="W6" i="8"/>
  <c r="W27" i="9" s="1"/>
  <c r="L6" i="8"/>
  <c r="M6" i="8"/>
  <c r="X6" i="8"/>
  <c r="M14" i="10"/>
  <c r="L9" i="9"/>
  <c r="L27" i="9"/>
  <c r="L43" i="9"/>
  <c r="AD7" i="8"/>
  <c r="AD7" i="10" s="1"/>
  <c r="AG6" i="8"/>
  <c r="AK6" i="8" s="1"/>
  <c r="AG13" i="41"/>
  <c r="AK13" i="41" s="1"/>
  <c r="AG14" i="21"/>
  <c r="AC10" i="12"/>
  <c r="AC16" i="12" s="1"/>
  <c r="AC6" i="8"/>
  <c r="AC9" i="9" s="1"/>
  <c r="I17" i="41"/>
  <c r="AG14" i="12"/>
  <c r="AG15" i="14"/>
  <c r="AG17" i="41"/>
  <c r="AK17" i="41" s="1"/>
  <c r="M16" i="14"/>
  <c r="P17" i="41"/>
  <c r="P15" i="14"/>
  <c r="I9" i="10"/>
  <c r="I10" i="12"/>
  <c r="I6" i="8"/>
  <c r="I37" i="9" s="1"/>
  <c r="AF6" i="8"/>
  <c r="U33" i="10"/>
  <c r="J27" i="9"/>
  <c r="R18" i="41"/>
  <c r="R43" i="10"/>
  <c r="AA14" i="14"/>
  <c r="AA13" i="12"/>
  <c r="AA16" i="12" s="1"/>
  <c r="AB6" i="8"/>
  <c r="AB7" i="8"/>
  <c r="AB7" i="10" s="1"/>
  <c r="AB14" i="10"/>
  <c r="F19" i="31"/>
  <c r="Z18" i="41"/>
  <c r="Z15" i="33"/>
  <c r="AD14" i="12"/>
  <c r="AD17" i="41"/>
  <c r="U7" i="8"/>
  <c r="U6" i="8"/>
  <c r="G6" i="8"/>
  <c r="G25" i="9" s="1"/>
  <c r="O16" i="41"/>
  <c r="O13" i="12"/>
  <c r="AC15" i="33"/>
  <c r="AC14" i="10"/>
  <c r="AC17" i="23"/>
  <c r="AC15" i="27"/>
  <c r="I14" i="10"/>
  <c r="I17" i="23"/>
  <c r="P15" i="12"/>
  <c r="Z6" i="8"/>
  <c r="Z18" i="9" s="1"/>
  <c r="Z17" i="23"/>
  <c r="Z7" i="8"/>
  <c r="Z7" i="10" s="1"/>
  <c r="F6" i="8"/>
  <c r="F9" i="9" s="1"/>
  <c r="F7" i="8"/>
  <c r="AC15" i="14"/>
  <c r="AC33" i="10"/>
  <c r="N14" i="10"/>
  <c r="L15" i="33"/>
  <c r="L43" i="10"/>
  <c r="D15" i="14"/>
  <c r="D17" i="41"/>
  <c r="D19" i="31"/>
  <c r="AE17" i="23"/>
  <c r="AE6" i="8"/>
  <c r="AD14" i="10"/>
  <c r="D7" i="8"/>
  <c r="V7" i="10" s="1"/>
  <c r="O9" i="10"/>
  <c r="D6" i="8"/>
  <c r="I6" i="10" s="1"/>
  <c r="J9" i="10"/>
  <c r="L14" i="25"/>
  <c r="L22" i="10"/>
  <c r="L13" i="14"/>
  <c r="M9" i="10"/>
  <c r="M14" i="21"/>
  <c r="M11" i="14"/>
  <c r="K7" i="8"/>
  <c r="K7" i="10" s="1"/>
  <c r="T7" i="8"/>
  <c r="K14" i="41"/>
  <c r="K11" i="12"/>
  <c r="K16" i="12" s="1"/>
  <c r="X14" i="14"/>
  <c r="X13" i="12"/>
  <c r="X16" i="12" s="1"/>
  <c r="O12" i="14"/>
  <c r="Q13" i="12"/>
  <c r="Q16" i="12" s="1"/>
  <c r="Q15" i="27"/>
  <c r="K16" i="14"/>
  <c r="Q15" i="12"/>
  <c r="Q18" i="41"/>
  <c r="E14" i="12"/>
  <c r="L16" i="41"/>
  <c r="L14" i="14"/>
  <c r="H7" i="8"/>
  <c r="H7" i="10" s="1"/>
  <c r="S17" i="41"/>
  <c r="E12" i="12"/>
  <c r="E14" i="25"/>
  <c r="F12" i="14"/>
  <c r="G27" i="10"/>
  <c r="M15" i="27"/>
  <c r="U12" i="14"/>
  <c r="U11" i="12"/>
  <c r="S7" i="8"/>
  <c r="N33" i="10"/>
  <c r="K16" i="41"/>
  <c r="U14" i="14"/>
  <c r="U13" i="12"/>
  <c r="W43" i="10"/>
  <c r="O14" i="12"/>
  <c r="O19" i="31"/>
  <c r="Q33" i="10"/>
  <c r="AG14" i="25"/>
  <c r="AG15" i="41"/>
  <c r="AK15" i="41" s="1"/>
  <c r="W7" i="8"/>
  <c r="AE14" i="12"/>
  <c r="AD6" i="8"/>
  <c r="AF14" i="10"/>
  <c r="AD13" i="12"/>
  <c r="P6" i="8"/>
  <c r="P41" i="9" s="1"/>
  <c r="P14" i="10"/>
  <c r="AF19" i="31"/>
  <c r="AF33" i="10"/>
  <c r="D12" i="14"/>
  <c r="S14" i="10"/>
  <c r="AH14" i="10"/>
  <c r="D14" i="10"/>
  <c r="AB19" i="31"/>
  <c r="AB14" i="12"/>
  <c r="P27" i="10"/>
  <c r="H43" i="9"/>
  <c r="H30" i="9"/>
  <c r="H23" i="9"/>
  <c r="H12" i="9"/>
  <c r="H10" i="9"/>
  <c r="H17" i="9"/>
  <c r="H38" i="9"/>
  <c r="H37" i="9"/>
  <c r="H14" i="9"/>
  <c r="H6" i="9"/>
  <c r="H34" i="9"/>
  <c r="H47" i="9"/>
  <c r="H31" i="9"/>
  <c r="H27" i="9"/>
  <c r="H46" i="9"/>
  <c r="H22" i="9"/>
  <c r="H11" i="9"/>
  <c r="H20" i="9"/>
  <c r="H28" i="9"/>
  <c r="H44" i="9"/>
  <c r="H9" i="9"/>
  <c r="H41" i="9"/>
  <c r="H29" i="9"/>
  <c r="H19" i="9"/>
  <c r="H18" i="9"/>
  <c r="H39" i="9"/>
  <c r="H33" i="9"/>
  <c r="N7" i="10"/>
  <c r="AG14" i="10"/>
  <c r="Y7" i="8"/>
  <c r="Y11" i="14"/>
  <c r="Y10" i="12"/>
  <c r="Y14" i="21"/>
  <c r="Y13" i="41"/>
  <c r="S11" i="12"/>
  <c r="S14" i="41"/>
  <c r="S12" i="14"/>
  <c r="S17" i="23"/>
  <c r="AE10" i="12"/>
  <c r="AE13" i="41"/>
  <c r="AE14" i="21"/>
  <c r="AE11" i="14"/>
  <c r="X49" i="10"/>
  <c r="AD49" i="10"/>
  <c r="R16" i="41"/>
  <c r="R14" i="14"/>
  <c r="R13" i="12"/>
  <c r="R15" i="27"/>
  <c r="E11" i="14"/>
  <c r="E10" i="12"/>
  <c r="E16" i="12" s="1"/>
  <c r="E14" i="21"/>
  <c r="E13" i="41"/>
  <c r="J10" i="12"/>
  <c r="J11" i="14"/>
  <c r="J14" i="21"/>
  <c r="J13" i="41"/>
  <c r="O10" i="12"/>
  <c r="O13" i="41"/>
  <c r="O14" i="21"/>
  <c r="O11" i="14"/>
  <c r="AF12" i="12"/>
  <c r="AF16" i="12" s="1"/>
  <c r="AF13" i="14"/>
  <c r="AF15" i="41"/>
  <c r="AF14" i="25"/>
  <c r="AF22" i="10"/>
  <c r="AF49" i="10"/>
  <c r="AG17" i="23"/>
  <c r="AG12" i="14"/>
  <c r="AJ14" i="8"/>
  <c r="AG14" i="41"/>
  <c r="AG11" i="12"/>
  <c r="AG16" i="12" s="1"/>
  <c r="I16" i="41"/>
  <c r="I13" i="12"/>
  <c r="I16" i="12" s="1"/>
  <c r="I15" i="27"/>
  <c r="I14" i="14"/>
  <c r="S15" i="41"/>
  <c r="S22" i="10"/>
  <c r="S14" i="25"/>
  <c r="S13" i="14"/>
  <c r="S12" i="12"/>
  <c r="S16" i="12" s="1"/>
  <c r="P13" i="12"/>
  <c r="P16" i="41"/>
  <c r="P15" i="27"/>
  <c r="P14" i="14"/>
  <c r="H18" i="41"/>
  <c r="H15" i="12"/>
  <c r="H16" i="14"/>
  <c r="H15" i="33"/>
  <c r="V15" i="41"/>
  <c r="V14" i="25"/>
  <c r="V13" i="14"/>
  <c r="V22" i="10"/>
  <c r="V12" i="12"/>
  <c r="V16" i="12" s="1"/>
  <c r="AB11" i="14"/>
  <c r="AB13" i="41"/>
  <c r="AB14" i="21"/>
  <c r="AB10" i="12"/>
  <c r="AB16" i="12" s="1"/>
  <c r="AD14" i="25"/>
  <c r="AD15" i="41"/>
  <c r="AD12" i="12"/>
  <c r="AD22" i="10"/>
  <c r="AD13" i="14"/>
  <c r="O15" i="12"/>
  <c r="O43" i="10"/>
  <c r="O15" i="33"/>
  <c r="O16" i="14"/>
  <c r="O18" i="41"/>
  <c r="AC49" i="10"/>
  <c r="R22" i="10"/>
  <c r="D12" i="12"/>
  <c r="AC22" i="10"/>
  <c r="D14" i="25"/>
  <c r="D13" i="14"/>
  <c r="Q22" i="10"/>
  <c r="AH22" i="10"/>
  <c r="J22" i="10"/>
  <c r="Y22" i="10"/>
  <c r="D15" i="41"/>
  <c r="N22" i="10"/>
  <c r="D22" i="10"/>
  <c r="X22" i="10"/>
  <c r="Z10" i="12"/>
  <c r="Z16" i="12" s="1"/>
  <c r="Z11" i="14"/>
  <c r="Z13" i="41"/>
  <c r="Z14" i="21"/>
  <c r="Z9" i="10"/>
  <c r="G15" i="41"/>
  <c r="G22" i="10"/>
  <c r="G14" i="25"/>
  <c r="G13" i="14"/>
  <c r="G12" i="12"/>
  <c r="T13" i="41"/>
  <c r="T11" i="14"/>
  <c r="T14" i="21"/>
  <c r="T10" i="12"/>
  <c r="W14" i="21"/>
  <c r="W13" i="41"/>
  <c r="W10" i="12"/>
  <c r="W11" i="14"/>
  <c r="W22" i="10"/>
  <c r="W15" i="41"/>
  <c r="W12" i="12"/>
  <c r="W16" i="12" s="1"/>
  <c r="W13" i="14"/>
  <c r="W14" i="25"/>
  <c r="E12" i="14"/>
  <c r="E17" i="23"/>
  <c r="E11" i="12"/>
  <c r="E14" i="41"/>
  <c r="R27" i="10"/>
  <c r="AJ7" i="41"/>
  <c r="AK7" i="41"/>
  <c r="AJ13" i="41"/>
  <c r="AJ17" i="41"/>
  <c r="Y16" i="12"/>
  <c r="AJ15" i="41"/>
  <c r="AJ9" i="41"/>
  <c r="AK9" i="41"/>
  <c r="AJ18" i="41"/>
  <c r="AK18" i="41"/>
  <c r="R16" i="12"/>
  <c r="AJ16" i="41"/>
  <c r="AK16" i="41"/>
  <c r="AJ8" i="41"/>
  <c r="AK8" i="41"/>
  <c r="I44" i="9"/>
  <c r="I6" i="9"/>
  <c r="I11" i="9"/>
  <c r="I31" i="9"/>
  <c r="I36" i="9"/>
  <c r="I29" i="9"/>
  <c r="I19" i="9"/>
  <c r="I34" i="9"/>
  <c r="I46" i="9"/>
  <c r="I10" i="9"/>
  <c r="I22" i="9"/>
  <c r="I23" i="9"/>
  <c r="I27" i="9"/>
  <c r="I6" i="41"/>
  <c r="I20" i="9"/>
  <c r="I14" i="9"/>
  <c r="I45" i="9"/>
  <c r="I38" i="9"/>
  <c r="AF22" i="9"/>
  <c r="AF44" i="9"/>
  <c r="AF38" i="9"/>
  <c r="AF10" i="9"/>
  <c r="AF29" i="9"/>
  <c r="AF9" i="9"/>
  <c r="AF39" i="9"/>
  <c r="AF47" i="9"/>
  <c r="AF17" i="9"/>
  <c r="AF6" i="10"/>
  <c r="AF45" i="9"/>
  <c r="AF12" i="9"/>
  <c r="AF15" i="9"/>
  <c r="AF46" i="9"/>
  <c r="AF25" i="9"/>
  <c r="AF30" i="9"/>
  <c r="AF16" i="9"/>
  <c r="AF18" i="9"/>
  <c r="AF28" i="9"/>
  <c r="AF6" i="41"/>
  <c r="AF11" i="9"/>
  <c r="AF24" i="9"/>
  <c r="AF37" i="9"/>
  <c r="AF20" i="9"/>
  <c r="AF40" i="9"/>
  <c r="AF19" i="9"/>
  <c r="AF31" i="9"/>
  <c r="AF14" i="9"/>
  <c r="AF27" i="9"/>
  <c r="AF34" i="9"/>
  <c r="AF36" i="9"/>
  <c r="AF23" i="9"/>
  <c r="AF35" i="9"/>
  <c r="AF6" i="9"/>
  <c r="AF43" i="9"/>
  <c r="AF41" i="9"/>
  <c r="AF33" i="9"/>
  <c r="N12" i="9"/>
  <c r="N41" i="9"/>
  <c r="N44" i="9"/>
  <c r="N34" i="9"/>
  <c r="N6" i="9"/>
  <c r="N17" i="9"/>
  <c r="N40" i="9"/>
  <c r="N46" i="9"/>
  <c r="N15" i="9"/>
  <c r="N25" i="9"/>
  <c r="N23" i="9"/>
  <c r="N18" i="9"/>
  <c r="N35" i="9"/>
  <c r="N47" i="9"/>
  <c r="N28" i="9"/>
  <c r="N38" i="9"/>
  <c r="N19" i="9"/>
  <c r="N10" i="9"/>
  <c r="N37" i="9"/>
  <c r="N45" i="9"/>
  <c r="N39" i="9"/>
  <c r="N31" i="9"/>
  <c r="N16" i="9"/>
  <c r="N11" i="9"/>
  <c r="N29" i="9"/>
  <c r="N20" i="9"/>
  <c r="N43" i="9"/>
  <c r="N36" i="9"/>
  <c r="N9" i="9"/>
  <c r="N27" i="9"/>
  <c r="N24" i="9"/>
  <c r="N6" i="41"/>
  <c r="N33" i="9"/>
  <c r="N30" i="9"/>
  <c r="N6" i="10"/>
  <c r="G37" i="9"/>
  <c r="G40" i="9"/>
  <c r="G6" i="41"/>
  <c r="G15" i="9"/>
  <c r="G41" i="9"/>
  <c r="G47" i="9"/>
  <c r="G6" i="9"/>
  <c r="G23" i="9"/>
  <c r="G29" i="9"/>
  <c r="G34" i="9"/>
  <c r="G28" i="9"/>
  <c r="G36" i="9"/>
  <c r="G22" i="9"/>
  <c r="G9" i="9"/>
  <c r="G44" i="9"/>
  <c r="G16" i="9"/>
  <c r="G20" i="9"/>
  <c r="G45" i="9"/>
  <c r="G6" i="10"/>
  <c r="AA28" i="9"/>
  <c r="AA6" i="9"/>
  <c r="AA38" i="9"/>
  <c r="AA14" i="9"/>
  <c r="AA15" i="9"/>
  <c r="AA11" i="9"/>
  <c r="AA37" i="9"/>
  <c r="AA22" i="9"/>
  <c r="AA30" i="9"/>
  <c r="AA19" i="9"/>
  <c r="AA41" i="9"/>
  <c r="AA20" i="9"/>
  <c r="AA44" i="9"/>
  <c r="AA47" i="9"/>
  <c r="AA9" i="9"/>
  <c r="AA34" i="9"/>
  <c r="AA17" i="9"/>
  <c r="AA39" i="9"/>
  <c r="AA6" i="41"/>
  <c r="AA43" i="9"/>
  <c r="AA40" i="9"/>
  <c r="AA36" i="9"/>
  <c r="AA46" i="9"/>
  <c r="AA35" i="9"/>
  <c r="AA25" i="9"/>
  <c r="AA45" i="9"/>
  <c r="AA29" i="9"/>
  <c r="AA24" i="9"/>
  <c r="AA33" i="9"/>
  <c r="AA27" i="9"/>
  <c r="AA12" i="9"/>
  <c r="AA31" i="9"/>
  <c r="AA6" i="10"/>
  <c r="AA10" i="9"/>
  <c r="AA16" i="9"/>
  <c r="AA23" i="9"/>
  <c r="AA18" i="9"/>
  <c r="AH7" i="10"/>
  <c r="D7" i="10"/>
  <c r="M33" i="9"/>
  <c r="M37" i="9"/>
  <c r="M38" i="9"/>
  <c r="M36" i="9"/>
  <c r="M35" i="9"/>
  <c r="M41" i="9"/>
  <c r="M6" i="10"/>
  <c r="M43" i="9"/>
  <c r="M9" i="9"/>
  <c r="M22" i="9"/>
  <c r="M27" i="9"/>
  <c r="M30" i="9"/>
  <c r="M10" i="9"/>
  <c r="M18" i="9"/>
  <c r="M19" i="9"/>
  <c r="M40" i="9"/>
  <c r="M6" i="9"/>
  <c r="M15" i="9"/>
  <c r="M23" i="9"/>
  <c r="M11" i="9"/>
  <c r="M34" i="9"/>
  <c r="M12" i="9"/>
  <c r="M45" i="9"/>
  <c r="M28" i="9"/>
  <c r="M16" i="9"/>
  <c r="M39" i="9"/>
  <c r="M14" i="9"/>
  <c r="M6" i="41"/>
  <c r="M46" i="9"/>
  <c r="M20" i="9"/>
  <c r="M29" i="9"/>
  <c r="M25" i="9"/>
  <c r="M24" i="9"/>
  <c r="M31" i="9"/>
  <c r="M44" i="9"/>
  <c r="M17" i="9"/>
  <c r="M47" i="9"/>
  <c r="T6" i="9"/>
  <c r="T41" i="9"/>
  <c r="T6" i="41"/>
  <c r="T19" i="9"/>
  <c r="T37" i="9"/>
  <c r="T39" i="9"/>
  <c r="T46" i="9"/>
  <c r="T11" i="9"/>
  <c r="T34" i="9"/>
  <c r="T36" i="9"/>
  <c r="T12" i="9"/>
  <c r="T28" i="9"/>
  <c r="T20" i="9"/>
  <c r="T16" i="9"/>
  <c r="T40" i="9"/>
  <c r="T10" i="9"/>
  <c r="T18" i="9"/>
  <c r="T24" i="9"/>
  <c r="T30" i="9"/>
  <c r="T31" i="9"/>
  <c r="T47" i="9"/>
  <c r="T29" i="9"/>
  <c r="T15" i="9"/>
  <c r="T25" i="9"/>
  <c r="T38" i="9"/>
  <c r="T44" i="9"/>
  <c r="T35" i="9"/>
  <c r="T23" i="9"/>
  <c r="T9" i="9"/>
  <c r="T45" i="9"/>
  <c r="T17" i="9"/>
  <c r="T6" i="10"/>
  <c r="O7" i="10"/>
  <c r="H16" i="12"/>
  <c r="E7" i="10"/>
  <c r="L7" i="10"/>
  <c r="L16" i="12"/>
  <c r="S23" i="9"/>
  <c r="S46" i="9"/>
  <c r="S15" i="9"/>
  <c r="S45" i="9"/>
  <c r="S41" i="9"/>
  <c r="S18" i="9"/>
  <c r="S37" i="9"/>
  <c r="S12" i="9"/>
  <c r="S44" i="9"/>
  <c r="S17" i="9"/>
  <c r="S31" i="9"/>
  <c r="S6" i="10"/>
  <c r="S35" i="9"/>
  <c r="S27" i="9"/>
  <c r="S36" i="9"/>
  <c r="S6" i="9"/>
  <c r="S11" i="9"/>
  <c r="S43" i="9"/>
  <c r="S16" i="9"/>
  <c r="S30" i="9"/>
  <c r="S39" i="9"/>
  <c r="S24" i="9"/>
  <c r="S14" i="9"/>
  <c r="S9" i="9"/>
  <c r="S10" i="9"/>
  <c r="S6" i="41"/>
  <c r="S28" i="9"/>
  <c r="S33" i="9"/>
  <c r="S19" i="9"/>
  <c r="S38" i="9"/>
  <c r="S29" i="9"/>
  <c r="S22" i="9"/>
  <c r="S25" i="9"/>
  <c r="S40" i="9"/>
  <c r="S47" i="9"/>
  <c r="S20" i="9"/>
  <c r="S34" i="9"/>
  <c r="R14" i="9"/>
  <c r="R35" i="9"/>
  <c r="R43" i="9"/>
  <c r="R46" i="9"/>
  <c r="R19" i="9"/>
  <c r="R44" i="9"/>
  <c r="R38" i="9"/>
  <c r="R27" i="9"/>
  <c r="R11" i="9"/>
  <c r="R45" i="9"/>
  <c r="R24" i="9"/>
  <c r="R34" i="9"/>
  <c r="R22" i="9"/>
  <c r="R47" i="9"/>
  <c r="R36" i="9"/>
  <c r="R33" i="9"/>
  <c r="R12" i="9"/>
  <c r="R6" i="41"/>
  <c r="R37" i="9"/>
  <c r="R9" i="9"/>
  <c r="R18" i="9"/>
  <c r="R20" i="9"/>
  <c r="R30" i="9"/>
  <c r="R40" i="9"/>
  <c r="R15" i="9"/>
  <c r="R39" i="9"/>
  <c r="R6" i="10"/>
  <c r="R6" i="9"/>
  <c r="R25" i="9"/>
  <c r="R41" i="9"/>
  <c r="R29" i="9"/>
  <c r="R28" i="9"/>
  <c r="R10" i="9"/>
  <c r="R17" i="9"/>
  <c r="R31" i="9"/>
  <c r="R23" i="9"/>
  <c r="R16" i="9"/>
  <c r="W7" i="10"/>
  <c r="W14" i="9"/>
  <c r="W38" i="9"/>
  <c r="W6" i="41"/>
  <c r="W34" i="9"/>
  <c r="W24" i="9"/>
  <c r="W47" i="9"/>
  <c r="W37" i="9"/>
  <c r="W9" i="9"/>
  <c r="W31" i="9"/>
  <c r="W33" i="9"/>
  <c r="W29" i="9"/>
  <c r="W15" i="9"/>
  <c r="W20" i="9"/>
  <c r="W30" i="9"/>
  <c r="W11" i="9"/>
  <c r="W6" i="9"/>
  <c r="W17" i="9"/>
  <c r="W18" i="9"/>
  <c r="W45" i="9"/>
  <c r="W23" i="9"/>
  <c r="W46" i="9"/>
  <c r="W25" i="9"/>
  <c r="W28" i="9"/>
  <c r="W40" i="9"/>
  <c r="W44" i="9"/>
  <c r="W39" i="9"/>
  <c r="W19" i="9"/>
  <c r="W10" i="9"/>
  <c r="W22" i="9"/>
  <c r="W36" i="9"/>
  <c r="W12" i="9"/>
  <c r="W41" i="9"/>
  <c r="W35" i="9"/>
  <c r="W16" i="9"/>
  <c r="W6" i="10"/>
  <c r="W43" i="9"/>
  <c r="X10" i="9"/>
  <c r="X35" i="9"/>
  <c r="X38" i="9"/>
  <c r="X18" i="9"/>
  <c r="X22" i="9"/>
  <c r="X17" i="9"/>
  <c r="X16" i="9"/>
  <c r="X40" i="9"/>
  <c r="X37" i="9"/>
  <c r="X24" i="9"/>
  <c r="X43" i="9"/>
  <c r="X19" i="9"/>
  <c r="X34" i="9"/>
  <c r="X33" i="9"/>
  <c r="X11" i="9"/>
  <c r="X46" i="9"/>
  <c r="X31" i="9"/>
  <c r="X6" i="10"/>
  <c r="X45" i="9"/>
  <c r="X41" i="9"/>
  <c r="X28" i="9"/>
  <c r="X36" i="9"/>
  <c r="X23" i="9"/>
  <c r="X39" i="9"/>
  <c r="X9" i="9"/>
  <c r="X30" i="9"/>
  <c r="X29" i="9"/>
  <c r="X27" i="9"/>
  <c r="X6" i="41"/>
  <c r="X15" i="9"/>
  <c r="X25" i="9"/>
  <c r="X14" i="9"/>
  <c r="X44" i="9"/>
  <c r="X6" i="9"/>
  <c r="X47" i="9"/>
  <c r="X20" i="9"/>
  <c r="X12" i="9"/>
  <c r="AD16" i="12"/>
  <c r="G7" i="10"/>
  <c r="P7" i="10"/>
  <c r="P16" i="12"/>
  <c r="J14" i="9"/>
  <c r="J16" i="9"/>
  <c r="J34" i="9"/>
  <c r="J12" i="9"/>
  <c r="J37" i="9"/>
  <c r="J46" i="9"/>
  <c r="J23" i="9"/>
  <c r="J24" i="9"/>
  <c r="J45" i="9"/>
  <c r="J20" i="9"/>
  <c r="J6" i="41"/>
  <c r="J18" i="9"/>
  <c r="J47" i="9"/>
  <c r="J29" i="9"/>
  <c r="J17" i="9"/>
  <c r="J44" i="9"/>
  <c r="J35" i="9"/>
  <c r="J11" i="9"/>
  <c r="J15" i="9"/>
  <c r="J22" i="9"/>
  <c r="J6" i="9"/>
  <c r="J25" i="9"/>
  <c r="J38" i="9"/>
  <c r="J41" i="9"/>
  <c r="J9" i="9"/>
  <c r="J10" i="9"/>
  <c r="J19" i="9"/>
  <c r="J39" i="9"/>
  <c r="J36" i="9"/>
  <c r="J28" i="9"/>
  <c r="J40" i="9"/>
  <c r="J30" i="9"/>
  <c r="J31" i="9"/>
  <c r="J6" i="10"/>
  <c r="AG44" i="9"/>
  <c r="AG33" i="9"/>
  <c r="AG37" i="9"/>
  <c r="AG11" i="9"/>
  <c r="AG34" i="9"/>
  <c r="AG9" i="9"/>
  <c r="AG46" i="9"/>
  <c r="AG31" i="9"/>
  <c r="AG47" i="9"/>
  <c r="AG18" i="9"/>
  <c r="AG20" i="9"/>
  <c r="AJ6" i="8"/>
  <c r="AG23" i="9"/>
  <c r="AG39" i="9"/>
  <c r="AG25" i="9"/>
  <c r="AG6" i="41"/>
  <c r="AG45" i="9"/>
  <c r="AG43" i="9"/>
  <c r="AG6" i="9"/>
  <c r="AG6" i="10"/>
  <c r="AG28" i="9"/>
  <c r="AG35" i="9"/>
  <c r="AG38" i="9"/>
  <c r="AG17" i="9"/>
  <c r="AG14" i="9"/>
  <c r="AG16" i="9"/>
  <c r="AG27" i="9"/>
  <c r="AG24" i="9"/>
  <c r="AG30" i="9"/>
  <c r="AG40" i="9"/>
  <c r="AG19" i="9"/>
  <c r="AG22" i="9"/>
  <c r="AG12" i="9"/>
  <c r="AG41" i="9"/>
  <c r="AG29" i="9"/>
  <c r="AG10" i="9"/>
  <c r="AG36" i="9"/>
  <c r="AG15" i="9"/>
  <c r="AJ7" i="8"/>
  <c r="AG7" i="10"/>
  <c r="AC44" i="9"/>
  <c r="AC30" i="9"/>
  <c r="AC46" i="9"/>
  <c r="AC11" i="9"/>
  <c r="AC6" i="9"/>
  <c r="AC34" i="9"/>
  <c r="AC28" i="9"/>
  <c r="AC41" i="9"/>
  <c r="AC16" i="9"/>
  <c r="AC14" i="9"/>
  <c r="AC37" i="9"/>
  <c r="AC33" i="9"/>
  <c r="AC39" i="9"/>
  <c r="AC27" i="9"/>
  <c r="AC22" i="9"/>
  <c r="AC36" i="9"/>
  <c r="AC31" i="9"/>
  <c r="AC6" i="10"/>
  <c r="V30" i="9"/>
  <c r="V44" i="9"/>
  <c r="V27" i="9"/>
  <c r="V29" i="9"/>
  <c r="V37" i="9"/>
  <c r="V6" i="10"/>
  <c r="V31" i="9"/>
  <c r="V10" i="9"/>
  <c r="V6" i="41"/>
  <c r="V33" i="9"/>
  <c r="V11" i="9"/>
  <c r="V6" i="9"/>
  <c r="V39" i="9"/>
  <c r="V43" i="9"/>
  <c r="V16" i="9"/>
  <c r="V38" i="9"/>
  <c r="V34" i="9"/>
  <c r="V14" i="9"/>
  <c r="V36" i="9"/>
  <c r="V17" i="9"/>
  <c r="V47" i="9"/>
  <c r="V24" i="9"/>
  <c r="V12" i="9"/>
  <c r="V28" i="9"/>
  <c r="V23" i="9"/>
  <c r="V25" i="9"/>
  <c r="V41" i="9"/>
  <c r="V15" i="9"/>
  <c r="V22" i="9"/>
  <c r="V40" i="9"/>
  <c r="V46" i="9"/>
  <c r="V35" i="9"/>
  <c r="V19" i="9"/>
  <c r="V9" i="9"/>
  <c r="V18" i="9"/>
  <c r="V20" i="9"/>
  <c r="V45" i="9"/>
  <c r="N22" i="9"/>
  <c r="I9" i="9"/>
  <c r="AB6" i="9"/>
  <c r="AB22" i="9"/>
  <c r="AB27" i="9"/>
  <c r="AB33" i="9"/>
  <c r="AB9" i="9"/>
  <c r="AB34" i="9"/>
  <c r="AB23" i="9"/>
  <c r="AB14" i="9"/>
  <c r="AB28" i="9"/>
  <c r="AB17" i="9"/>
  <c r="AB24" i="9"/>
  <c r="AB39" i="9"/>
  <c r="AB37" i="9"/>
  <c r="AB31" i="9"/>
  <c r="AB10" i="9"/>
  <c r="AB18" i="9"/>
  <c r="AB38" i="9"/>
  <c r="AB6" i="10"/>
  <c r="AB29" i="9"/>
  <c r="AB25" i="9"/>
  <c r="AB41" i="9"/>
  <c r="AB30" i="9"/>
  <c r="AB6" i="41"/>
  <c r="AB20" i="9"/>
  <c r="AB35" i="9"/>
  <c r="AB15" i="9"/>
  <c r="AB47" i="9"/>
  <c r="AB44" i="9"/>
  <c r="AB11" i="9"/>
  <c r="AB19" i="9"/>
  <c r="AB45" i="9"/>
  <c r="AB46" i="9"/>
  <c r="AB16" i="9"/>
  <c r="AB43" i="9"/>
  <c r="AB12" i="9"/>
  <c r="AB40" i="9"/>
  <c r="AB36" i="9"/>
  <c r="N16" i="12"/>
  <c r="U11" i="9"/>
  <c r="U27" i="9"/>
  <c r="U20" i="9"/>
  <c r="U6" i="41"/>
  <c r="U34" i="9"/>
  <c r="U44" i="9"/>
  <c r="U6" i="9"/>
  <c r="U35" i="9"/>
  <c r="U10" i="9"/>
  <c r="U36" i="9"/>
  <c r="U28" i="9"/>
  <c r="U18" i="9"/>
  <c r="U29" i="9"/>
  <c r="U37" i="9"/>
  <c r="U14" i="9"/>
  <c r="U22" i="9"/>
  <c r="U12" i="9"/>
  <c r="U15" i="9"/>
  <c r="U39" i="9"/>
  <c r="U23" i="9"/>
  <c r="U41" i="9"/>
  <c r="U31" i="9"/>
  <c r="U43" i="9"/>
  <c r="U25" i="9"/>
  <c r="U47" i="9"/>
  <c r="U40" i="9"/>
  <c r="U19" i="9"/>
  <c r="U6" i="10"/>
  <c r="U38" i="9"/>
  <c r="U16" i="9"/>
  <c r="U17" i="9"/>
  <c r="U33" i="9"/>
  <c r="U45" i="9"/>
  <c r="U46" i="9"/>
  <c r="U30" i="9"/>
  <c r="U9" i="9"/>
  <c r="U24" i="9"/>
  <c r="U16" i="12"/>
  <c r="Z35" i="9"/>
  <c r="Z36" i="9"/>
  <c r="Z37" i="9"/>
  <c r="Z31" i="9"/>
  <c r="Z11" i="9"/>
  <c r="Z34" i="9"/>
  <c r="Z6" i="41"/>
  <c r="Z20" i="9"/>
  <c r="Z6" i="10"/>
  <c r="Z33" i="9"/>
  <c r="Z25" i="9"/>
  <c r="Z38" i="9"/>
  <c r="Z30" i="9"/>
  <c r="Z24" i="9"/>
  <c r="Z39" i="9"/>
  <c r="Z14" i="9"/>
  <c r="Z29" i="9"/>
  <c r="Z22" i="9"/>
  <c r="F16" i="12"/>
  <c r="F27" i="9"/>
  <c r="F11" i="9"/>
  <c r="F47" i="9"/>
  <c r="F25" i="9"/>
  <c r="F36" i="9"/>
  <c r="F37" i="9"/>
  <c r="F46" i="9"/>
  <c r="F23" i="9"/>
  <c r="F28" i="9"/>
  <c r="F17" i="9"/>
  <c r="F12" i="9"/>
  <c r="F41" i="9"/>
  <c r="F44" i="9"/>
  <c r="F24" i="9"/>
  <c r="F30" i="9"/>
  <c r="F16" i="9"/>
  <c r="F31" i="9"/>
  <c r="F34" i="9"/>
  <c r="F38" i="9"/>
  <c r="F10" i="9"/>
  <c r="F39" i="9"/>
  <c r="F40" i="9"/>
  <c r="F6" i="41"/>
  <c r="F35" i="9"/>
  <c r="F45" i="9"/>
  <c r="F20" i="9"/>
  <c r="F6" i="9"/>
  <c r="F18" i="9"/>
  <c r="F19" i="9"/>
  <c r="F29" i="9"/>
  <c r="F15" i="9"/>
  <c r="F6" i="10"/>
  <c r="F7" i="10"/>
  <c r="N14" i="9"/>
  <c r="F22" i="9"/>
  <c r="T43" i="9"/>
  <c r="AA7" i="10"/>
  <c r="AE28" i="9"/>
  <c r="AE47" i="9"/>
  <c r="AE17" i="9"/>
  <c r="AE37" i="9"/>
  <c r="AE14" i="9"/>
  <c r="AE6" i="41"/>
  <c r="AE35" i="9"/>
  <c r="AE33" i="9"/>
  <c r="AE19" i="9"/>
  <c r="AE11" i="9"/>
  <c r="AE31" i="9"/>
  <c r="AE20" i="9"/>
  <c r="AE38" i="9"/>
  <c r="AE41" i="9"/>
  <c r="AE15" i="9"/>
  <c r="AE40" i="9"/>
  <c r="AE30" i="9"/>
  <c r="AE36" i="9"/>
  <c r="AE34" i="9"/>
  <c r="AE39" i="9"/>
  <c r="AE45" i="9"/>
  <c r="AE29" i="9"/>
  <c r="AE25" i="9"/>
  <c r="AE46" i="9"/>
  <c r="AE12" i="9"/>
  <c r="AE24" i="9"/>
  <c r="AE27" i="9"/>
  <c r="AE6" i="10"/>
  <c r="AE9" i="9"/>
  <c r="AE18" i="9"/>
  <c r="AE16" i="9"/>
  <c r="AE23" i="9"/>
  <c r="AE22" i="9"/>
  <c r="AE6" i="9"/>
  <c r="AE10" i="9"/>
  <c r="AE43" i="9"/>
  <c r="AE44" i="9"/>
  <c r="AE7" i="10"/>
  <c r="D16" i="12"/>
  <c r="D9" i="9"/>
  <c r="D20" i="9"/>
  <c r="D6" i="10"/>
  <c r="D30" i="9"/>
  <c r="D29" i="9"/>
  <c r="D47" i="9"/>
  <c r="D40" i="9"/>
  <c r="D12" i="9"/>
  <c r="D11" i="9"/>
  <c r="D17" i="9"/>
  <c r="D23" i="9"/>
  <c r="D10" i="9"/>
  <c r="D39" i="9"/>
  <c r="D46" i="9"/>
  <c r="D19" i="9"/>
  <c r="D34" i="9"/>
  <c r="D37" i="9"/>
  <c r="D22" i="9"/>
  <c r="D16" i="9"/>
  <c r="D27" i="9"/>
  <c r="D41" i="9"/>
  <c r="AH6" i="10"/>
  <c r="D24" i="9"/>
  <c r="D28" i="9"/>
  <c r="D45" i="9"/>
  <c r="D6" i="9"/>
  <c r="D33" i="9"/>
  <c r="D15" i="9"/>
  <c r="D44" i="9"/>
  <c r="D14" i="9"/>
  <c r="D36" i="9"/>
  <c r="D18" i="9"/>
  <c r="D35" i="9"/>
  <c r="D6" i="41"/>
  <c r="D31" i="9"/>
  <c r="D38" i="9"/>
  <c r="D25" i="9"/>
  <c r="D43" i="9"/>
  <c r="M16" i="12"/>
  <c r="M7" i="10"/>
  <c r="K27" i="9"/>
  <c r="K40" i="9"/>
  <c r="K20" i="9"/>
  <c r="K23" i="9"/>
  <c r="K18" i="9"/>
  <c r="K39" i="9"/>
  <c r="K10" i="9"/>
  <c r="K37" i="9"/>
  <c r="K30" i="9"/>
  <c r="K41" i="9"/>
  <c r="K31" i="9"/>
  <c r="K6" i="9"/>
  <c r="K36" i="9"/>
  <c r="K44" i="9"/>
  <c r="K35" i="9"/>
  <c r="K12" i="9"/>
  <c r="K9" i="9"/>
  <c r="K6" i="41"/>
  <c r="K19" i="9"/>
  <c r="K45" i="9"/>
  <c r="K28" i="9"/>
  <c r="K16" i="9"/>
  <c r="K46" i="9"/>
  <c r="K24" i="9"/>
  <c r="K43" i="9"/>
  <c r="K14" i="9"/>
  <c r="K22" i="9"/>
  <c r="K11" i="9"/>
  <c r="K47" i="9"/>
  <c r="K33" i="9"/>
  <c r="K17" i="9"/>
  <c r="K25" i="9"/>
  <c r="K29" i="9"/>
  <c r="K6" i="10"/>
  <c r="K38" i="9"/>
  <c r="K15" i="9"/>
  <c r="K34" i="9"/>
  <c r="T7" i="10"/>
  <c r="T14" i="9"/>
  <c r="T16" i="12"/>
  <c r="T27" i="9"/>
  <c r="O29" i="9"/>
  <c r="O47" i="9"/>
  <c r="O25" i="9"/>
  <c r="O27" i="9"/>
  <c r="O28" i="9"/>
  <c r="O43" i="9"/>
  <c r="O15" i="9"/>
  <c r="O19" i="9"/>
  <c r="O6" i="10"/>
  <c r="O30" i="9"/>
  <c r="O6" i="9"/>
  <c r="O24" i="9"/>
  <c r="O20" i="9"/>
  <c r="O18" i="9"/>
  <c r="O22" i="9"/>
  <c r="O17" i="9"/>
  <c r="O41" i="9"/>
  <c r="O39" i="9"/>
  <c r="O35" i="9"/>
  <c r="O12" i="9"/>
  <c r="O23" i="9"/>
  <c r="O44" i="9"/>
  <c r="O36" i="9"/>
  <c r="O6" i="41"/>
  <c r="O33" i="9"/>
  <c r="O46" i="9"/>
  <c r="O10" i="9"/>
  <c r="O45" i="9"/>
  <c r="O11" i="9"/>
  <c r="O40" i="9"/>
  <c r="O31" i="9"/>
  <c r="O16" i="9"/>
  <c r="O34" i="9"/>
  <c r="O38" i="9"/>
  <c r="O14" i="9"/>
  <c r="O37" i="9"/>
  <c r="O9" i="9"/>
  <c r="E39" i="9"/>
  <c r="E35" i="9"/>
  <c r="E33" i="9"/>
  <c r="E9" i="9"/>
  <c r="E14" i="9"/>
  <c r="E12" i="9"/>
  <c r="E18" i="9"/>
  <c r="E6" i="9"/>
  <c r="E28" i="9"/>
  <c r="E36" i="9"/>
  <c r="E17" i="9"/>
  <c r="E20" i="9"/>
  <c r="E25" i="9"/>
  <c r="E24" i="9"/>
  <c r="E15" i="9"/>
  <c r="E41" i="9"/>
  <c r="E43" i="9"/>
  <c r="E34" i="9"/>
  <c r="E45" i="9"/>
  <c r="E11" i="9"/>
  <c r="E10" i="9"/>
  <c r="E46" i="9"/>
  <c r="E16" i="9"/>
  <c r="E27" i="9"/>
  <c r="E37" i="9"/>
  <c r="E23" i="9"/>
  <c r="E31" i="9"/>
  <c r="E40" i="9"/>
  <c r="E29" i="9"/>
  <c r="E44" i="9"/>
  <c r="E38" i="9"/>
  <c r="E47" i="9"/>
  <c r="E30" i="9"/>
  <c r="E19" i="9"/>
  <c r="E22" i="9"/>
  <c r="E6" i="41"/>
  <c r="E6" i="10"/>
  <c r="L22" i="9"/>
  <c r="L33" i="9"/>
  <c r="L6" i="9"/>
  <c r="L20" i="9"/>
  <c r="L47" i="9"/>
  <c r="L29" i="9"/>
  <c r="L31" i="9"/>
  <c r="L37" i="9"/>
  <c r="L41" i="9"/>
  <c r="L25" i="9"/>
  <c r="L46" i="9"/>
  <c r="L23" i="9"/>
  <c r="L38" i="9"/>
  <c r="L39" i="9"/>
  <c r="L11" i="9"/>
  <c r="L15" i="9"/>
  <c r="L35" i="9"/>
  <c r="L14" i="9"/>
  <c r="L30" i="9"/>
  <c r="L6" i="41"/>
  <c r="L28" i="9"/>
  <c r="L36" i="9"/>
  <c r="L34" i="9"/>
  <c r="L12" i="9"/>
  <c r="L40" i="9"/>
  <c r="L19" i="9"/>
  <c r="L45" i="9"/>
  <c r="L17" i="9"/>
  <c r="L44" i="9"/>
  <c r="L24" i="9"/>
  <c r="L10" i="9"/>
  <c r="L18" i="9"/>
  <c r="L16" i="9"/>
  <c r="L6" i="10"/>
  <c r="F14" i="9"/>
  <c r="F43" i="9"/>
  <c r="S7" i="10"/>
  <c r="R7" i="10"/>
  <c r="J43" i="9"/>
  <c r="X7" i="10"/>
  <c r="AD36" i="9"/>
  <c r="AD44" i="9"/>
  <c r="AD45" i="9"/>
  <c r="AD35" i="9"/>
  <c r="AD10" i="9"/>
  <c r="AD43" i="9"/>
  <c r="AD11" i="9"/>
  <c r="AD33" i="9"/>
  <c r="AD39" i="9"/>
  <c r="AD17" i="9"/>
  <c r="AD22" i="9"/>
  <c r="AD31" i="9"/>
  <c r="AD34" i="9"/>
  <c r="AD6" i="10"/>
  <c r="AD15" i="9"/>
  <c r="AD25" i="9"/>
  <c r="AD30" i="9"/>
  <c r="AD47" i="9"/>
  <c r="AD23" i="9"/>
  <c r="AD29" i="9"/>
  <c r="AD37" i="9"/>
  <c r="AD41" i="9"/>
  <c r="AD18" i="9"/>
  <c r="AD6" i="9"/>
  <c r="AD16" i="9"/>
  <c r="AD24" i="9"/>
  <c r="AD38" i="9"/>
  <c r="AD20" i="9"/>
  <c r="AD12" i="9"/>
  <c r="AD9" i="9"/>
  <c r="AD19" i="9"/>
  <c r="AD46" i="9"/>
  <c r="AD40" i="9"/>
  <c r="AD27" i="9"/>
  <c r="AD6" i="41"/>
  <c r="AD14" i="9"/>
  <c r="AD28" i="9"/>
  <c r="G16" i="12"/>
  <c r="Q22" i="9"/>
  <c r="Q44" i="9"/>
  <c r="Q45" i="9"/>
  <c r="Q6" i="9"/>
  <c r="Q40" i="9"/>
  <c r="Q10" i="9"/>
  <c r="Q46" i="9"/>
  <c r="Q27" i="9"/>
  <c r="Q39" i="9"/>
  <c r="Q29" i="9"/>
  <c r="Q6" i="10"/>
  <c r="Q25" i="9"/>
  <c r="Q15" i="9"/>
  <c r="Q20" i="9"/>
  <c r="Q16" i="9"/>
  <c r="Q47" i="9"/>
  <c r="Q9" i="9"/>
  <c r="Q41" i="9"/>
  <c r="Q43" i="9"/>
  <c r="Q34" i="9"/>
  <c r="Q11" i="9"/>
  <c r="Q28" i="9"/>
  <c r="Q36" i="9"/>
  <c r="Q23" i="9"/>
  <c r="Q6" i="41"/>
  <c r="Q12" i="9"/>
  <c r="Q18" i="9"/>
  <c r="Q24" i="9"/>
  <c r="Q31" i="9"/>
  <c r="Q38" i="9"/>
  <c r="Q14" i="9"/>
  <c r="Q30" i="9"/>
  <c r="Q17" i="9"/>
  <c r="Q37" i="9"/>
  <c r="Q33" i="9"/>
  <c r="Q19" i="9"/>
  <c r="Q35" i="9"/>
  <c r="Q7" i="10"/>
  <c r="P22" i="9"/>
  <c r="P28" i="9"/>
  <c r="P38" i="9"/>
  <c r="P39" i="9"/>
  <c r="P36" i="9"/>
  <c r="P47" i="9"/>
  <c r="P34" i="9"/>
  <c r="P25" i="9"/>
  <c r="P33" i="9"/>
  <c r="P43" i="9"/>
  <c r="P29" i="9"/>
  <c r="P6" i="10"/>
  <c r="P19" i="9"/>
  <c r="P17" i="9"/>
  <c r="P24" i="9"/>
  <c r="P12" i="9"/>
  <c r="P23" i="9"/>
  <c r="P9" i="9"/>
  <c r="P16" i="9"/>
  <c r="T33" i="9"/>
  <c r="Y7" i="10"/>
  <c r="Y14" i="9"/>
  <c r="Y27" i="9"/>
  <c r="Y6" i="41"/>
  <c r="Y18" i="9"/>
  <c r="Y39" i="9"/>
  <c r="Y11" i="9"/>
  <c r="Y46" i="9"/>
  <c r="Y25" i="9"/>
  <c r="Y31" i="9"/>
  <c r="Y28" i="9"/>
  <c r="Y20" i="9"/>
  <c r="Y9" i="9"/>
  <c r="Y44" i="9"/>
  <c r="Y37" i="9"/>
  <c r="Y12" i="9"/>
  <c r="Y6" i="9"/>
  <c r="Y10" i="9"/>
  <c r="Y16" i="9"/>
  <c r="Y43" i="9"/>
  <c r="Y19" i="9"/>
  <c r="Y40" i="9"/>
  <c r="Y29" i="9"/>
  <c r="Y35" i="9"/>
  <c r="Y15" i="9"/>
  <c r="Y24" i="9"/>
  <c r="Y41" i="9"/>
  <c r="Y45" i="9"/>
  <c r="Y17" i="9"/>
  <c r="Y30" i="9"/>
  <c r="Y47" i="9"/>
  <c r="Y6" i="10"/>
  <c r="Y23" i="9"/>
  <c r="Y22" i="9"/>
  <c r="Y38" i="9"/>
  <c r="Y36" i="9"/>
  <c r="Y34" i="9"/>
  <c r="Y33" i="9"/>
  <c r="J7" i="10"/>
  <c r="J16" i="12"/>
  <c r="H6" i="10"/>
  <c r="H16" i="9" l="1"/>
  <c r="H25" i="9"/>
  <c r="H24" i="9"/>
  <c r="H35" i="9"/>
  <c r="H36" i="9"/>
  <c r="H45" i="9"/>
  <c r="H15" i="9"/>
  <c r="H6" i="41"/>
  <c r="O16" i="12"/>
  <c r="U7" i="10"/>
  <c r="I7" i="10"/>
  <c r="P10" i="9"/>
  <c r="P30" i="9"/>
  <c r="P14" i="9"/>
  <c r="P27" i="9"/>
  <c r="P46" i="9"/>
  <c r="P15" i="9"/>
  <c r="P44" i="9"/>
  <c r="P40" i="9"/>
  <c r="P20" i="9"/>
  <c r="P35" i="9"/>
  <c r="P45" i="9"/>
  <c r="P6" i="41"/>
  <c r="P6" i="9"/>
  <c r="P37" i="9"/>
  <c r="P18" i="9"/>
  <c r="P31" i="9"/>
  <c r="P11" i="9"/>
  <c r="Z16" i="9"/>
  <c r="Z41" i="9"/>
  <c r="Z43" i="9"/>
  <c r="Z9" i="9"/>
  <c r="Z46" i="9"/>
  <c r="Z40" i="9"/>
  <c r="Z17" i="9"/>
  <c r="Z6" i="9"/>
  <c r="Z15" i="9"/>
  <c r="Z27" i="9"/>
  <c r="Z47" i="9"/>
  <c r="Z23" i="9"/>
  <c r="Z45" i="9"/>
  <c r="Z19" i="9"/>
  <c r="Z44" i="9"/>
  <c r="Z12" i="9"/>
  <c r="Z28" i="9"/>
  <c r="Z10" i="9"/>
  <c r="AC18" i="9"/>
  <c r="AC17" i="9"/>
  <c r="AC20" i="9"/>
  <c r="AC43" i="9"/>
  <c r="AC24" i="9"/>
  <c r="AC6" i="41"/>
  <c r="AC40" i="9"/>
  <c r="AC45" i="9"/>
  <c r="AC19" i="9"/>
  <c r="AC23" i="9"/>
  <c r="AC38" i="9"/>
  <c r="AC47" i="9"/>
  <c r="AC15" i="9"/>
  <c r="AC29" i="9"/>
  <c r="AC35" i="9"/>
  <c r="AC10" i="9"/>
  <c r="AC25" i="9"/>
  <c r="AC12" i="9"/>
  <c r="G35" i="9"/>
  <c r="G11" i="9"/>
  <c r="G46" i="9"/>
  <c r="G14" i="9"/>
  <c r="G24" i="9"/>
  <c r="G33" i="9"/>
  <c r="G27" i="9"/>
  <c r="G17" i="9"/>
  <c r="G12" i="9"/>
  <c r="G30" i="9"/>
  <c r="G39" i="9"/>
  <c r="G19" i="9"/>
  <c r="G43" i="9"/>
  <c r="G10" i="9"/>
  <c r="G38" i="9"/>
  <c r="G18" i="9"/>
  <c r="G31" i="9"/>
  <c r="I18" i="9"/>
  <c r="I40" i="9"/>
  <c r="I17" i="9"/>
  <c r="I15" i="9"/>
  <c r="I16" i="9"/>
  <c r="I43" i="9"/>
  <c r="I35" i="9"/>
  <c r="I30" i="9"/>
  <c r="I25" i="9"/>
  <c r="I41" i="9"/>
  <c r="I12" i="9"/>
  <c r="I39" i="9"/>
  <c r="I28" i="9"/>
  <c r="I33" i="9"/>
  <c r="I47" i="9"/>
  <c r="I24" i="9"/>
  <c r="AE16" i="12"/>
  <c r="F33" i="9"/>
  <c r="AF7" i="10"/>
  <c r="AC7" i="10"/>
  <c r="AJ14" i="41"/>
  <c r="AK14" i="41"/>
  <c r="AJ6" i="41"/>
  <c r="AK6" i="41"/>
  <c r="AK17" i="12"/>
  <c r="AO17" i="12"/>
</calcChain>
</file>

<file path=xl/sharedStrings.xml><?xml version="1.0" encoding="utf-8"?>
<sst xmlns="http://schemas.openxmlformats.org/spreadsheetml/2006/main" count="846" uniqueCount="217">
  <si>
    <t>CRF 1.A.1 - Energiewirtschaft</t>
  </si>
  <si>
    <t>CRF 1.B - Diffuse Emissionen aus Brennstoffen</t>
  </si>
  <si>
    <t>CRF 1.A.3.e - Erdgasverdichter</t>
  </si>
  <si>
    <t>EM_1A1_CO2</t>
  </si>
  <si>
    <t>EM_1B_CO2</t>
  </si>
  <si>
    <t>EM_1A3e_CO2</t>
  </si>
  <si>
    <t>Summe</t>
  </si>
  <si>
    <t>CRF 1.A.3.a - nationaler Luftverkehr</t>
  </si>
  <si>
    <t>CRF 1.A.3.b - Straßenverkehr</t>
  </si>
  <si>
    <t>CRF 1.A.3.c - Schienenverkehr</t>
  </si>
  <si>
    <t>CRF 1.A.3.d - Küsten- &amp; Binnenschifffahrt</t>
  </si>
  <si>
    <t>EM_1A3a_CO2</t>
  </si>
  <si>
    <t>EM_1A3c_CO2</t>
  </si>
  <si>
    <t>EM_1A3d_CO2</t>
  </si>
  <si>
    <t>EM_1A3b_CO2</t>
  </si>
  <si>
    <t>1 - Energiewirtschaft</t>
  </si>
  <si>
    <t>2 - Industrie</t>
  </si>
  <si>
    <t>3 - Gebäude</t>
  </si>
  <si>
    <t>CRF 2.A - Herstellung mineralischer Produkte</t>
  </si>
  <si>
    <t>CRF 2.B - Chemische Industrie</t>
  </si>
  <si>
    <t>CRF 2.C - Herstellung von Metallen</t>
  </si>
  <si>
    <t>EM_2C_CO2</t>
  </si>
  <si>
    <t>EM_2D_CO2</t>
  </si>
  <si>
    <t>EM_2B_CO2</t>
  </si>
  <si>
    <t>EM_2A_CO2</t>
  </si>
  <si>
    <t>4 - Verkehr</t>
  </si>
  <si>
    <t>5 - Landwirtschaft</t>
  </si>
  <si>
    <t>6 - Abfallwirtschaft und Sonstiges</t>
  </si>
  <si>
    <t>EM_1A2_CO2</t>
  </si>
  <si>
    <t>EM_1A4a_CO2</t>
  </si>
  <si>
    <t>CRF 1.A.4.b - Haushalte</t>
  </si>
  <si>
    <t>EM_1A4b_CO2</t>
  </si>
  <si>
    <t>EM_1A5_CO2</t>
  </si>
  <si>
    <t>CRF 1.A.4.c - Stationäre &amp; mobile Feuerung</t>
  </si>
  <si>
    <t>EM_1A4c_CO2</t>
  </si>
  <si>
    <t>CRF 5.A - Abfalldeponierung</t>
  </si>
  <si>
    <t>CRF 5.D - Abwasserbehandlung</t>
  </si>
  <si>
    <t>EM_4_CO2</t>
  </si>
  <si>
    <t>EM_5A_CO2</t>
  </si>
  <si>
    <t>EM_5B_CO2</t>
  </si>
  <si>
    <t>EM_5D_CO2</t>
  </si>
  <si>
    <t>EM_5C_CO2</t>
  </si>
  <si>
    <t>Gesamtemissionen</t>
  </si>
  <si>
    <t>ohne LULUCF</t>
  </si>
  <si>
    <t>mit LULUCF</t>
  </si>
  <si>
    <t>GWP</t>
  </si>
  <si>
    <t>EM_1A1_CH4</t>
  </si>
  <si>
    <t>EM_1B_CH4</t>
  </si>
  <si>
    <t>EM_1A3e_CH4</t>
  </si>
  <si>
    <t>EM_1A2_CH4</t>
  </si>
  <si>
    <t>EM_2A_CH4</t>
  </si>
  <si>
    <t>EM_2B_CH4</t>
  </si>
  <si>
    <t>EM_2C_CH4</t>
  </si>
  <si>
    <t>EM_1A4a_CH4</t>
  </si>
  <si>
    <t>EM_1A4b_CH4</t>
  </si>
  <si>
    <t>EM_1A5_CH4</t>
  </si>
  <si>
    <t>EM_1A3a_CH4</t>
  </si>
  <si>
    <t>EM_1A3b_CH4</t>
  </si>
  <si>
    <t>EM_1A3c_CH4</t>
  </si>
  <si>
    <t>EM_1A3d_CH4</t>
  </si>
  <si>
    <t>EM_1A4c_CH4</t>
  </si>
  <si>
    <t>EM_5A_CH4</t>
  </si>
  <si>
    <t>EM_5B_CH4</t>
  </si>
  <si>
    <t>EM_5D_CH4</t>
  </si>
  <si>
    <t>EM_4_CH4</t>
  </si>
  <si>
    <t>EM_2G_CH4</t>
  </si>
  <si>
    <t>CRF 1.A.2 - Verarbeitendes Gewerbe</t>
  </si>
  <si>
    <t>EM_5E_CH4</t>
  </si>
  <si>
    <t>EM_1A1_N2O</t>
  </si>
  <si>
    <t>EM_1B_N2O</t>
  </si>
  <si>
    <t>EM_1A3e_N2O</t>
  </si>
  <si>
    <t>EM_1A2_N2O</t>
  </si>
  <si>
    <t>EM_2A_N2O</t>
  </si>
  <si>
    <t>EM_2B_N2O</t>
  </si>
  <si>
    <t>EM_2C_N2O</t>
  </si>
  <si>
    <t>EM_1A4a_N2O</t>
  </si>
  <si>
    <t>EM_1A4b_N2O</t>
  </si>
  <si>
    <t>EM_1A5_N2O</t>
  </si>
  <si>
    <t>EM_1A3a_N2O</t>
  </si>
  <si>
    <t>EM_1A3b_N2O</t>
  </si>
  <si>
    <t>EM_1A3c_N2O</t>
  </si>
  <si>
    <t>EM_1A3d_N2O</t>
  </si>
  <si>
    <t>EM_1A4c_N2O</t>
  </si>
  <si>
    <t>EM_5A_N2O</t>
  </si>
  <si>
    <t>EM_5B_N2O</t>
  </si>
  <si>
    <t>EM_5D_N2O</t>
  </si>
  <si>
    <t>EM_5E_N2O</t>
  </si>
  <si>
    <t>EM_4_N2O</t>
  </si>
  <si>
    <t>spezieller Filter</t>
  </si>
  <si>
    <t>Anteile an den Treibhausgas-Emissionen (ohne LULUCF) [Prozent der Gesamtemissionen]</t>
  </si>
  <si>
    <t>Trends der Treibhausgas-Emissionen seit 1990 [Prozent Minderung seit 1990]</t>
  </si>
  <si>
    <t>keine Emissionen in 1990, kein Trend ausweisbar</t>
  </si>
  <si>
    <t>CRF 5.E - übrige Emissionen - Andere</t>
  </si>
  <si>
    <t>CRF 3.A - Landwirtschaft - Fermentation</t>
  </si>
  <si>
    <t>CRF 3.B - Landwirtschaft - Düngerwirtschaft</t>
  </si>
  <si>
    <t>CRF 3.D - Landwirtschaft - Landwirtschaftliche Böden</t>
  </si>
  <si>
    <t>CRF 3.G - Landwirtschaft - Kalkung</t>
  </si>
  <si>
    <t>CRF 3.H - Landwirtschaft - Harnstoffanwendung</t>
  </si>
  <si>
    <t>CRF 3.I - Landwirtschaft - Andere kohlenstoffhaltige Düngemittel</t>
  </si>
  <si>
    <t>CRF 3.J - Andere</t>
  </si>
  <si>
    <t>EM_3J_N2O</t>
  </si>
  <si>
    <t>EM_3I_N2O</t>
  </si>
  <si>
    <t>EM_3A_N2O</t>
  </si>
  <si>
    <t>EM_3B_N2O</t>
  </si>
  <si>
    <t>EM_3D_N2O</t>
  </si>
  <si>
    <t>EM_3G_N2O</t>
  </si>
  <si>
    <t>EM_3H_N2O</t>
  </si>
  <si>
    <t>EM_3A_CO2</t>
  </si>
  <si>
    <t>EM_3B_CO2</t>
  </si>
  <si>
    <t>EM_3D_CO2</t>
  </si>
  <si>
    <t>EM_3G_CO2</t>
  </si>
  <si>
    <t>EM_3H_CO2</t>
  </si>
  <si>
    <t>EM_3I_CO2</t>
  </si>
  <si>
    <t>EM_3J_CO2</t>
  </si>
  <si>
    <t>EM_3A_CH4</t>
  </si>
  <si>
    <t>EM_3B_CH4</t>
  </si>
  <si>
    <t>EM_3D_CH4</t>
  </si>
  <si>
    <t>EM_3G_CH4</t>
  </si>
  <si>
    <t>EM_3H_CH4</t>
  </si>
  <si>
    <t>EM_3I_CH4</t>
  </si>
  <si>
    <t>EM_3J_CH4</t>
  </si>
  <si>
    <t>kt</t>
  </si>
  <si>
    <t>Energiewirtschaft</t>
  </si>
  <si>
    <t>Industrie</t>
  </si>
  <si>
    <t>Verkehr</t>
  </si>
  <si>
    <t>Landwirtschaft</t>
  </si>
  <si>
    <t>Ziele</t>
  </si>
  <si>
    <t>Summe THG</t>
  </si>
  <si>
    <t>Abfallwirtschaft und Sonstiges</t>
  </si>
  <si>
    <t>Gebäude</t>
  </si>
  <si>
    <t>Achsenbezeichnung Jahreszahlen: direkt im Diagramm definiert</t>
  </si>
  <si>
    <t>Achsenbezeichnung 2:</t>
  </si>
  <si>
    <t>Achsenbezeichnung 1:</t>
  </si>
  <si>
    <t>* Die Aufteilung der Emissionen weicht von der UN-Berichterstattung ab, die Gesamtemissionen sind identisch</t>
  </si>
  <si>
    <t>Fußnote:</t>
  </si>
  <si>
    <t>Quelle:</t>
  </si>
  <si>
    <t>Untertitel:</t>
  </si>
  <si>
    <t>Entwicklung der Treibhausgasemissionen in Deutschland</t>
  </si>
  <si>
    <t>Hauptitel:</t>
  </si>
  <si>
    <t>Trennlinie vertikal gepunktet</t>
  </si>
  <si>
    <t>Trennlinie horizontal</t>
  </si>
  <si>
    <t>Trennlinie horizontal gepunktet</t>
  </si>
  <si>
    <t>Zusätzliche Grafikelemente</t>
  </si>
  <si>
    <t>Inventar</t>
  </si>
  <si>
    <t>Zielpfad</t>
  </si>
  <si>
    <r>
      <t>Emissionen in Mio. t CO</t>
    </r>
    <r>
      <rPr>
        <vertAlign val="subscript"/>
        <sz val="10"/>
        <color rgb="FF080808"/>
        <rFont val="Cambria"/>
        <family val="1"/>
        <scheme val="major"/>
      </rPr>
      <t>₂</t>
    </r>
    <r>
      <rPr>
        <sz val="10"/>
        <color rgb="FF080808"/>
        <rFont val="Cambria"/>
        <family val="1"/>
        <scheme val="major"/>
      </rPr>
      <t>-äquivalent</t>
    </r>
  </si>
  <si>
    <t>Emissionen in Mio. t CO₂-äquivalent</t>
  </si>
  <si>
    <t>Entwicklung und Zielerreichung der Treibhausgasemissionen in Deutschland</t>
  </si>
  <si>
    <t>Vorjahr</t>
  </si>
  <si>
    <t>REF</t>
  </si>
  <si>
    <t>Sum</t>
  </si>
  <si>
    <t xml:space="preserve">Sektor </t>
  </si>
  <si>
    <t>Vorjahr abs.</t>
  </si>
  <si>
    <t>Vorjahr %</t>
  </si>
  <si>
    <t>2- Industrie</t>
  </si>
  <si>
    <t>CRF 1.A.4.a - Gewerbe, Handel, Dienstleistung (ohne Militär und Landwirtschaft)</t>
  </si>
  <si>
    <t>CRF 1.A.5 - Militär</t>
  </si>
  <si>
    <t>CRF 5.B - biologische Behandlung von festen Abfällen</t>
  </si>
  <si>
    <t>CRF 4 - Landnutzung, Landnutzungsänderung und Forstwirtschaft</t>
  </si>
  <si>
    <t>7 - LULUCF</t>
  </si>
  <si>
    <t>Sektor</t>
  </si>
  <si>
    <t>2050 (-95%)</t>
  </si>
  <si>
    <t>in der Abgrenzung der Sektoren des Klimaschutzgesetzes (KSG)</t>
  </si>
  <si>
    <t>im Sektor Energiewirtschaft des Klimaschutzgesetzes (KSG)</t>
  </si>
  <si>
    <t>im Sektor Industrie des Klimaschutzgesetzes (KSG)</t>
  </si>
  <si>
    <t>im Sektor Gebäude des Klimaschutzgesetzes (KSG)</t>
  </si>
  <si>
    <t>im Sektor Landwirtschaft des Klimaschutzgesetzes (KSG)</t>
  </si>
  <si>
    <t>im Sektor Verkehr des Klimaschutzgesetzes (KSG)</t>
  </si>
  <si>
    <t>im Sektor Abfallwirtschaft und Sonstiges des Klimaschutzgesetzes (KSG)</t>
  </si>
  <si>
    <t>Sektor des Klimaschutzgesetzes (KSG)</t>
  </si>
  <si>
    <t>Summe F-Gase</t>
  </si>
  <si>
    <t>CRF 2.D-H - übrige Prozesse und Produktverwendungen</t>
  </si>
  <si>
    <t>Diff. abs.</t>
  </si>
  <si>
    <t>Diff %</t>
  </si>
  <si>
    <t>Kohlendioxid-Emissionen nach Brennstoffen in Deutschland</t>
  </si>
  <si>
    <t>Kohlendioxid</t>
  </si>
  <si>
    <t>CO₂ - Mineralöle</t>
  </si>
  <si>
    <t>CO₂ - Erd- und Grubengas</t>
  </si>
  <si>
    <t>CO₂ - Steinkohlen</t>
  </si>
  <si>
    <t>CO₂ - Braunkohle</t>
  </si>
  <si>
    <t>Emissionen in Mio. t CO₂ bzw. CO₂-äquivalent</t>
  </si>
  <si>
    <t>CH₄, N₂O und F-Gase</t>
  </si>
  <si>
    <t>Kohlendioxid (ohne LULUCF)</t>
  </si>
  <si>
    <t>Methan  (ohne LULUCF)</t>
  </si>
  <si>
    <t>Lachgas  (ohne LULUCF)</t>
  </si>
  <si>
    <t>F-Gase  (ohne LULUCF)</t>
  </si>
  <si>
    <t>Übersicht nach Treibhausgasen</t>
  </si>
  <si>
    <t>Gesamtemissionen (ohne LULUCF)</t>
  </si>
  <si>
    <t>abs.</t>
  </si>
  <si>
    <t>%</t>
  </si>
  <si>
    <t>CO₂ - Restliche Emissionen</t>
  </si>
  <si>
    <t>CO₂ - Abfallbrennstoffe und
Rauchgasentschwefelung</t>
  </si>
  <si>
    <t>in der Kategorie Energie (inkl. energetische Emissionen der Industrie) und restliche Treibhausgas-Emissionen</t>
  </si>
  <si>
    <t>Differenz 2020 zum Vorjahr</t>
  </si>
  <si>
    <t>2020 Schätzung</t>
  </si>
  <si>
    <t>Ziel 2020 (-40%)</t>
  </si>
  <si>
    <t>Jahresemissions-
mengen 2020</t>
  </si>
  <si>
    <t>Jahresemissions-
mengen 2030</t>
  </si>
  <si>
    <t>UMWELTBUNDESAMT</t>
  </si>
  <si>
    <t>Impressum / Imprint</t>
  </si>
  <si>
    <t>Herausgeber / Publisher:</t>
  </si>
  <si>
    <t>Umweltbundesamt</t>
  </si>
  <si>
    <t>Postfach 14 06</t>
  </si>
  <si>
    <t>06813 Dessau</t>
  </si>
  <si>
    <t>Email: V1.6@uba.de</t>
  </si>
  <si>
    <t>Internet: http://www.umweltbundesamt.de/emissionen</t>
  </si>
  <si>
    <t>Redaktion / Editor:</t>
  </si>
  <si>
    <t>Patrick Gniffke</t>
  </si>
  <si>
    <t>Vorjahreschätzung der deutschen Treibhausgas-Emissionen für das Jahr 2020</t>
  </si>
  <si>
    <t>15.03.2021</t>
  </si>
  <si>
    <t>Previous year's estimate of German greenhouse gas emissions for 2020</t>
  </si>
  <si>
    <t>Dessau, März 2021</t>
  </si>
  <si>
    <t>Lachgas-Emissionen [tausend Tonnen CO2-äquivalent]</t>
  </si>
  <si>
    <t>Methan-Emissionen [tausend Tonnen CO2-äquivalent]</t>
  </si>
  <si>
    <t>Kohlendioxid-Emissionen [tausend Tonnen CO2]</t>
  </si>
  <si>
    <t>Treibhausgas-Emissionen [tausend Tonnen CO2]</t>
  </si>
  <si>
    <t>Treibhausgas-Emissionen
[tausend Tonnen CO2]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</si>
</sst>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yyyy"/>
    <numFmt numFmtId="165" formatCode="#,##0.0"/>
    <numFmt numFmtId="166" formatCode="0.0%"/>
    <numFmt numFmtId="167" formatCode="@\ *."/>
    <numFmt numFmtId="168" formatCode="\ \ \ \ \ \ \ \ \ \ @\ *."/>
    <numFmt numFmtId="169" formatCode="\ \ \ \ \ \ \ \ \ \ \ \ @\ *."/>
    <numFmt numFmtId="170" formatCode="\ \ \ \ \ \ \ \ \ \ \ \ @"/>
    <numFmt numFmtId="171" formatCode="\ \ \ \ \ \ \ \ \ \ \ \ \ @\ *."/>
    <numFmt numFmtId="172" formatCode="\ @\ *."/>
    <numFmt numFmtId="173" formatCode="\ @"/>
    <numFmt numFmtId="174" formatCode="\ \ @\ *."/>
    <numFmt numFmtId="175" formatCode="\ \ @"/>
    <numFmt numFmtId="176" formatCode="\ \ \ @\ *."/>
    <numFmt numFmtId="177" formatCode="\ \ \ @"/>
    <numFmt numFmtId="178" formatCode="\ \ \ \ @\ *."/>
    <numFmt numFmtId="179" formatCode="\ \ \ \ @"/>
    <numFmt numFmtId="180" formatCode="\ \ \ \ \ \ @\ *."/>
    <numFmt numFmtId="181" formatCode="\ \ \ \ \ \ @"/>
    <numFmt numFmtId="182" formatCode="\ \ \ \ \ \ \ @\ *."/>
    <numFmt numFmtId="183" formatCode="\ \ \ \ \ \ \ \ \ @\ *."/>
    <numFmt numFmtId="184" formatCode="\ \ \ \ \ \ \ \ \ @"/>
    <numFmt numFmtId="185" formatCode="#,##0.00\ &quot;Gg&quot;"/>
    <numFmt numFmtId="186" formatCode="#,##0.00\ &quot;kg&quot;"/>
    <numFmt numFmtId="187" formatCode="#,##0.00\ &quot;kt&quot;"/>
    <numFmt numFmtId="188" formatCode="#,##0.00\ &quot;Stck&quot;"/>
    <numFmt numFmtId="189" formatCode="#,##0.00\ &quot;Stk&quot;"/>
    <numFmt numFmtId="190" formatCode="#,##0.00\ &quot;T.Stk&quot;"/>
    <numFmt numFmtId="191" formatCode="#,##0.00\ &quot;TJ&quot;"/>
    <numFmt numFmtId="192" formatCode="#,##0.00\ &quot;TStk&quot;"/>
    <numFmt numFmtId="193" formatCode="_-* #,##0.00\ [$€]_-;\-* #,##0.00\ [$€]_-;_-* &quot;-&quot;??\ [$€]_-;_-@_-"/>
    <numFmt numFmtId="194" formatCode="#,##0.0000"/>
    <numFmt numFmtId="195" formatCode="&quot;Quelle: Umweltbundesamt &quot;\ dd/mm/yyyy"/>
    <numFmt numFmtId="196" formatCode="&quot;Quelle:&quot;\ @"/>
    <numFmt numFmtId="197" formatCode="0.0"/>
    <numFmt numFmtId="198" formatCode="\+0.0%;\-0.0%;0.0%"/>
    <numFmt numFmtId="199" formatCode="\+#,##0;\-#,##0;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color rgb="FF08080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FFFF"/>
      <name val="Cambria"/>
      <family val="1"/>
      <scheme val="major"/>
    </font>
    <font>
      <sz val="10"/>
      <color rgb="FF080808"/>
      <name val="Cambria"/>
      <family val="1"/>
      <scheme val="major"/>
    </font>
    <font>
      <vertAlign val="subscript"/>
      <sz val="10"/>
      <color rgb="FF080808"/>
      <name val="Cambria"/>
      <family val="1"/>
      <scheme val="major"/>
    </font>
    <font>
      <b/>
      <sz val="9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49" fontId="13" fillId="0" borderId="5" applyNumberFormat="0" applyFont="0" applyFill="0" applyBorder="0" applyProtection="0">
      <alignment horizontal="left" vertical="center" indent="2"/>
    </xf>
    <xf numFmtId="49" fontId="13" fillId="0" borderId="6" applyNumberFormat="0" applyFont="0" applyFill="0" applyBorder="0" applyProtection="0">
      <alignment horizontal="left" vertical="center" indent="5"/>
    </xf>
    <xf numFmtId="0" fontId="1" fillId="0" borderId="0"/>
    <xf numFmtId="49" fontId="14" fillId="0" borderId="5" applyNumberFormat="0" applyFill="0" applyBorder="0" applyProtection="0">
      <alignment horizontal="left" vertical="center"/>
    </xf>
    <xf numFmtId="4" fontId="14" fillId="0" borderId="7" applyFill="0" applyBorder="0" applyProtection="0">
      <alignment horizontal="right" vertical="center"/>
    </xf>
    <xf numFmtId="0" fontId="1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" fontId="13" fillId="0" borderId="5" applyFill="0" applyBorder="0" applyProtection="0">
      <alignment horizontal="right" vertical="center"/>
    </xf>
    <xf numFmtId="0" fontId="16" fillId="5" borderId="0" applyNumberFormat="0" applyFont="0" applyBorder="0" applyAlignment="0" applyProtection="0"/>
    <xf numFmtId="167" fontId="17" fillId="0" borderId="0"/>
    <xf numFmtId="49" fontId="17" fillId="0" borderId="0"/>
    <xf numFmtId="168" fontId="17" fillId="0" borderId="0">
      <alignment horizontal="center"/>
    </xf>
    <xf numFmtId="169" fontId="17" fillId="0" borderId="0"/>
    <xf numFmtId="170" fontId="17" fillId="0" borderId="0"/>
    <xf numFmtId="171" fontId="17" fillId="0" borderId="0"/>
    <xf numFmtId="172" fontId="17" fillId="0" borderId="0"/>
    <xf numFmtId="173" fontId="18" fillId="0" borderId="0"/>
    <xf numFmtId="174" fontId="19" fillId="0" borderId="0"/>
    <xf numFmtId="175" fontId="18" fillId="0" borderId="0"/>
    <xf numFmtId="176" fontId="17" fillId="0" borderId="0"/>
    <xf numFmtId="177" fontId="17" fillId="0" borderId="0"/>
    <xf numFmtId="178" fontId="17" fillId="0" borderId="0"/>
    <xf numFmtId="179" fontId="18" fillId="0" borderId="0"/>
    <xf numFmtId="180" fontId="17" fillId="0" borderId="0">
      <alignment horizontal="center"/>
    </xf>
    <xf numFmtId="181" fontId="17" fillId="0" borderId="0">
      <alignment horizontal="center"/>
    </xf>
    <xf numFmtId="182" fontId="17" fillId="0" borderId="0">
      <alignment horizontal="center"/>
    </xf>
    <xf numFmtId="183" fontId="17" fillId="0" borderId="0">
      <alignment horizontal="center"/>
    </xf>
    <xf numFmtId="184" fontId="17" fillId="0" borderId="0">
      <alignment horizont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0" fillId="0" borderId="8" applyFont="0" applyFill="0" applyBorder="0" applyAlignment="0" applyProtection="0">
      <alignment horizontal="left"/>
    </xf>
    <xf numFmtId="185" fontId="10" fillId="0" borderId="8" applyFont="0" applyFill="0" applyBorder="0" applyAlignment="0" applyProtection="0">
      <alignment horizontal="left"/>
    </xf>
    <xf numFmtId="186" fontId="10" fillId="0" borderId="8" applyFont="0" applyFill="0" applyBorder="0" applyAlignment="0" applyProtection="0">
      <alignment horizontal="left"/>
    </xf>
    <xf numFmtId="186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64" fontId="10" fillId="0" borderId="8" applyFont="0" applyFill="0" applyBorder="0" applyAlignment="0" applyProtection="0">
      <alignment horizontal="left"/>
    </xf>
    <xf numFmtId="164" fontId="10" fillId="0" borderId="8" applyFont="0" applyFill="0" applyBorder="0" applyAlignment="0" applyProtection="0">
      <alignment horizontal="left"/>
    </xf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67" fontId="18" fillId="0" borderId="0"/>
    <xf numFmtId="0" fontId="13" fillId="0" borderId="5" applyNumberFormat="0" applyFill="0" applyAlignment="0" applyProtection="0"/>
    <xf numFmtId="0" fontId="10" fillId="0" borderId="0"/>
    <xf numFmtId="49" fontId="18" fillId="0" borderId="0"/>
    <xf numFmtId="194" fontId="13" fillId="6" borderId="5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3" fillId="0" borderId="0"/>
    <xf numFmtId="4" fontId="13" fillId="8" borderId="5">
      <alignment horizontal="right" vertical="center"/>
    </xf>
    <xf numFmtId="0" fontId="10" fillId="0" borderId="0"/>
    <xf numFmtId="0" fontId="13" fillId="0" borderId="0"/>
    <xf numFmtId="0" fontId="21" fillId="0" borderId="0" applyNumberFormat="0">
      <alignment horizontal="right"/>
    </xf>
  </cellStyleXfs>
  <cellXfs count="178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0" fillId="2" borderId="0" xfId="0" applyFont="1" applyFill="1"/>
    <xf numFmtId="0" fontId="4" fillId="2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6" fillId="2" borderId="3" xfId="0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center" wrapText="1" indent="2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11" fillId="4" borderId="4" xfId="0" applyNumberFormat="1" applyFont="1" applyFill="1" applyBorder="1" applyAlignment="1">
      <alignment horizontal="right" vertical="center"/>
    </xf>
    <xf numFmtId="0" fontId="12" fillId="2" borderId="0" xfId="0" applyFont="1" applyFill="1"/>
    <xf numFmtId="166" fontId="6" fillId="4" borderId="4" xfId="1" applyNumberFormat="1" applyFont="1" applyFill="1" applyBorder="1" applyAlignment="1">
      <alignment horizontal="right" vertical="center"/>
    </xf>
    <xf numFmtId="166" fontId="6" fillId="2" borderId="4" xfId="1" applyNumberFormat="1" applyFont="1" applyFill="1" applyBorder="1" applyAlignment="1">
      <alignment horizontal="right" vertical="center"/>
    </xf>
    <xf numFmtId="166" fontId="3" fillId="4" borderId="4" xfId="1" applyNumberFormat="1" applyFont="1" applyFill="1" applyBorder="1" applyAlignment="1">
      <alignment horizontal="right" vertical="center"/>
    </xf>
    <xf numFmtId="166" fontId="3" fillId="2" borderId="4" xfId="1" applyNumberFormat="1" applyFont="1" applyFill="1" applyBorder="1" applyAlignment="1">
      <alignment horizontal="right" vertical="center"/>
    </xf>
    <xf numFmtId="166" fontId="3" fillId="2" borderId="4" xfId="1" applyNumberFormat="1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2" fontId="23" fillId="0" borderId="0" xfId="73" applyNumberFormat="1" applyFont="1" applyAlignment="1" applyProtection="1">
      <alignment vertical="center"/>
      <protection locked="0"/>
    </xf>
    <xf numFmtId="0" fontId="22" fillId="0" borderId="0" xfId="0" applyFont="1" applyFill="1"/>
    <xf numFmtId="0" fontId="0" fillId="0" borderId="0" xfId="0" applyFont="1" applyFill="1"/>
    <xf numFmtId="0" fontId="25" fillId="0" borderId="0" xfId="72" applyFont="1" applyBorder="1"/>
    <xf numFmtId="0" fontId="25" fillId="0" borderId="0" xfId="72" applyFont="1"/>
    <xf numFmtId="0" fontId="3" fillId="0" borderId="0" xfId="72" applyFont="1" applyBorder="1" applyAlignment="1"/>
    <xf numFmtId="0" fontId="27" fillId="0" borderId="0" xfId="72" applyFont="1" applyBorder="1" applyAlignment="1"/>
    <xf numFmtId="0" fontId="25" fillId="4" borderId="12" xfId="72" applyFont="1" applyFill="1" applyBorder="1" applyProtection="1"/>
    <xf numFmtId="0" fontId="25" fillId="4" borderId="0" xfId="72" applyFont="1" applyFill="1" applyBorder="1" applyProtection="1"/>
    <xf numFmtId="0" fontId="3" fillId="4" borderId="0" xfId="72" applyFont="1" applyFill="1" applyBorder="1" applyProtection="1"/>
    <xf numFmtId="0" fontId="25" fillId="4" borderId="11" xfId="72" applyFont="1" applyFill="1" applyBorder="1" applyProtection="1"/>
    <xf numFmtId="0" fontId="6" fillId="0" borderId="0" xfId="72" applyFont="1" applyBorder="1" applyAlignment="1"/>
    <xf numFmtId="0" fontId="25" fillId="4" borderId="12" xfId="72" applyFont="1" applyFill="1" applyBorder="1"/>
    <xf numFmtId="0" fontId="25" fillId="4" borderId="0" xfId="72" applyFont="1" applyFill="1" applyBorder="1"/>
    <xf numFmtId="0" fontId="25" fillId="4" borderId="11" xfId="72" applyFont="1" applyFill="1" applyBorder="1"/>
    <xf numFmtId="0" fontId="3" fillId="0" borderId="0" xfId="72" applyFont="1" applyBorder="1" applyAlignment="1">
      <alignment horizontal="right" indent="1"/>
    </xf>
    <xf numFmtId="0" fontId="3" fillId="4" borderId="0" xfId="72" applyFont="1" applyFill="1" applyBorder="1"/>
    <xf numFmtId="0" fontId="25" fillId="12" borderId="0" xfId="72" applyFont="1" applyFill="1" applyBorder="1"/>
    <xf numFmtId="0" fontId="3" fillId="12" borderId="0" xfId="72" applyFont="1" applyFill="1" applyBorder="1" applyAlignment="1">
      <alignment horizontal="right" indent="1"/>
    </xf>
    <xf numFmtId="0" fontId="25" fillId="12" borderId="0" xfId="72" applyFont="1" applyFill="1" applyBorder="1" applyProtection="1"/>
    <xf numFmtId="0" fontId="3" fillId="12" borderId="0" xfId="72" applyFont="1" applyFill="1" applyBorder="1" applyAlignment="1" applyProtection="1">
      <alignment horizontal="right" indent="1"/>
    </xf>
    <xf numFmtId="0" fontId="25" fillId="4" borderId="10" xfId="72" applyFont="1" applyFill="1" applyBorder="1"/>
    <xf numFmtId="0" fontId="25" fillId="4" borderId="15" xfId="72" applyFont="1" applyFill="1" applyBorder="1"/>
    <xf numFmtId="0" fontId="25" fillId="4" borderId="9" xfId="72" applyFont="1" applyFill="1" applyBorder="1"/>
    <xf numFmtId="0" fontId="28" fillId="12" borderId="0" xfId="72" applyFont="1" applyFill="1" applyBorder="1" applyAlignment="1" applyProtection="1">
      <alignment horizontal="left" vertical="top" wrapText="1"/>
    </xf>
    <xf numFmtId="0" fontId="3" fillId="12" borderId="0" xfId="72" applyFont="1" applyFill="1" applyBorder="1"/>
    <xf numFmtId="0" fontId="25" fillId="12" borderId="0" xfId="72" applyFont="1" applyFill="1" applyBorder="1" applyAlignment="1">
      <alignment vertical="center"/>
    </xf>
    <xf numFmtId="0" fontId="28" fillId="12" borderId="0" xfId="72" applyFont="1" applyFill="1" applyBorder="1" applyAlignment="1">
      <alignment vertical="center"/>
    </xf>
    <xf numFmtId="196" fontId="7" fillId="12" borderId="0" xfId="72" applyNumberFormat="1" applyFont="1" applyFill="1" applyBorder="1" applyAlignment="1">
      <alignment vertical="top" wrapText="1"/>
    </xf>
    <xf numFmtId="0" fontId="7" fillId="12" borderId="0" xfId="72" applyFont="1" applyFill="1" applyBorder="1" applyAlignment="1">
      <alignment vertical="top"/>
    </xf>
    <xf numFmtId="2" fontId="31" fillId="0" borderId="0" xfId="73" applyNumberFormat="1" applyFont="1" applyAlignment="1" applyProtection="1">
      <alignment vertical="center"/>
      <protection locked="0"/>
    </xf>
    <xf numFmtId="2" fontId="31" fillId="0" borderId="0" xfId="73" applyNumberFormat="1" applyFont="1" applyAlignment="1" applyProtection="1">
      <alignment vertical="top"/>
      <protection locked="0"/>
    </xf>
    <xf numFmtId="0" fontId="4" fillId="0" borderId="0" xfId="0" applyFont="1" applyFill="1" applyBorder="1" applyAlignment="1">
      <alignment horizontal="left" vertical="top"/>
    </xf>
    <xf numFmtId="0" fontId="29" fillId="11" borderId="2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 indent="3"/>
    </xf>
    <xf numFmtId="3" fontId="3" fillId="0" borderId="4" xfId="0" applyNumberFormat="1" applyFont="1" applyFill="1" applyBorder="1" applyAlignment="1">
      <alignment horizontal="right" vertical="center" wrapText="1" indent="3"/>
    </xf>
    <xf numFmtId="4" fontId="3" fillId="10" borderId="4" xfId="0" applyNumberFormat="1" applyFont="1" applyFill="1" applyBorder="1" applyAlignment="1">
      <alignment horizontal="right" vertical="center" wrapText="1" indent="3"/>
    </xf>
    <xf numFmtId="3" fontId="3" fillId="10" borderId="4" xfId="0" applyNumberFormat="1" applyFont="1" applyFill="1" applyBorder="1" applyAlignment="1">
      <alignment horizontal="right" vertical="center" wrapText="1" indent="3"/>
    </xf>
    <xf numFmtId="4" fontId="6" fillId="10" borderId="4" xfId="0" applyNumberFormat="1" applyFont="1" applyFill="1" applyBorder="1" applyAlignment="1">
      <alignment horizontal="right" vertical="center" wrapText="1" indent="3"/>
    </xf>
    <xf numFmtId="3" fontId="6" fillId="10" borderId="4" xfId="0" applyNumberFormat="1" applyFont="1" applyFill="1" applyBorder="1" applyAlignment="1">
      <alignment horizontal="right" vertical="center" wrapText="1" indent="3"/>
    </xf>
    <xf numFmtId="0" fontId="35" fillId="14" borderId="1" xfId="0" applyFont="1" applyFill="1" applyBorder="1" applyAlignment="1">
      <alignment horizontal="left" vertical="center" wrapText="1"/>
    </xf>
    <xf numFmtId="0" fontId="36" fillId="2" borderId="0" xfId="0" applyFont="1" applyFill="1"/>
    <xf numFmtId="0" fontId="36" fillId="2" borderId="0" xfId="0" applyFont="1" applyFill="1" applyAlignment="1">
      <alignment horizontal="center"/>
    </xf>
    <xf numFmtId="165" fontId="6" fillId="4" borderId="4" xfId="0" applyNumberFormat="1" applyFont="1" applyFill="1" applyBorder="1" applyAlignment="1">
      <alignment horizontal="right" vertical="center"/>
    </xf>
    <xf numFmtId="0" fontId="36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/>
    </xf>
    <xf numFmtId="0" fontId="37" fillId="2" borderId="0" xfId="0" applyFont="1" applyFill="1" applyBorder="1" applyAlignment="1">
      <alignment horizontal="left" vertical="top"/>
    </xf>
    <xf numFmtId="0" fontId="38" fillId="2" borderId="0" xfId="0" applyFont="1" applyFill="1"/>
    <xf numFmtId="0" fontId="39" fillId="2" borderId="0" xfId="0" applyFont="1" applyFill="1"/>
    <xf numFmtId="166" fontId="0" fillId="2" borderId="0" xfId="1" applyNumberFormat="1" applyFont="1" applyFill="1"/>
    <xf numFmtId="0" fontId="0" fillId="0" borderId="0" xfId="0"/>
    <xf numFmtId="0" fontId="0" fillId="2" borderId="0" xfId="0" applyFont="1" applyFill="1"/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 indent="2"/>
    </xf>
    <xf numFmtId="3" fontId="3" fillId="4" borderId="4" xfId="0" applyNumberFormat="1" applyFont="1" applyFill="1" applyBorder="1" applyAlignment="1">
      <alignment horizontal="right" vertical="center"/>
    </xf>
    <xf numFmtId="166" fontId="3" fillId="4" borderId="4" xfId="1" applyNumberFormat="1" applyFont="1" applyFill="1" applyBorder="1" applyAlignment="1">
      <alignment horizontal="right" vertical="center"/>
    </xf>
    <xf numFmtId="197" fontId="0" fillId="2" borderId="0" xfId="0" applyNumberFormat="1" applyFont="1" applyFill="1"/>
    <xf numFmtId="0" fontId="28" fillId="12" borderId="0" xfId="72" applyFont="1" applyFill="1" applyBorder="1" applyAlignment="1" applyProtection="1">
      <alignment horizontal="left" vertical="top" wrapText="1"/>
    </xf>
    <xf numFmtId="0" fontId="28" fillId="12" borderId="0" xfId="72" applyFont="1" applyFill="1" applyBorder="1" applyAlignment="1" applyProtection="1">
      <alignment horizontal="left" vertical="top" wrapText="1"/>
    </xf>
    <xf numFmtId="0" fontId="33" fillId="12" borderId="0" xfId="0" applyFont="1" applyFill="1" applyBorder="1" applyAlignment="1" applyProtection="1">
      <alignment horizontal="left" vertical="center"/>
      <protection locked="0"/>
    </xf>
    <xf numFmtId="195" fontId="24" fillId="9" borderId="0" xfId="72" applyNumberFormat="1" applyFont="1" applyFill="1" applyBorder="1" applyAlignment="1" applyProtection="1">
      <alignment horizontal="left" vertical="center"/>
      <protection hidden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Alignment="1">
      <alignment horizontal="left" vertical="center" wrapText="1"/>
    </xf>
    <xf numFmtId="195" fontId="24" fillId="9" borderId="12" xfId="72" applyNumberFormat="1" applyFont="1" applyFill="1" applyBorder="1" applyAlignment="1" applyProtection="1">
      <alignment horizontal="left" vertical="center" wrapText="1"/>
      <protection hidden="1"/>
    </xf>
    <xf numFmtId="195" fontId="24" fillId="9" borderId="0" xfId="72" applyNumberFormat="1" applyFont="1" applyFill="1" applyBorder="1" applyAlignment="1" applyProtection="1">
      <alignment horizontal="left" vertical="center" wrapText="1"/>
      <protection hidden="1"/>
    </xf>
    <xf numFmtId="165" fontId="3" fillId="2" borderId="4" xfId="0" applyNumberFormat="1" applyFont="1" applyFill="1" applyBorder="1" applyAlignment="1">
      <alignment horizontal="right" vertical="center"/>
    </xf>
    <xf numFmtId="165" fontId="3" fillId="4" borderId="4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center" wrapText="1" indent="3"/>
    </xf>
    <xf numFmtId="4" fontId="3" fillId="10" borderId="4" xfId="0" applyNumberFormat="1" applyFont="1" applyFill="1" applyBorder="1" applyAlignment="1">
      <alignment horizontal="left" vertical="center" wrapText="1" indent="3"/>
    </xf>
    <xf numFmtId="4" fontId="6" fillId="1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right" vertical="center" wrapText="1" indent="3"/>
    </xf>
    <xf numFmtId="3" fontId="6" fillId="0" borderId="4" xfId="0" applyNumberFormat="1" applyFont="1" applyFill="1" applyBorder="1" applyAlignment="1">
      <alignment horizontal="right" vertical="center" wrapText="1" indent="3"/>
    </xf>
    <xf numFmtId="0" fontId="33" fillId="12" borderId="0" xfId="0" applyFont="1" applyFill="1" applyBorder="1" applyAlignment="1" applyProtection="1">
      <alignment vertical="center"/>
      <protection locked="0"/>
    </xf>
    <xf numFmtId="0" fontId="30" fillId="12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3" fillId="12" borderId="0" xfId="0" applyFont="1" applyFill="1" applyBorder="1" applyAlignment="1" applyProtection="1">
      <protection locked="0"/>
    </xf>
    <xf numFmtId="0" fontId="30" fillId="12" borderId="0" xfId="0" applyFont="1" applyFill="1" applyBorder="1" applyAlignment="1" applyProtection="1">
      <protection locked="0"/>
    </xf>
    <xf numFmtId="0" fontId="32" fillId="13" borderId="12" xfId="0" applyFont="1" applyFill="1" applyBorder="1" applyAlignment="1">
      <alignment horizontal="right" vertical="center"/>
    </xf>
    <xf numFmtId="0" fontId="32" fillId="13" borderId="10" xfId="0" applyFont="1" applyFill="1" applyBorder="1" applyAlignment="1">
      <alignment horizontal="right" vertical="center"/>
    </xf>
    <xf numFmtId="0" fontId="33" fillId="12" borderId="0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wrapText="1" indent="1"/>
    </xf>
    <xf numFmtId="0" fontId="3" fillId="7" borderId="3" xfId="0" applyFont="1" applyFill="1" applyBorder="1" applyAlignment="1">
      <alignment horizontal="left" vertical="center" wrapText="1" indent="1"/>
    </xf>
    <xf numFmtId="198" fontId="6" fillId="2" borderId="4" xfId="0" applyNumberFormat="1" applyFont="1" applyFill="1" applyBorder="1" applyAlignment="1">
      <alignment horizontal="right" vertical="center"/>
    </xf>
    <xf numFmtId="198" fontId="6" fillId="4" borderId="4" xfId="1" applyNumberFormat="1" applyFont="1" applyFill="1" applyBorder="1" applyAlignment="1">
      <alignment horizontal="right" vertical="center"/>
    </xf>
    <xf numFmtId="198" fontId="6" fillId="2" borderId="4" xfId="1" applyNumberFormat="1" applyFont="1" applyFill="1" applyBorder="1" applyAlignment="1">
      <alignment horizontal="right" vertical="center"/>
    </xf>
    <xf numFmtId="198" fontId="3" fillId="4" borderId="4" xfId="1" applyNumberFormat="1" applyFont="1" applyFill="1" applyBorder="1" applyAlignment="1">
      <alignment horizontal="right" vertical="center"/>
    </xf>
    <xf numFmtId="198" fontId="3" fillId="2" borderId="4" xfId="1" applyNumberFormat="1" applyFont="1" applyFill="1" applyBorder="1" applyAlignment="1">
      <alignment horizontal="right" vertical="center"/>
    </xf>
    <xf numFmtId="199" fontId="6" fillId="2" borderId="4" xfId="0" applyNumberFormat="1" applyFont="1" applyFill="1" applyBorder="1" applyAlignment="1">
      <alignment horizontal="right" vertical="center"/>
    </xf>
    <xf numFmtId="199" fontId="6" fillId="4" borderId="4" xfId="0" applyNumberFormat="1" applyFont="1" applyFill="1" applyBorder="1" applyAlignment="1">
      <alignment horizontal="right" vertical="center"/>
    </xf>
    <xf numFmtId="199" fontId="3" fillId="4" borderId="4" xfId="0" applyNumberFormat="1" applyFont="1" applyFill="1" applyBorder="1" applyAlignment="1">
      <alignment horizontal="right" vertical="center"/>
    </xf>
    <xf numFmtId="199" fontId="3" fillId="2" borderId="4" xfId="0" applyNumberFormat="1" applyFont="1" applyFill="1" applyBorder="1" applyAlignment="1">
      <alignment horizontal="right" vertical="center"/>
    </xf>
    <xf numFmtId="0" fontId="28" fillId="12" borderId="0" xfId="72" applyFont="1" applyFill="1" applyBorder="1" applyAlignment="1" applyProtection="1">
      <alignment horizontal="left" vertical="top" wrapText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left" vertical="top" wrapText="1"/>
    </xf>
    <xf numFmtId="0" fontId="10" fillId="0" borderId="18" xfId="2" applyBorder="1"/>
    <xf numFmtId="0" fontId="10" fillId="0" borderId="19" xfId="2" applyBorder="1" applyAlignment="1">
      <alignment vertical="top" wrapText="1"/>
    </xf>
    <xf numFmtId="0" fontId="10" fillId="0" borderId="20" xfId="2" applyBorder="1"/>
    <xf numFmtId="0" fontId="10" fillId="0" borderId="0" xfId="2"/>
    <xf numFmtId="0" fontId="10" fillId="0" borderId="12" xfId="2" applyBorder="1"/>
    <xf numFmtId="0" fontId="10" fillId="0" borderId="0" xfId="2" applyBorder="1" applyAlignment="1">
      <alignment vertical="top" wrapText="1"/>
    </xf>
    <xf numFmtId="0" fontId="10" fillId="0" borderId="11" xfId="2" applyBorder="1"/>
    <xf numFmtId="0" fontId="40" fillId="0" borderId="0" xfId="2" applyFont="1" applyBorder="1" applyAlignment="1">
      <alignment vertical="top" wrapText="1"/>
    </xf>
    <xf numFmtId="0" fontId="41" fillId="0" borderId="0" xfId="2" applyFont="1" applyBorder="1" applyAlignment="1">
      <alignment vertical="top" wrapText="1"/>
    </xf>
    <xf numFmtId="0" fontId="41" fillId="0" borderId="0" xfId="2" applyNumberFormat="1" applyFont="1" applyBorder="1" applyAlignment="1">
      <alignment horizontal="left" vertical="top" wrapText="1"/>
    </xf>
    <xf numFmtId="0" fontId="40" fillId="0" borderId="21" xfId="2" applyFont="1" applyBorder="1" applyAlignment="1">
      <alignment horizontal="right" vertical="top" wrapText="1"/>
    </xf>
    <xf numFmtId="0" fontId="10" fillId="0" borderId="10" xfId="2" applyBorder="1"/>
    <xf numFmtId="0" fontId="40" fillId="0" borderId="15" xfId="2" applyFont="1" applyBorder="1" applyAlignment="1">
      <alignment horizontal="right" vertical="top" wrapText="1"/>
    </xf>
    <xf numFmtId="0" fontId="10" fillId="0" borderId="9" xfId="2" applyBorder="1"/>
    <xf numFmtId="0" fontId="10" fillId="0" borderId="0" xfId="2" applyBorder="1"/>
    <xf numFmtId="0" fontId="40" fillId="0" borderId="0" xfId="2" applyFont="1" applyBorder="1" applyAlignment="1">
      <alignment horizontal="right" vertical="top" wrapText="1"/>
    </xf>
    <xf numFmtId="0" fontId="40" fillId="0" borderId="19" xfId="2" applyFont="1" applyBorder="1" applyAlignment="1">
      <alignment vertical="top" wrapText="1"/>
    </xf>
    <xf numFmtId="0" fontId="10" fillId="0" borderId="0" xfId="2" applyFont="1" applyBorder="1" applyAlignment="1">
      <alignment vertical="top" wrapText="1"/>
    </xf>
    <xf numFmtId="0" fontId="10" fillId="0" borderId="0" xfId="2" applyBorder="1" applyAlignment="1">
      <alignment horizontal="left" vertical="top" wrapText="1" indent="3"/>
    </xf>
    <xf numFmtId="0" fontId="10" fillId="0" borderId="0" xfId="2" applyBorder="1" applyAlignment="1">
      <alignment horizontal="left" vertical="top" wrapText="1" indent="10"/>
    </xf>
    <xf numFmtId="0" fontId="40" fillId="0" borderId="12" xfId="2" applyFont="1" applyBorder="1"/>
    <xf numFmtId="0" fontId="40" fillId="0" borderId="0" xfId="2" applyFont="1" applyBorder="1" applyAlignment="1">
      <alignment horizontal="left" vertical="top" wrapText="1" indent="3"/>
    </xf>
    <xf numFmtId="0" fontId="40" fillId="0" borderId="11" xfId="2" applyFont="1" applyBorder="1"/>
    <xf numFmtId="0" fontId="40" fillId="0" borderId="0" xfId="2" applyFont="1"/>
    <xf numFmtId="0" fontId="10" fillId="0" borderId="15" xfId="2" applyBorder="1" applyAlignment="1">
      <alignment vertical="top" wrapText="1"/>
    </xf>
    <xf numFmtId="0" fontId="10" fillId="0" borderId="0" xfId="2" applyAlignment="1">
      <alignment vertical="top" wrapText="1"/>
    </xf>
    <xf numFmtId="49" fontId="41" fillId="0" borderId="0" xfId="2" applyNumberFormat="1" applyFont="1" applyBorder="1" applyAlignment="1">
      <alignment horizontal="left" vertical="top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textRotation="90" wrapText="1"/>
    </xf>
    <xf numFmtId="0" fontId="28" fillId="12" borderId="0" xfId="72" applyFont="1" applyFill="1" applyBorder="1" applyAlignment="1" applyProtection="1">
      <alignment horizontal="left" vertical="top" wrapText="1"/>
    </xf>
    <xf numFmtId="0" fontId="26" fillId="13" borderId="14" xfId="72" applyFont="1" applyFill="1" applyBorder="1" applyAlignment="1">
      <alignment horizontal="center" vertical="center"/>
    </xf>
    <xf numFmtId="0" fontId="26" fillId="13" borderId="13" xfId="72" applyFont="1" applyFill="1" applyBorder="1" applyAlignment="1">
      <alignment horizontal="center" vertical="center"/>
    </xf>
    <xf numFmtId="0" fontId="26" fillId="13" borderId="16" xfId="72" applyFont="1" applyFill="1" applyBorder="1" applyAlignment="1">
      <alignment horizontal="center" vertical="center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</cellXfs>
  <cellStyles count="75">
    <cellStyle name="0mitP" xfId="14" xr:uid="{00000000-0005-0000-0000-000000000000}"/>
    <cellStyle name="0ohneP" xfId="15" xr:uid="{00000000-0005-0000-0000-000001000000}"/>
    <cellStyle name="10mitP" xfId="16" xr:uid="{00000000-0005-0000-0000-000002000000}"/>
    <cellStyle name="12mitP" xfId="17" xr:uid="{00000000-0005-0000-0000-000003000000}"/>
    <cellStyle name="12ohneP" xfId="18" xr:uid="{00000000-0005-0000-0000-000004000000}"/>
    <cellStyle name="13mitP" xfId="19" xr:uid="{00000000-0005-0000-0000-000005000000}"/>
    <cellStyle name="1mitP" xfId="20" xr:uid="{00000000-0005-0000-0000-000006000000}"/>
    <cellStyle name="1ohneP" xfId="21" xr:uid="{00000000-0005-0000-0000-000007000000}"/>
    <cellStyle name="2mitP" xfId="22" xr:uid="{00000000-0005-0000-0000-000008000000}"/>
    <cellStyle name="2ohneP" xfId="23" xr:uid="{00000000-0005-0000-0000-000009000000}"/>
    <cellStyle name="2x indented GHG Textfiels" xfId="5" xr:uid="{00000000-0005-0000-0000-00000A000000}"/>
    <cellStyle name="3mitP" xfId="24" xr:uid="{00000000-0005-0000-0000-00000B000000}"/>
    <cellStyle name="3ohneP" xfId="25" xr:uid="{00000000-0005-0000-0000-00000C000000}"/>
    <cellStyle name="4mitP" xfId="26" xr:uid="{00000000-0005-0000-0000-00000D000000}"/>
    <cellStyle name="4ohneP" xfId="27" xr:uid="{00000000-0005-0000-0000-00000E000000}"/>
    <cellStyle name="5x indented GHG Textfiels" xfId="6" xr:uid="{00000000-0005-0000-0000-00000F000000}"/>
    <cellStyle name="6mitP" xfId="28" xr:uid="{00000000-0005-0000-0000-000010000000}"/>
    <cellStyle name="6ohneP" xfId="29" xr:uid="{00000000-0005-0000-0000-000011000000}"/>
    <cellStyle name="7mitP" xfId="30" xr:uid="{00000000-0005-0000-0000-000012000000}"/>
    <cellStyle name="9mitP" xfId="31" xr:uid="{00000000-0005-0000-0000-000013000000}"/>
    <cellStyle name="9ohneP" xfId="32" xr:uid="{00000000-0005-0000-0000-000014000000}"/>
    <cellStyle name="A4 Auto Format" xfId="33" xr:uid="{00000000-0005-0000-0000-000015000000}"/>
    <cellStyle name="A4 Auto Format 2" xfId="4" xr:uid="{00000000-0005-0000-0000-000016000000}"/>
    <cellStyle name="A4 Auto Format 2 2" xfId="34" xr:uid="{00000000-0005-0000-0000-000017000000}"/>
    <cellStyle name="A4 Gg" xfId="35" xr:uid="{00000000-0005-0000-0000-000018000000}"/>
    <cellStyle name="A4 Gg 2" xfId="36" xr:uid="{00000000-0005-0000-0000-000019000000}"/>
    <cellStyle name="A4 kg" xfId="37" xr:uid="{00000000-0005-0000-0000-00001A000000}"/>
    <cellStyle name="A4 kg 2" xfId="38" xr:uid="{00000000-0005-0000-0000-00001B000000}"/>
    <cellStyle name="A4 kt" xfId="39" xr:uid="{00000000-0005-0000-0000-00001C000000}"/>
    <cellStyle name="A4 kt 2" xfId="40" xr:uid="{00000000-0005-0000-0000-00001D000000}"/>
    <cellStyle name="A4 No Format" xfId="41" xr:uid="{00000000-0005-0000-0000-00001E000000}"/>
    <cellStyle name="A4 No Format 2" xfId="42" xr:uid="{00000000-0005-0000-0000-00001F000000}"/>
    <cellStyle name="A4 No Format 2 2" xfId="43" xr:uid="{00000000-0005-0000-0000-000020000000}"/>
    <cellStyle name="A4 Normal" xfId="44" xr:uid="{00000000-0005-0000-0000-000021000000}"/>
    <cellStyle name="A4 Normal 2" xfId="3" xr:uid="{00000000-0005-0000-0000-000022000000}"/>
    <cellStyle name="A4 Normal 2 2" xfId="45" xr:uid="{00000000-0005-0000-0000-000023000000}"/>
    <cellStyle name="A4 Stck" xfId="46" xr:uid="{00000000-0005-0000-0000-000024000000}"/>
    <cellStyle name="A4 Stck 2" xfId="47" xr:uid="{00000000-0005-0000-0000-000025000000}"/>
    <cellStyle name="A4 Stk" xfId="48" xr:uid="{00000000-0005-0000-0000-000026000000}"/>
    <cellStyle name="A4 Stk 2" xfId="49" xr:uid="{00000000-0005-0000-0000-000027000000}"/>
    <cellStyle name="A4 T.Stk" xfId="50" xr:uid="{00000000-0005-0000-0000-000028000000}"/>
    <cellStyle name="A4 T.Stk 2" xfId="51" xr:uid="{00000000-0005-0000-0000-000029000000}"/>
    <cellStyle name="A4 TJ" xfId="52" xr:uid="{00000000-0005-0000-0000-00002A000000}"/>
    <cellStyle name="A4 TJ 2" xfId="53" xr:uid="{00000000-0005-0000-0000-00002B000000}"/>
    <cellStyle name="A4 TStk" xfId="54" xr:uid="{00000000-0005-0000-0000-00002C000000}"/>
    <cellStyle name="A4 TStk 2" xfId="55" xr:uid="{00000000-0005-0000-0000-00002D000000}"/>
    <cellStyle name="A4 Year" xfId="56" xr:uid="{00000000-0005-0000-0000-00002E000000}"/>
    <cellStyle name="A4 Year 2" xfId="57" xr:uid="{00000000-0005-0000-0000-00002F000000}"/>
    <cellStyle name="AggblueCels_1x" xfId="71" xr:uid="{6D81F7C5-B5D6-4C0B-B692-49EA7AF90917}"/>
    <cellStyle name="Bold GHG Numbers (0.00)" xfId="9" xr:uid="{00000000-0005-0000-0000-000030000000}"/>
    <cellStyle name="Constants" xfId="74" xr:uid="{79966350-D3CB-47A6-BE24-CFE7324A0034}"/>
    <cellStyle name="Euro" xfId="58" xr:uid="{00000000-0005-0000-0000-000031000000}"/>
    <cellStyle name="Euro 2" xfId="59" xr:uid="{00000000-0005-0000-0000-000032000000}"/>
    <cellStyle name="Euro 2 2" xfId="60" xr:uid="{00000000-0005-0000-0000-000033000000}"/>
    <cellStyle name="Headline" xfId="10" xr:uid="{00000000-0005-0000-0000-000034000000}"/>
    <cellStyle name="mitP" xfId="61" xr:uid="{00000000-0005-0000-0000-000035000000}"/>
    <cellStyle name="Normal GHG Numbers (0.00)" xfId="12" xr:uid="{00000000-0005-0000-0000-000036000000}"/>
    <cellStyle name="Normal GHG Textfiels Bold" xfId="8" xr:uid="{00000000-0005-0000-0000-000037000000}"/>
    <cellStyle name="Normal GHG whole table" xfId="62" xr:uid="{00000000-0005-0000-0000-000038000000}"/>
    <cellStyle name="Normal GHG-Shade" xfId="13" xr:uid="{00000000-0005-0000-0000-000039000000}"/>
    <cellStyle name="Normal_HELP" xfId="63" xr:uid="{00000000-0005-0000-0000-00003A000000}"/>
    <cellStyle name="ohneP" xfId="64" xr:uid="{00000000-0005-0000-0000-00003B000000}"/>
    <cellStyle name="Pattern" xfId="65" xr:uid="{00000000-0005-0000-0000-00003C000000}"/>
    <cellStyle name="Prozent" xfId="1" builtinId="5"/>
    <cellStyle name="Prozent 2" xfId="11" xr:uid="{00000000-0005-0000-0000-00003E000000}"/>
    <cellStyle name="Prozent 2 2" xfId="66" xr:uid="{00000000-0005-0000-0000-00003F000000}"/>
    <cellStyle name="Standard" xfId="0" builtinId="0"/>
    <cellStyle name="Standard 2" xfId="2" xr:uid="{00000000-0005-0000-0000-000041000000}"/>
    <cellStyle name="Standard 2 2" xfId="67" xr:uid="{00000000-0005-0000-0000-000042000000}"/>
    <cellStyle name="Standard 2 2 2" xfId="68" xr:uid="{00000000-0005-0000-0000-000043000000}"/>
    <cellStyle name="Standard 3" xfId="7" xr:uid="{00000000-0005-0000-0000-000044000000}"/>
    <cellStyle name="Standard 3 2" xfId="69" xr:uid="{00000000-0005-0000-0000-000045000000}"/>
    <cellStyle name="Standard 3 3" xfId="72" xr:uid="{40DE01A5-0CE3-4112-BAA5-F77E05D6A5F1}"/>
    <cellStyle name="Standard_Germany - 2004 - 2000" xfId="73" xr:uid="{0CF9EB4E-80E6-4C2D-B899-356C5EB91CA3}"/>
    <cellStyle name="Обычный_2++" xfId="70" xr:uid="{00000000-0005-0000-0000-000046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'Daten Sektorgrafik'!$B$10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Sektorgrafik'!$D$9:$AO$9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Schätzung</c:v>
                </c:pt>
                <c:pt idx="12">
                  <c:v>Jahresemissions-
mengen 2020</c:v>
                </c:pt>
                <c:pt idx="13">
                  <c:v>Ziel 2020 (-40%)</c:v>
                </c:pt>
                <c:pt idx="15">
                  <c:v>Jahresemissions-
mengen 2030</c:v>
                </c:pt>
              </c:strCache>
            </c:strRef>
          </c:cat>
          <c:val>
            <c:numRef>
              <c:f>'Daten Sektorgrafik'!$D$10:$AO$10</c:f>
              <c:numCache>
                <c:formatCode>#,##0</c:formatCode>
                <c:ptCount val="16"/>
                <c:pt idx="0">
                  <c:v>368.05362720820727</c:v>
                </c:pt>
                <c:pt idx="1">
                  <c:v>365.70677646828324</c:v>
                </c:pt>
                <c:pt idx="2">
                  <c:v>376.66844441350281</c:v>
                </c:pt>
                <c:pt idx="3">
                  <c:v>379.43849373505032</c:v>
                </c:pt>
                <c:pt idx="4">
                  <c:v>359.36663787520069</c:v>
                </c:pt>
                <c:pt idx="5">
                  <c:v>347.2783200905476</c:v>
                </c:pt>
                <c:pt idx="6">
                  <c:v>343.561553990042</c:v>
                </c:pt>
                <c:pt idx="7">
                  <c:v>322.80952742451711</c:v>
                </c:pt>
                <c:pt idx="8">
                  <c:v>309.24078253917793</c:v>
                </c:pt>
                <c:pt idx="9">
                  <c:v>258.0431866778124</c:v>
                </c:pt>
                <c:pt idx="10">
                  <c:v>220.51700009169872</c:v>
                </c:pt>
                <c:pt idx="12">
                  <c:v>280</c:v>
                </c:pt>
                <c:pt idx="15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10-8D56-A7762184C55E}"/>
            </c:ext>
          </c:extLst>
        </c:ser>
        <c:ser>
          <c:idx val="4"/>
          <c:order val="2"/>
          <c:tx>
            <c:strRef>
              <c:f>'Daten Sektorgrafik'!$B$11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Sektorgrafik'!$D$9:$AO$9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Schätzung</c:v>
                </c:pt>
                <c:pt idx="12">
                  <c:v>Jahresemissions-
mengen 2020</c:v>
                </c:pt>
                <c:pt idx="13">
                  <c:v>Ziel 2020 (-40%)</c:v>
                </c:pt>
                <c:pt idx="15">
                  <c:v>Jahresemissions-
mengen 2030</c:v>
                </c:pt>
              </c:strCache>
            </c:strRef>
          </c:cat>
          <c:val>
            <c:numRef>
              <c:f>'Daten Sektorgrafik'!$D$11:$AO$11</c:f>
              <c:numCache>
                <c:formatCode>#,##0</c:formatCode>
                <c:ptCount val="16"/>
                <c:pt idx="0">
                  <c:v>188.44719091234793</c:v>
                </c:pt>
                <c:pt idx="1">
                  <c:v>185.45918521830916</c:v>
                </c:pt>
                <c:pt idx="2">
                  <c:v>179.66063234562753</c:v>
                </c:pt>
                <c:pt idx="3">
                  <c:v>180.1215791178669</c:v>
                </c:pt>
                <c:pt idx="4">
                  <c:v>179.81751405150004</c:v>
                </c:pt>
                <c:pt idx="5">
                  <c:v>187.54651040563701</c:v>
                </c:pt>
                <c:pt idx="6">
                  <c:v>191.78238503065444</c:v>
                </c:pt>
                <c:pt idx="7">
                  <c:v>197.69883332364438</c:v>
                </c:pt>
                <c:pt idx="8">
                  <c:v>189.66377222617271</c:v>
                </c:pt>
                <c:pt idx="9">
                  <c:v>186.79307090627125</c:v>
                </c:pt>
                <c:pt idx="10">
                  <c:v>178.11001644729089</c:v>
                </c:pt>
                <c:pt idx="12">
                  <c:v>186</c:v>
                </c:pt>
                <c:pt idx="15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4-4F10-8D56-A7762184C55E}"/>
            </c:ext>
          </c:extLst>
        </c:ser>
        <c:ser>
          <c:idx val="1"/>
          <c:order val="3"/>
          <c:tx>
            <c:strRef>
              <c:f>'Daten Sektorgrafik'!$B$12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rgbClr val="FFFFFF"/>
                    </a:solidFill>
                    <a:latin typeface="+mn-lt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Sektorgrafik'!$D$9:$AO$9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Schätzung</c:v>
                </c:pt>
                <c:pt idx="12">
                  <c:v>Jahresemissions-
mengen 2020</c:v>
                </c:pt>
                <c:pt idx="13">
                  <c:v>Ziel 2020 (-40%)</c:v>
                </c:pt>
                <c:pt idx="15">
                  <c:v>Jahresemissions-
mengen 2030</c:v>
                </c:pt>
              </c:strCache>
            </c:strRef>
          </c:cat>
          <c:val>
            <c:numRef>
              <c:f>'Daten Sektorgrafik'!$D$12:$AO$12</c:f>
              <c:numCache>
                <c:formatCode>#,##0</c:formatCode>
                <c:ptCount val="16"/>
                <c:pt idx="0">
                  <c:v>148.54748086261151</c:v>
                </c:pt>
                <c:pt idx="1">
                  <c:v>128.27713850712925</c:v>
                </c:pt>
                <c:pt idx="2">
                  <c:v>130.60085519270478</c:v>
                </c:pt>
                <c:pt idx="3">
                  <c:v>139.90863833039884</c:v>
                </c:pt>
                <c:pt idx="4">
                  <c:v>119.10695646989107</c:v>
                </c:pt>
                <c:pt idx="5">
                  <c:v>124.48533232937545</c:v>
                </c:pt>
                <c:pt idx="6">
                  <c:v>125.13249715514486</c:v>
                </c:pt>
                <c:pt idx="7">
                  <c:v>122.38331001275984</c:v>
                </c:pt>
                <c:pt idx="8">
                  <c:v>116.35203154611027</c:v>
                </c:pt>
                <c:pt idx="9">
                  <c:v>123.46102144815617</c:v>
                </c:pt>
                <c:pt idx="10">
                  <c:v>120.00016996171158</c:v>
                </c:pt>
                <c:pt idx="12">
                  <c:v>118</c:v>
                </c:pt>
                <c:pt idx="1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4-4F10-8D56-A7762184C55E}"/>
            </c:ext>
          </c:extLst>
        </c:ser>
        <c:ser>
          <c:idx val="2"/>
          <c:order val="4"/>
          <c:tx>
            <c:strRef>
              <c:f>'Daten Sektorgrafik'!$B$13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Sektorgrafik'!$D$9:$AO$9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Schätzung</c:v>
                </c:pt>
                <c:pt idx="12">
                  <c:v>Jahresemissions-
mengen 2020</c:v>
                </c:pt>
                <c:pt idx="13">
                  <c:v>Ziel 2020 (-40%)</c:v>
                </c:pt>
                <c:pt idx="15">
                  <c:v>Jahresemissions-
mengen 2030</c:v>
                </c:pt>
              </c:strCache>
            </c:strRef>
          </c:cat>
          <c:val>
            <c:numRef>
              <c:f>'Daten Sektorgrafik'!$D$13:$AO$13</c:f>
              <c:numCache>
                <c:formatCode>#,##0</c:formatCode>
                <c:ptCount val="16"/>
                <c:pt idx="0">
                  <c:v>153.26703299103335</c:v>
                </c:pt>
                <c:pt idx="1">
                  <c:v>155.13345632569667</c:v>
                </c:pt>
                <c:pt idx="2">
                  <c:v>153.85662970558792</c:v>
                </c:pt>
                <c:pt idx="3">
                  <c:v>158.05415930946288</c:v>
                </c:pt>
                <c:pt idx="4">
                  <c:v>159.16501955174999</c:v>
                </c:pt>
                <c:pt idx="5">
                  <c:v>161.75540488777736</c:v>
                </c:pt>
                <c:pt idx="6">
                  <c:v>165.19899358094835</c:v>
                </c:pt>
                <c:pt idx="7">
                  <c:v>168.09648326841199</c:v>
                </c:pt>
                <c:pt idx="8">
                  <c:v>162.57721439287801</c:v>
                </c:pt>
                <c:pt idx="9">
                  <c:v>164.32246804266438</c:v>
                </c:pt>
                <c:pt idx="10">
                  <c:v>145.56439971160199</c:v>
                </c:pt>
                <c:pt idx="12">
                  <c:v>150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4-4F10-8D56-A7762184C55E}"/>
            </c:ext>
          </c:extLst>
        </c:ser>
        <c:ser>
          <c:idx val="5"/>
          <c:order val="5"/>
          <c:tx>
            <c:strRef>
              <c:f>'Daten Sektorgrafik'!$B$14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Sektorgrafik'!$D$9:$AO$9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Schätzung</c:v>
                </c:pt>
                <c:pt idx="12">
                  <c:v>Jahresemissions-
mengen 2020</c:v>
                </c:pt>
                <c:pt idx="13">
                  <c:v>Ziel 2020 (-40%)</c:v>
                </c:pt>
                <c:pt idx="15">
                  <c:v>Jahresemissions-
mengen 2030</c:v>
                </c:pt>
              </c:strCache>
            </c:strRef>
          </c:cat>
          <c:val>
            <c:numRef>
              <c:f>'Daten Sektorgrafik'!$D$14:$AO$14</c:f>
              <c:numCache>
                <c:formatCode>#,##0</c:formatCode>
                <c:ptCount val="16"/>
                <c:pt idx="0">
                  <c:v>68.97389655290776</c:v>
                </c:pt>
                <c:pt idx="1">
                  <c:v>68.962410854504938</c:v>
                </c:pt>
                <c:pt idx="2">
                  <c:v>69.590042497751568</c:v>
                </c:pt>
                <c:pt idx="3">
                  <c:v>70.688547033051719</c:v>
                </c:pt>
                <c:pt idx="4">
                  <c:v>72.183395710364167</c:v>
                </c:pt>
                <c:pt idx="5">
                  <c:v>72.194620520415754</c:v>
                </c:pt>
                <c:pt idx="6">
                  <c:v>71.83266328371154</c:v>
                </c:pt>
                <c:pt idx="7">
                  <c:v>71.041490994607372</c:v>
                </c:pt>
                <c:pt idx="8">
                  <c:v>68.443884206569891</c:v>
                </c:pt>
                <c:pt idx="9">
                  <c:v>67.936220790405713</c:v>
                </c:pt>
                <c:pt idx="10">
                  <c:v>66.407683480905035</c:v>
                </c:pt>
                <c:pt idx="12">
                  <c:v>70</c:v>
                </c:pt>
                <c:pt idx="15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D4-4F10-8D56-A7762184C55E}"/>
            </c:ext>
          </c:extLst>
        </c:ser>
        <c:ser>
          <c:idx val="6"/>
          <c:order val="6"/>
          <c:tx>
            <c:strRef>
              <c:f>'Daten Sektorgrafik'!$B$15</c:f>
              <c:strCache>
                <c:ptCount val="1"/>
                <c:pt idx="0">
                  <c:v>Abfallwirtschaft und Sonstiges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'Daten Sektorgrafik'!$D$9:$AO$9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Schätzung</c:v>
                </c:pt>
                <c:pt idx="12">
                  <c:v>Jahresemissions-
mengen 2020</c:v>
                </c:pt>
                <c:pt idx="13">
                  <c:v>Ziel 2020 (-40%)</c:v>
                </c:pt>
                <c:pt idx="15">
                  <c:v>Jahresemissions-
mengen 2030</c:v>
                </c:pt>
              </c:strCache>
            </c:strRef>
          </c:cat>
          <c:val>
            <c:numRef>
              <c:f>'Daten Sektorgrafik'!$D$15:$AO$15</c:f>
              <c:numCache>
                <c:formatCode>#,##0</c:formatCode>
                <c:ptCount val="16"/>
                <c:pt idx="0">
                  <c:v>14.516106836649714</c:v>
                </c:pt>
                <c:pt idx="1">
                  <c:v>13.734631150805603</c:v>
                </c:pt>
                <c:pt idx="2">
                  <c:v>12.965422662082982</c:v>
                </c:pt>
                <c:pt idx="3">
                  <c:v>12.208121898309647</c:v>
                </c:pt>
                <c:pt idx="4">
                  <c:v>11.615620865564097</c:v>
                </c:pt>
                <c:pt idx="5">
                  <c:v>11.001623532978895</c:v>
                </c:pt>
                <c:pt idx="6">
                  <c:v>10.459813041961683</c:v>
                </c:pt>
                <c:pt idx="7">
                  <c:v>10.046021896164998</c:v>
                </c:pt>
                <c:pt idx="8">
                  <c:v>9.612728527491246</c:v>
                </c:pt>
                <c:pt idx="9">
                  <c:v>9.2425689308008963</c:v>
                </c:pt>
                <c:pt idx="10">
                  <c:v>8.8953295443662572</c:v>
                </c:pt>
                <c:pt idx="12">
                  <c:v>9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D4-4F10-8D56-A7762184C55E}"/>
            </c:ext>
          </c:extLst>
        </c:ser>
        <c:ser>
          <c:idx val="9"/>
          <c:order val="7"/>
          <c:tx>
            <c:strRef>
              <c:f>'Daten Sektorgrafik'!$B$17</c:f>
              <c:strCache>
                <c:ptCount val="1"/>
                <c:pt idx="0">
                  <c:v>Ziele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12"/>
              <c:layout>
                <c:manualLayout>
                  <c:x val="0"/>
                  <c:y val="-0.219728648095703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86-429F-95E6-C70DF4BEF8EC}"/>
                </c:ext>
              </c:extLst>
            </c:dLbl>
            <c:dLbl>
              <c:idx val="13"/>
              <c:layout>
                <c:manualLayout>
                  <c:x val="0"/>
                  <c:y val="-0.236327890581377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D9-4BDD-833A-92DBA2C2E94B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7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Sektorgrafik'!$D$9:$AO$9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Schätzung</c:v>
                </c:pt>
                <c:pt idx="12">
                  <c:v>Jahresemissions-
mengen 2020</c:v>
                </c:pt>
                <c:pt idx="13">
                  <c:v>Ziel 2020 (-40%)</c:v>
                </c:pt>
                <c:pt idx="15">
                  <c:v>Jahresemissions-
mengen 2030</c:v>
                </c:pt>
              </c:strCache>
            </c:strRef>
          </c:cat>
          <c:val>
            <c:numRef>
              <c:f>'Daten Sektorgrafik'!$D$17:$AO$17</c:f>
              <c:numCache>
                <c:formatCode>#,##0</c:formatCode>
                <c:ptCount val="16"/>
                <c:pt idx="13">
                  <c:v>749.14615132859331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</c:barChart>
      <c:lineChart>
        <c:grouping val="standard"/>
        <c:varyColors val="0"/>
        <c:ser>
          <c:idx val="7"/>
          <c:order val="0"/>
          <c:tx>
            <c:strRef>
              <c:f>'Daten Sektorgrafik'!$B$16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2.8451778742866089E-2"/>
                  <c:y val="-2.62982318980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60-4B81-B8BA-F753987D131E}"/>
                </c:ext>
              </c:extLst>
            </c:dLbl>
            <c:dLbl>
              <c:idx val="2"/>
              <c:layout>
                <c:manualLayout>
                  <c:x val="-2.647935815259678E-2"/>
                  <c:y val="-2.636094972085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60-4B81-B8BA-F753987D131E}"/>
                </c:ext>
              </c:extLst>
            </c:dLbl>
            <c:dLbl>
              <c:idx val="3"/>
              <c:layout>
                <c:manualLayout>
                  <c:x val="-2.6486968279283644E-2"/>
                  <c:y val="-2.9107557822047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60-4B81-B8BA-F753987D131E}"/>
                </c:ext>
              </c:extLst>
            </c:dLbl>
            <c:dLbl>
              <c:idx val="4"/>
              <c:layout>
                <c:manualLayout>
                  <c:x val="-2.6486975854331959E-2"/>
                  <c:y val="-2.3677004915890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0-4B81-B8BA-F753987D131E}"/>
                </c:ext>
              </c:extLst>
            </c:dLbl>
            <c:dLbl>
              <c:idx val="5"/>
              <c:layout>
                <c:manualLayout>
                  <c:x val="-2.648666517124541E-2"/>
                  <c:y val="-2.9190988335354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0-4B81-B8BA-F753987D131E}"/>
                </c:ext>
              </c:extLst>
            </c:dLbl>
            <c:dLbl>
              <c:idx val="6"/>
              <c:layout>
                <c:manualLayout>
                  <c:x val="-2.7265590969548316E-2"/>
                  <c:y val="-3.085023303442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0-4B81-B8BA-F753987D131E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Sektorgrafik'!$D$9:$AO$9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Schätzung</c:v>
                </c:pt>
                <c:pt idx="12">
                  <c:v>Jahresemissions-
mengen 2020</c:v>
                </c:pt>
                <c:pt idx="13">
                  <c:v>Ziel 2020 (-40%)</c:v>
                </c:pt>
                <c:pt idx="15">
                  <c:v>Jahresemissions-
mengen 2030</c:v>
                </c:pt>
              </c:strCache>
            </c:strRef>
          </c:cat>
          <c:val>
            <c:numRef>
              <c:f>'Daten Sektorgrafik'!$D$16:$AO$16</c:f>
              <c:numCache>
                <c:formatCode>#,##0</c:formatCode>
                <c:ptCount val="16"/>
                <c:pt idx="0">
                  <c:v>941.80533536375742</c:v>
                </c:pt>
                <c:pt idx="1">
                  <c:v>917.27359852472887</c:v>
                </c:pt>
                <c:pt idx="2">
                  <c:v>923.34202681725765</c:v>
                </c:pt>
                <c:pt idx="3">
                  <c:v>940.41953942414023</c:v>
                </c:pt>
                <c:pt idx="4">
                  <c:v>901.25514452427001</c:v>
                </c:pt>
                <c:pt idx="5">
                  <c:v>904.26181176673197</c:v>
                </c:pt>
                <c:pt idx="6">
                  <c:v>907.96790608246283</c:v>
                </c:pt>
                <c:pt idx="7">
                  <c:v>892.07566692010573</c:v>
                </c:pt>
                <c:pt idx="8">
                  <c:v>855.89041343840017</c:v>
                </c:pt>
                <c:pt idx="9">
                  <c:v>809.79853679611085</c:v>
                </c:pt>
                <c:pt idx="10">
                  <c:v>739.49459923757456</c:v>
                </c:pt>
                <c:pt idx="12">
                  <c:v>813</c:v>
                </c:pt>
                <c:pt idx="15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68608940470118951"/>
          <c:h val="0.81777506935869271"/>
        </c:manualLayout>
      </c:layout>
      <c:lineChart>
        <c:grouping val="standard"/>
        <c:varyColors val="0"/>
        <c:ser>
          <c:idx val="0"/>
          <c:order val="0"/>
          <c:tx>
            <c:strRef>
              <c:f>'Daten Brennstoffgrafik 1.A'!$C$11</c:f>
              <c:strCache>
                <c:ptCount val="1"/>
                <c:pt idx="0">
                  <c:v>CO₂ - Mineralöle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7C-475C-8B97-B03315E50DA2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1.A'!$E$10:$AI$10</c:f>
              <c:numCache>
                <c:formatCode>yyyy</c:formatCode>
                <c:ptCount val="1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</c:numCache>
            </c:numRef>
          </c:cat>
          <c:val>
            <c:numRef>
              <c:f>'Daten Brennstoffgrafik 1.A'!$E$11:$AI$11</c:f>
              <c:numCache>
                <c:formatCode>#,##0.0</c:formatCode>
                <c:ptCount val="11"/>
                <c:pt idx="0">
                  <c:v>259.92700958733309</c:v>
                </c:pt>
                <c:pt idx="1">
                  <c:v>248.6210835881393</c:v>
                </c:pt>
                <c:pt idx="2">
                  <c:v>249.36058924506003</c:v>
                </c:pt>
                <c:pt idx="3">
                  <c:v>257.75230582059515</c:v>
                </c:pt>
                <c:pt idx="4">
                  <c:v>247.38504747124446</c:v>
                </c:pt>
                <c:pt idx="5">
                  <c:v>249.95226076968694</c:v>
                </c:pt>
                <c:pt idx="6">
                  <c:v>253.26632623820751</c:v>
                </c:pt>
                <c:pt idx="7">
                  <c:v>255.83088934899268</c:v>
                </c:pt>
                <c:pt idx="8">
                  <c:v>241.34943663341909</c:v>
                </c:pt>
                <c:pt idx="9">
                  <c:v>251.07566146832306</c:v>
                </c:pt>
                <c:pt idx="10">
                  <c:v>229.61181397609951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E-4026-81F0-22BA227D07A5}"/>
            </c:ext>
          </c:extLst>
        </c:ser>
        <c:ser>
          <c:idx val="1"/>
          <c:order val="1"/>
          <c:tx>
            <c:strRef>
              <c:f>'Daten Brennstoffgrafik 1.A'!$C$12</c:f>
              <c:strCache>
                <c:ptCount val="1"/>
                <c:pt idx="0">
                  <c:v>CO₂ - Erd- und Grubengas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C-475C-8B97-B03315E50DA2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1.A'!$E$10:$AI$10</c:f>
              <c:numCache>
                <c:formatCode>yyyy</c:formatCode>
                <c:ptCount val="1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</c:numCache>
            </c:numRef>
          </c:cat>
          <c:val>
            <c:numRef>
              <c:f>'Daten Brennstoffgrafik 1.A'!$E$12:$AI$12</c:f>
              <c:numCache>
                <c:formatCode>#,##0.0</c:formatCode>
                <c:ptCount val="11"/>
                <c:pt idx="0">
                  <c:v>175.99936203342463</c:v>
                </c:pt>
                <c:pt idx="1">
                  <c:v>160.65100311035977</c:v>
                </c:pt>
                <c:pt idx="2">
                  <c:v>160.05661571396882</c:v>
                </c:pt>
                <c:pt idx="3">
                  <c:v>162.66838148166343</c:v>
                </c:pt>
                <c:pt idx="4">
                  <c:v>146.25140437655782</c:v>
                </c:pt>
                <c:pt idx="5">
                  <c:v>152.06186508148207</c:v>
                </c:pt>
                <c:pt idx="6">
                  <c:v>163.988640776859</c:v>
                </c:pt>
                <c:pt idx="7">
                  <c:v>165.97817831819341</c:v>
                </c:pt>
                <c:pt idx="8">
                  <c:v>164.33963406602078</c:v>
                </c:pt>
                <c:pt idx="9">
                  <c:v>168.06841610102774</c:v>
                </c:pt>
                <c:pt idx="10">
                  <c:v>166.33217311595237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9E-4026-81F0-22BA227D07A5}"/>
            </c:ext>
          </c:extLst>
        </c:ser>
        <c:ser>
          <c:idx val="2"/>
          <c:order val="2"/>
          <c:tx>
            <c:strRef>
              <c:f>'Daten Brennstoffgrafik 1.A'!$C$13</c:f>
              <c:strCache>
                <c:ptCount val="1"/>
                <c:pt idx="0">
                  <c:v>CO₂ - Steinkohlen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0"/>
                  <c:y val="2.715546503733876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C-475C-8B97-B03315E50DA2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1.A'!$E$10:$AI$10</c:f>
              <c:numCache>
                <c:formatCode>yyyy</c:formatCode>
                <c:ptCount val="1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</c:numCache>
            </c:numRef>
          </c:cat>
          <c:val>
            <c:numRef>
              <c:f>'Daten Brennstoffgrafik 1.A'!$E$13:$AI$13</c:f>
              <c:numCache>
                <c:formatCode>#,##0.0</c:formatCode>
                <c:ptCount val="11"/>
                <c:pt idx="0">
                  <c:v>159.36159447285249</c:v>
                </c:pt>
                <c:pt idx="1">
                  <c:v>155.84204769303798</c:v>
                </c:pt>
                <c:pt idx="2">
                  <c:v>151.96848417772105</c:v>
                </c:pt>
                <c:pt idx="3">
                  <c:v>161.56302271786325</c:v>
                </c:pt>
                <c:pt idx="4">
                  <c:v>153.72112454325148</c:v>
                </c:pt>
                <c:pt idx="5">
                  <c:v>151.56251847535958</c:v>
                </c:pt>
                <c:pt idx="6">
                  <c:v>143.37770833087373</c:v>
                </c:pt>
                <c:pt idx="7">
                  <c:v>125.34138943610709</c:v>
                </c:pt>
                <c:pt idx="8">
                  <c:v>115.52790470887791</c:v>
                </c:pt>
                <c:pt idx="9">
                  <c:v>93.7481888980153</c:v>
                </c:pt>
                <c:pt idx="10">
                  <c:v>75.905249829364294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9E-4026-81F0-22BA227D07A5}"/>
            </c:ext>
          </c:extLst>
        </c:ser>
        <c:ser>
          <c:idx val="3"/>
          <c:order val="3"/>
          <c:tx>
            <c:strRef>
              <c:f>'Daten Brennstoffgrafik 1.A'!$C$14</c:f>
              <c:strCache>
                <c:ptCount val="1"/>
                <c:pt idx="0">
                  <c:v>CO₂ - Braunkohle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0"/>
                  <c:y val="-3.801765105227426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C-475C-8B97-B03315E50DA2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1.A'!$E$10:$AI$10</c:f>
              <c:numCache>
                <c:formatCode>yyyy</c:formatCode>
                <c:ptCount val="1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</c:numCache>
            </c:numRef>
          </c:cat>
          <c:val>
            <c:numRef>
              <c:f>'Daten Brennstoffgrafik 1.A'!$E$14:$AI$14</c:f>
              <c:numCache>
                <c:formatCode>#,##0.0</c:formatCode>
                <c:ptCount val="11"/>
                <c:pt idx="0">
                  <c:v>166.62196147718782</c:v>
                </c:pt>
                <c:pt idx="1">
                  <c:v>172.12051072164292</c:v>
                </c:pt>
                <c:pt idx="2">
                  <c:v>181.53481286188369</c:v>
                </c:pt>
                <c:pt idx="3">
                  <c:v>178.64306006658856</c:v>
                </c:pt>
                <c:pt idx="4">
                  <c:v>173.16813636886388</c:v>
                </c:pt>
                <c:pt idx="5">
                  <c:v>171.81521567412514</c:v>
                </c:pt>
                <c:pt idx="6">
                  <c:v>166.84285542188485</c:v>
                </c:pt>
                <c:pt idx="7">
                  <c:v>163.00724331441336</c:v>
                </c:pt>
                <c:pt idx="8">
                  <c:v>159.5114804319945</c:v>
                </c:pt>
                <c:pt idx="9">
                  <c:v>126.26943790309512</c:v>
                </c:pt>
                <c:pt idx="10">
                  <c:v>102.97673952788321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9E-4026-81F0-22BA227D07A5}"/>
            </c:ext>
          </c:extLst>
        </c:ser>
        <c:ser>
          <c:idx val="4"/>
          <c:order val="4"/>
          <c:tx>
            <c:strRef>
              <c:f>'Daten Brennstoffgrafik 1.A'!$C$15</c:f>
              <c:strCache>
                <c:ptCount val="1"/>
                <c:pt idx="0">
                  <c:v>CO₂ - Abfallbrennstoffe und
Rauchgasentschwefelung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0"/>
                  <c:y val="5.431093007467752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C-475C-8B97-B03315E50DA2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1.A'!$E$10:$AI$10</c:f>
              <c:numCache>
                <c:formatCode>yyyy</c:formatCode>
                <c:ptCount val="1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</c:numCache>
            </c:numRef>
          </c:cat>
          <c:val>
            <c:numRef>
              <c:f>'Daten Brennstoffgrafik 1.A'!$E$15:$AI$15</c:f>
              <c:numCache>
                <c:formatCode>#,##0.0</c:formatCode>
                <c:ptCount val="11"/>
                <c:pt idx="0">
                  <c:v>19.984405861950449</c:v>
                </c:pt>
                <c:pt idx="1">
                  <c:v>20.699930403081453</c:v>
                </c:pt>
                <c:pt idx="2">
                  <c:v>20.475592819616281</c:v>
                </c:pt>
                <c:pt idx="3">
                  <c:v>20.411348147103467</c:v>
                </c:pt>
                <c:pt idx="4">
                  <c:v>21.753757416468034</c:v>
                </c:pt>
                <c:pt idx="5">
                  <c:v>21.446209955292829</c:v>
                </c:pt>
                <c:pt idx="6">
                  <c:v>22.683856752285578</c:v>
                </c:pt>
                <c:pt idx="7">
                  <c:v>21.518742714845757</c:v>
                </c:pt>
                <c:pt idx="8">
                  <c:v>21.45989368097662</c:v>
                </c:pt>
                <c:pt idx="9">
                  <c:v>21.525235011696395</c:v>
                </c:pt>
                <c:pt idx="10">
                  <c:v>21.197222064947482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A9E-4026-81F0-22BA227D07A5}"/>
            </c:ext>
          </c:extLst>
        </c:ser>
        <c:ser>
          <c:idx val="5"/>
          <c:order val="5"/>
          <c:tx>
            <c:strRef>
              <c:f>'Daten Brennstoffgrafik 1.A'!$C$16</c:f>
              <c:strCache>
                <c:ptCount val="1"/>
                <c:pt idx="0">
                  <c:v>CO₂ - Restliche Emissionen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0"/>
                  <c:y val="3.530210454854039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C-475C-8B97-B03315E50DA2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1.A'!$E$10:$AI$10</c:f>
              <c:numCache>
                <c:formatCode>yyyy</c:formatCode>
                <c:ptCount val="1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</c:numCache>
            </c:numRef>
          </c:cat>
          <c:val>
            <c:numRef>
              <c:f>'Daten Brennstoffgrafik 1.A'!$E$16:$AI$16</c:f>
              <c:numCache>
                <c:formatCode>#,##0.0</c:formatCode>
                <c:ptCount val="11"/>
                <c:pt idx="0">
                  <c:v>51.054774356950134</c:v>
                </c:pt>
                <c:pt idx="1">
                  <c:v>51.28234357454869</c:v>
                </c:pt>
                <c:pt idx="2">
                  <c:v>50.588559667131108</c:v>
                </c:pt>
                <c:pt idx="3">
                  <c:v>50.415719822394976</c:v>
                </c:pt>
                <c:pt idx="4">
                  <c:v>50.30830014406331</c:v>
                </c:pt>
                <c:pt idx="5">
                  <c:v>48.772144691592871</c:v>
                </c:pt>
                <c:pt idx="6">
                  <c:v>50.527244493154853</c:v>
                </c:pt>
                <c:pt idx="7">
                  <c:v>54.206475231673608</c:v>
                </c:pt>
                <c:pt idx="8">
                  <c:v>51.923256992594133</c:v>
                </c:pt>
                <c:pt idx="9">
                  <c:v>50.740869315154214</c:v>
                </c:pt>
                <c:pt idx="10">
                  <c:v>48.431121244860947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A9E-4026-81F0-22BA227D07A5}"/>
            </c:ext>
          </c:extLst>
        </c:ser>
        <c:ser>
          <c:idx val="6"/>
          <c:order val="6"/>
          <c:tx>
            <c:strRef>
              <c:f>'Daten Brennstoffgrafik 1.A'!$C$17</c:f>
              <c:strCache>
                <c:ptCount val="1"/>
                <c:pt idx="0">
                  <c:v>CH₄, N₂O und F-Gase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0"/>
                  <c:y val="8.1466395112016286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C-475C-8B97-B03315E50DA2}"/>
                </c:ext>
              </c:extLst>
            </c:dLbl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1.A'!$E$10:$AI$10</c:f>
              <c:numCache>
                <c:formatCode>yyyy</c:formatCode>
                <c:ptCount val="1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</c:numCache>
            </c:numRef>
          </c:cat>
          <c:val>
            <c:numRef>
              <c:f>'Daten Brennstoffgrafik 1.A'!$E$17:$AI$17</c:f>
              <c:numCache>
                <c:formatCode>#,##0.0</c:formatCode>
                <c:ptCount val="11"/>
                <c:pt idx="0">
                  <c:v>108.85622757405883</c:v>
                </c:pt>
                <c:pt idx="1">
                  <c:v>108.0566794339187</c:v>
                </c:pt>
                <c:pt idx="2">
                  <c:v>109.35737233187672</c:v>
                </c:pt>
                <c:pt idx="3">
                  <c:v>108.9657013679315</c:v>
                </c:pt>
                <c:pt idx="4">
                  <c:v>108.66737420382128</c:v>
                </c:pt>
                <c:pt idx="5">
                  <c:v>108.65159711919262</c:v>
                </c:pt>
                <c:pt idx="6">
                  <c:v>107.28127406919714</c:v>
                </c:pt>
                <c:pt idx="7">
                  <c:v>106.19274855587969</c:v>
                </c:pt>
                <c:pt idx="8">
                  <c:v>101.77880692451697</c:v>
                </c:pt>
                <c:pt idx="9">
                  <c:v>98.370728098799077</c:v>
                </c:pt>
                <c:pt idx="10">
                  <c:v>95.040279478466573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A9E-4026-81F0-22BA227D0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strRef>
              <c:f>'Daten Brennstoffgrafik 1.A'!$D$5</c:f>
              <c:strCache>
                <c:ptCount val="1"/>
                <c:pt idx="0">
                  <c:v>Emissionen in Mio. t CO₂ bzw.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rgbClr val="08080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  <c:minorUnit val="25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lineChart>
        <c:grouping val="standard"/>
        <c:varyColors val="0"/>
        <c:ser>
          <c:idx val="0"/>
          <c:order val="0"/>
          <c:tx>
            <c:strRef>
              <c:f>'Daten Zielpfadgrafik'!$B$11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Zielpfadgrafik'!$D$11:$AR$11</c:f>
              <c:numCache>
                <c:formatCode>#,##0.0</c:formatCode>
                <c:ptCount val="21"/>
                <c:pt idx="0">
                  <c:v>368.05362720820727</c:v>
                </c:pt>
                <c:pt idx="1">
                  <c:v>365.70677646828324</c:v>
                </c:pt>
                <c:pt idx="2">
                  <c:v>376.66844441350281</c:v>
                </c:pt>
                <c:pt idx="3">
                  <c:v>379.43849373505032</c:v>
                </c:pt>
                <c:pt idx="4">
                  <c:v>359.36663787520069</c:v>
                </c:pt>
                <c:pt idx="5">
                  <c:v>347.2783200905476</c:v>
                </c:pt>
                <c:pt idx="6">
                  <c:v>343.561553990042</c:v>
                </c:pt>
                <c:pt idx="7">
                  <c:v>322.80952742451711</c:v>
                </c:pt>
                <c:pt idx="8">
                  <c:v>309.24078253917793</c:v>
                </c:pt>
                <c:pt idx="9">
                  <c:v>258.0431866778124</c:v>
                </c:pt>
                <c:pt idx="10">
                  <c:v>220.51700009169872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F-44EB-8B75-43BEF2626663}"/>
            </c:ext>
          </c:extLst>
        </c:ser>
        <c:ser>
          <c:idx val="6"/>
          <c:order val="1"/>
          <c:tx>
            <c:strRef>
              <c:f>'Daten Zielpfadgrafik'!$B$19:$C$19</c:f>
              <c:strCache>
                <c:ptCount val="2"/>
                <c:pt idx="0">
                  <c:v>1 - Energiewirtschaft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val>
            <c:numRef>
              <c:f>'Daten Zielpfadgrafik'!$D$19:$AR$19</c:f>
              <c:numCache>
                <c:formatCode>#,##0</c:formatCode>
                <c:ptCount val="21"/>
                <c:pt idx="10" formatCode="#,##0.0">
                  <c:v>280</c:v>
                </c:pt>
                <c:pt idx="11" formatCode="#,##0.0">
                  <c:v>#N/A</c:v>
                </c:pt>
                <c:pt idx="12" formatCode="#,##0.0">
                  <c:v>257</c:v>
                </c:pt>
                <c:pt idx="13" formatCode="#,##0.0">
                  <c:v>#N/A</c:v>
                </c:pt>
                <c:pt idx="14" formatCode="#,##0.0">
                  <c:v>#N/A</c:v>
                </c:pt>
                <c:pt idx="15" formatCode="#,##0.0">
                  <c:v>#N/A</c:v>
                </c:pt>
                <c:pt idx="16" formatCode="#,##0.0">
                  <c:v>#N/A</c:v>
                </c:pt>
                <c:pt idx="17" formatCode="#,##0.0">
                  <c:v>#N/A</c:v>
                </c:pt>
                <c:pt idx="18" formatCode="#,##0.0">
                  <c:v>#N/A</c:v>
                </c:pt>
                <c:pt idx="19" formatCode="#,##0.0">
                  <c:v>#N/A</c:v>
                </c:pt>
                <c:pt idx="20" formatCode="#,##0.0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FF-44EB-8B75-43BEF2626663}"/>
            </c:ext>
          </c:extLst>
        </c:ser>
        <c:ser>
          <c:idx val="1"/>
          <c:order val="2"/>
          <c:tx>
            <c:strRef>
              <c:f>'Daten Zielpfadgrafik'!$B$12</c:f>
              <c:strCache>
                <c:ptCount val="1"/>
                <c:pt idx="0">
                  <c:v>2 - Industrie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Zielpfadgrafik'!$D$12:$AR$12</c:f>
              <c:numCache>
                <c:formatCode>#,##0.0</c:formatCode>
                <c:ptCount val="21"/>
                <c:pt idx="0">
                  <c:v>188.44719091234793</c:v>
                </c:pt>
                <c:pt idx="1">
                  <c:v>185.45918521830916</c:v>
                </c:pt>
                <c:pt idx="2">
                  <c:v>179.66063234562753</c:v>
                </c:pt>
                <c:pt idx="3">
                  <c:v>180.1215791178669</c:v>
                </c:pt>
                <c:pt idx="4">
                  <c:v>179.81751405150004</c:v>
                </c:pt>
                <c:pt idx="5">
                  <c:v>187.54651040563701</c:v>
                </c:pt>
                <c:pt idx="6">
                  <c:v>191.78238503065444</c:v>
                </c:pt>
                <c:pt idx="7">
                  <c:v>197.69883332364438</c:v>
                </c:pt>
                <c:pt idx="8">
                  <c:v>189.66377222617271</c:v>
                </c:pt>
                <c:pt idx="9">
                  <c:v>186.79307090627125</c:v>
                </c:pt>
                <c:pt idx="10">
                  <c:v>178.11001644729089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F-44EB-8B75-43BEF2626663}"/>
            </c:ext>
          </c:extLst>
        </c:ser>
        <c:ser>
          <c:idx val="7"/>
          <c:order val="3"/>
          <c:tx>
            <c:strRef>
              <c:f>'Daten Zielpfadgrafik'!$B$20:$C$20</c:f>
              <c:strCache>
                <c:ptCount val="2"/>
                <c:pt idx="0">
                  <c:v>2 - Industrie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alpha val="96000"/>
                  </a:schemeClr>
                </a:solidFill>
                <a:prstDash val="sysDot"/>
              </a:ln>
              <a:effectLst/>
            </c:spPr>
          </c:marker>
          <c:val>
            <c:numRef>
              <c:f>'Daten Zielpfadgrafik'!$D$20:$AR$20</c:f>
              <c:numCache>
                <c:formatCode>#,##0</c:formatCode>
                <c:ptCount val="21"/>
                <c:pt idx="10" formatCode="#,##0.0">
                  <c:v>186</c:v>
                </c:pt>
                <c:pt idx="11" formatCode="#,##0.0">
                  <c:v>182</c:v>
                </c:pt>
                <c:pt idx="12" formatCode="#,##0.0">
                  <c:v>177</c:v>
                </c:pt>
                <c:pt idx="13" formatCode="#,##0.0">
                  <c:v>172</c:v>
                </c:pt>
                <c:pt idx="14" formatCode="#,##0.0">
                  <c:v>168</c:v>
                </c:pt>
                <c:pt idx="15" formatCode="#,##0.0">
                  <c:v>163</c:v>
                </c:pt>
                <c:pt idx="16" formatCode="#,##0.0">
                  <c:v>158</c:v>
                </c:pt>
                <c:pt idx="17" formatCode="#,##0.0">
                  <c:v>154</c:v>
                </c:pt>
                <c:pt idx="18" formatCode="#,##0.0">
                  <c:v>149</c:v>
                </c:pt>
                <c:pt idx="19" formatCode="#,##0.0">
                  <c:v>145</c:v>
                </c:pt>
                <c:pt idx="20" formatCode="#,##0.0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FF-44EB-8B75-43BEF2626663}"/>
            </c:ext>
          </c:extLst>
        </c:ser>
        <c:ser>
          <c:idx val="2"/>
          <c:order val="4"/>
          <c:tx>
            <c:strRef>
              <c:f>'Daten Zielpfadgrafik'!$B$13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Zielpfadgrafik'!$D$13:$AR$13</c:f>
              <c:numCache>
                <c:formatCode>#,##0.0</c:formatCode>
                <c:ptCount val="21"/>
                <c:pt idx="0">
                  <c:v>148.54748086261151</c:v>
                </c:pt>
                <c:pt idx="1">
                  <c:v>128.27713850712925</c:v>
                </c:pt>
                <c:pt idx="2">
                  <c:v>130.60085519270478</c:v>
                </c:pt>
                <c:pt idx="3">
                  <c:v>139.90863833039884</c:v>
                </c:pt>
                <c:pt idx="4">
                  <c:v>119.10695646989107</c:v>
                </c:pt>
                <c:pt idx="5">
                  <c:v>124.48533232937545</c:v>
                </c:pt>
                <c:pt idx="6">
                  <c:v>125.13249715514486</c:v>
                </c:pt>
                <c:pt idx="7">
                  <c:v>122.38331001275984</c:v>
                </c:pt>
                <c:pt idx="8">
                  <c:v>116.35203154611027</c:v>
                </c:pt>
                <c:pt idx="9">
                  <c:v>123.46102144815617</c:v>
                </c:pt>
                <c:pt idx="10">
                  <c:v>120.00016996171158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F-44EB-8B75-43BEF2626663}"/>
            </c:ext>
          </c:extLst>
        </c:ser>
        <c:ser>
          <c:idx val="8"/>
          <c:order val="5"/>
          <c:tx>
            <c:strRef>
              <c:f>'Daten Zielpfadgrafik'!$B$21:$C$21</c:f>
              <c:strCache>
                <c:ptCount val="2"/>
                <c:pt idx="0">
                  <c:v>3 - Gebäude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val>
            <c:numRef>
              <c:f>'Daten Zielpfadgrafik'!$D$21:$AR$21</c:f>
              <c:numCache>
                <c:formatCode>#,##0</c:formatCode>
                <c:ptCount val="21"/>
                <c:pt idx="10" formatCode="#,##0.0">
                  <c:v>118</c:v>
                </c:pt>
                <c:pt idx="11" formatCode="#,##0.0">
                  <c:v>113</c:v>
                </c:pt>
                <c:pt idx="12" formatCode="#,##0.0">
                  <c:v>108</c:v>
                </c:pt>
                <c:pt idx="13" formatCode="#,##0.0">
                  <c:v>103</c:v>
                </c:pt>
                <c:pt idx="14" formatCode="#,##0.0">
                  <c:v>99</c:v>
                </c:pt>
                <c:pt idx="15" formatCode="#,##0.0">
                  <c:v>94</c:v>
                </c:pt>
                <c:pt idx="16" formatCode="#,##0.0">
                  <c:v>89</c:v>
                </c:pt>
                <c:pt idx="17" formatCode="#,##0.0">
                  <c:v>84</c:v>
                </c:pt>
                <c:pt idx="18" formatCode="#,##0.0">
                  <c:v>80</c:v>
                </c:pt>
                <c:pt idx="19" formatCode="#,##0.0">
                  <c:v>75</c:v>
                </c:pt>
                <c:pt idx="20" formatCode="#,##0.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FF-44EB-8B75-43BEF2626663}"/>
            </c:ext>
          </c:extLst>
        </c:ser>
        <c:ser>
          <c:idx val="3"/>
          <c:order val="6"/>
          <c:tx>
            <c:strRef>
              <c:f>'Daten Zielpfadgrafik'!$B$14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Zielpfadgrafik'!$D$14:$AR$14</c:f>
              <c:numCache>
                <c:formatCode>#,##0.0</c:formatCode>
                <c:ptCount val="21"/>
                <c:pt idx="0">
                  <c:v>153.26703299103335</c:v>
                </c:pt>
                <c:pt idx="1">
                  <c:v>155.13345632569667</c:v>
                </c:pt>
                <c:pt idx="2">
                  <c:v>153.85662970558792</c:v>
                </c:pt>
                <c:pt idx="3">
                  <c:v>158.05415930946288</c:v>
                </c:pt>
                <c:pt idx="4">
                  <c:v>159.16501955174999</c:v>
                </c:pt>
                <c:pt idx="5">
                  <c:v>161.75540488777736</c:v>
                </c:pt>
                <c:pt idx="6">
                  <c:v>165.19899358094835</c:v>
                </c:pt>
                <c:pt idx="7">
                  <c:v>168.09648326841199</c:v>
                </c:pt>
                <c:pt idx="8">
                  <c:v>162.57721439287801</c:v>
                </c:pt>
                <c:pt idx="9">
                  <c:v>164.32246804266438</c:v>
                </c:pt>
                <c:pt idx="10">
                  <c:v>145.56439971160199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FF-44EB-8B75-43BEF2626663}"/>
            </c:ext>
          </c:extLst>
        </c:ser>
        <c:ser>
          <c:idx val="9"/>
          <c:order val="7"/>
          <c:tx>
            <c:strRef>
              <c:f>'Daten Zielpfadgrafik'!$B$22:$C$22</c:f>
              <c:strCache>
                <c:ptCount val="2"/>
                <c:pt idx="0">
                  <c:v>4 - Verkehr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val>
            <c:numRef>
              <c:f>'Daten Zielpfadgrafik'!$D$22:$AR$22</c:f>
              <c:numCache>
                <c:formatCode>#,##0</c:formatCode>
                <c:ptCount val="21"/>
                <c:pt idx="10" formatCode="#,##0.0">
                  <c:v>150</c:v>
                </c:pt>
                <c:pt idx="11" formatCode="#,##0.0">
                  <c:v>145</c:v>
                </c:pt>
                <c:pt idx="12" formatCode="#,##0.0">
                  <c:v>139</c:v>
                </c:pt>
                <c:pt idx="13" formatCode="#,##0.0">
                  <c:v>134</c:v>
                </c:pt>
                <c:pt idx="14" formatCode="#,##0.0">
                  <c:v>128</c:v>
                </c:pt>
                <c:pt idx="15" formatCode="#,##0.0">
                  <c:v>123</c:v>
                </c:pt>
                <c:pt idx="16" formatCode="#,##0.0">
                  <c:v>117</c:v>
                </c:pt>
                <c:pt idx="17" formatCode="#,##0.0">
                  <c:v>112</c:v>
                </c:pt>
                <c:pt idx="18" formatCode="#,##0.0">
                  <c:v>106</c:v>
                </c:pt>
                <c:pt idx="19" formatCode="#,##0.0">
                  <c:v>101</c:v>
                </c:pt>
                <c:pt idx="20" formatCode="#,##0.0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FF-44EB-8B75-43BEF2626663}"/>
            </c:ext>
          </c:extLst>
        </c:ser>
        <c:ser>
          <c:idx val="4"/>
          <c:order val="8"/>
          <c:tx>
            <c:strRef>
              <c:f>'Daten Zielpfadgrafik'!$B$15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Zielpfadgrafik'!$D$15:$AR$15</c:f>
              <c:numCache>
                <c:formatCode>#,##0.0</c:formatCode>
                <c:ptCount val="21"/>
                <c:pt idx="0">
                  <c:v>68.97389655290776</c:v>
                </c:pt>
                <c:pt idx="1">
                  <c:v>68.962410854504938</c:v>
                </c:pt>
                <c:pt idx="2">
                  <c:v>69.590042497751568</c:v>
                </c:pt>
                <c:pt idx="3">
                  <c:v>70.688547033051719</c:v>
                </c:pt>
                <c:pt idx="4">
                  <c:v>72.183395710364167</c:v>
                </c:pt>
                <c:pt idx="5">
                  <c:v>72.194620520415754</c:v>
                </c:pt>
                <c:pt idx="6">
                  <c:v>71.83266328371154</c:v>
                </c:pt>
                <c:pt idx="7">
                  <c:v>71.041490994607372</c:v>
                </c:pt>
                <c:pt idx="8">
                  <c:v>68.443884206569891</c:v>
                </c:pt>
                <c:pt idx="9">
                  <c:v>67.936220790405713</c:v>
                </c:pt>
                <c:pt idx="10">
                  <c:v>66.407683480905035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F-44EB-8B75-43BEF2626663}"/>
            </c:ext>
          </c:extLst>
        </c:ser>
        <c:ser>
          <c:idx val="10"/>
          <c:order val="9"/>
          <c:tx>
            <c:strRef>
              <c:f>'Daten Zielpfadgrafik'!$B$23:$C$23</c:f>
              <c:strCache>
                <c:ptCount val="2"/>
                <c:pt idx="0">
                  <c:v>5 - Landwirtschaft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'Daten Zielpfadgrafik'!$D$23:$AR$23</c:f>
              <c:numCache>
                <c:formatCode>#,##0</c:formatCode>
                <c:ptCount val="21"/>
                <c:pt idx="10" formatCode="#,##0.0">
                  <c:v>70</c:v>
                </c:pt>
                <c:pt idx="11" formatCode="#,##0.0">
                  <c:v>68</c:v>
                </c:pt>
                <c:pt idx="12" formatCode="#,##0.0">
                  <c:v>67</c:v>
                </c:pt>
                <c:pt idx="13" formatCode="#,##0.0">
                  <c:v>66</c:v>
                </c:pt>
                <c:pt idx="14" formatCode="#,##0.0">
                  <c:v>65</c:v>
                </c:pt>
                <c:pt idx="15" formatCode="#,##0.0">
                  <c:v>64</c:v>
                </c:pt>
                <c:pt idx="16" formatCode="#,##0.0">
                  <c:v>63</c:v>
                </c:pt>
                <c:pt idx="17" formatCode="#,##0.0">
                  <c:v>61</c:v>
                </c:pt>
                <c:pt idx="18" formatCode="#,##0.0">
                  <c:v>60</c:v>
                </c:pt>
                <c:pt idx="19" formatCode="#,##0.0">
                  <c:v>59</c:v>
                </c:pt>
                <c:pt idx="20" formatCode="#,##0.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FF-44EB-8B75-43BEF2626663}"/>
            </c:ext>
          </c:extLst>
        </c:ser>
        <c:ser>
          <c:idx val="5"/>
          <c:order val="10"/>
          <c:tx>
            <c:strRef>
              <c:f>'Daten Zielpfadgrafik'!$B$16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Zielpfadgrafik'!$D$16:$AR$16</c:f>
              <c:numCache>
                <c:formatCode>#,##0.0</c:formatCode>
                <c:ptCount val="21"/>
                <c:pt idx="0">
                  <c:v>14.516106836649714</c:v>
                </c:pt>
                <c:pt idx="1">
                  <c:v>13.734631150805603</c:v>
                </c:pt>
                <c:pt idx="2">
                  <c:v>12.965422662082982</c:v>
                </c:pt>
                <c:pt idx="3">
                  <c:v>12.208121898309647</c:v>
                </c:pt>
                <c:pt idx="4">
                  <c:v>11.615620865564097</c:v>
                </c:pt>
                <c:pt idx="5">
                  <c:v>11.001623532978895</c:v>
                </c:pt>
                <c:pt idx="6">
                  <c:v>10.459813041961683</c:v>
                </c:pt>
                <c:pt idx="7">
                  <c:v>10.046021896164998</c:v>
                </c:pt>
                <c:pt idx="8">
                  <c:v>9.612728527491246</c:v>
                </c:pt>
                <c:pt idx="9">
                  <c:v>9.2425689308008963</c:v>
                </c:pt>
                <c:pt idx="10">
                  <c:v>8.8953295443662572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FF-44EB-8B75-43BEF2626663}"/>
            </c:ext>
          </c:extLst>
        </c:ser>
        <c:ser>
          <c:idx val="11"/>
          <c:order val="11"/>
          <c:tx>
            <c:strRef>
              <c:f>'Daten Zielpfadgrafik'!$B$24:$C$24</c:f>
              <c:strCache>
                <c:ptCount val="2"/>
                <c:pt idx="0">
                  <c:v>6 - Abfallwirtschaft und Sonstiges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'Daten Zielpfadgrafik'!$D$24:$AR$24</c:f>
              <c:numCache>
                <c:formatCode>#,##0</c:formatCode>
                <c:ptCount val="21"/>
                <c:pt idx="10" formatCode="#,##0.0">
                  <c:v>9</c:v>
                </c:pt>
                <c:pt idx="11" formatCode="#,##0.0">
                  <c:v>9</c:v>
                </c:pt>
                <c:pt idx="12" formatCode="#,##0.0">
                  <c:v>8</c:v>
                </c:pt>
                <c:pt idx="13" formatCode="#,##0.0">
                  <c:v>8</c:v>
                </c:pt>
                <c:pt idx="14" formatCode="#,##0.0">
                  <c:v>7</c:v>
                </c:pt>
                <c:pt idx="15" formatCode="#,##0.0">
                  <c:v>7</c:v>
                </c:pt>
                <c:pt idx="16" formatCode="#,##0.0">
                  <c:v>7</c:v>
                </c:pt>
                <c:pt idx="17" formatCode="#,##0.0">
                  <c:v>6</c:v>
                </c:pt>
                <c:pt idx="18" formatCode="#,##0.0">
                  <c:v>6</c:v>
                </c:pt>
                <c:pt idx="19" formatCode="#,##0.0">
                  <c:v>5</c:v>
                </c:pt>
                <c:pt idx="20" formatCode="#,##0.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FF-44EB-8B75-43BEF262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Zielpfadgrafik'!$C$5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98500187476568E-2"/>
          <c:y val="0.78423959110374364"/>
          <c:w val="0.96965379327584056"/>
          <c:h val="0.20446162152337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Energiew.'!$B$11</c:f>
              <c:strCache>
                <c:ptCount val="1"/>
                <c:pt idx="0">
                  <c:v>CRF 1.A.1 - Energiewirtschaft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Energiew.'!$D$10:$AR$10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Energiew.'!$D$11:$AR$11</c:f>
              <c:numCache>
                <c:formatCode>#,##0.0</c:formatCode>
                <c:ptCount val="21"/>
                <c:pt idx="0">
                  <c:v>355.95766257255877</c:v>
                </c:pt>
                <c:pt idx="1">
                  <c:v>353.62926254178933</c:v>
                </c:pt>
                <c:pt idx="2">
                  <c:v>363.7817712624522</c:v>
                </c:pt>
                <c:pt idx="3">
                  <c:v>366.76833299779213</c:v>
                </c:pt>
                <c:pt idx="4">
                  <c:v>347.90687160180812</c:v>
                </c:pt>
                <c:pt idx="5">
                  <c:v>335.66988201157511</c:v>
                </c:pt>
                <c:pt idx="6">
                  <c:v>332.71447788359592</c:v>
                </c:pt>
                <c:pt idx="7">
                  <c:v>311.86440741351981</c:v>
                </c:pt>
                <c:pt idx="8">
                  <c:v>299.33765976320245</c:v>
                </c:pt>
                <c:pt idx="9">
                  <c:v>249.69555844997001</c:v>
                </c:pt>
                <c:pt idx="10">
                  <c:v>212.35295495905515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B-481D-9576-99B77C4EFF68}"/>
            </c:ext>
          </c:extLst>
        </c:ser>
        <c:ser>
          <c:idx val="2"/>
          <c:order val="1"/>
          <c:tx>
            <c:strRef>
              <c:f>'Daten Sektor Energiew.'!$B$12</c:f>
              <c:strCache>
                <c:ptCount val="1"/>
                <c:pt idx="0">
                  <c:v>CRF 1.A.3.e - Erdgasverdichter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Energiew.'!$D$12:$AR$12</c:f>
              <c:numCache>
                <c:formatCode>#,##0.0</c:formatCode>
                <c:ptCount val="21"/>
                <c:pt idx="0">
                  <c:v>1.1915539269288999</c:v>
                </c:pt>
                <c:pt idx="1">
                  <c:v>1.2438001015588749</c:v>
                </c:pt>
                <c:pt idx="2">
                  <c:v>1.2529808550107751</c:v>
                </c:pt>
                <c:pt idx="3">
                  <c:v>1.4897430261040272</c:v>
                </c:pt>
                <c:pt idx="4">
                  <c:v>1.2113083768680004</c:v>
                </c:pt>
                <c:pt idx="5">
                  <c:v>1.2477489421912498</c:v>
                </c:pt>
                <c:pt idx="6">
                  <c:v>1.0605517347923499</c:v>
                </c:pt>
                <c:pt idx="7">
                  <c:v>1.2687128255225</c:v>
                </c:pt>
                <c:pt idx="8">
                  <c:v>1.34750494372575</c:v>
                </c:pt>
                <c:pt idx="9">
                  <c:v>1.2103647855741999</c:v>
                </c:pt>
                <c:pt idx="10">
                  <c:v>1.1770740700730529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2B-481D-9576-99B77C4EFF68}"/>
            </c:ext>
          </c:extLst>
        </c:ser>
        <c:ser>
          <c:idx val="1"/>
          <c:order val="2"/>
          <c:tx>
            <c:strRef>
              <c:f>'Daten Sektor Energiew.'!$B$13</c:f>
              <c:strCache>
                <c:ptCount val="1"/>
                <c:pt idx="0">
                  <c:v>CRF 1.B - Diffuse Emissionen aus Brennstoffen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Energiew.'!$D$13:$AR$13</c:f>
              <c:numCache>
                <c:formatCode>#,##0.0</c:formatCode>
                <c:ptCount val="21"/>
                <c:pt idx="0">
                  <c:v>10.904410708719549</c:v>
                </c:pt>
                <c:pt idx="1">
                  <c:v>10.833713824935078</c:v>
                </c:pt>
                <c:pt idx="2">
                  <c:v>11.633692296039863</c:v>
                </c:pt>
                <c:pt idx="3">
                  <c:v>11.180417711154211</c:v>
                </c:pt>
                <c:pt idx="4">
                  <c:v>10.248457896524581</c:v>
                </c:pt>
                <c:pt idx="5">
                  <c:v>10.36068913678128</c:v>
                </c:pt>
                <c:pt idx="6">
                  <c:v>9.7865243716537584</c:v>
                </c:pt>
                <c:pt idx="7">
                  <c:v>9.6764071854747797</c:v>
                </c:pt>
                <c:pt idx="8">
                  <c:v>8.5556178322497001</c:v>
                </c:pt>
                <c:pt idx="9">
                  <c:v>7.1372634422681802</c:v>
                </c:pt>
                <c:pt idx="10">
                  <c:v>6.9869710625705208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2B-481D-9576-99B77C4E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3"/>
          <c:order val="3"/>
          <c:tx>
            <c:strRef>
              <c:f>'Daten Sektor Energiew.'!$B$14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2B-481D-9576-99B77C4EFF68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75-4600-AA39-BE39E9205220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Sektor Energiew.'!$D$10:$AR$10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Energiew.'!$D$14:$AR$14</c:f>
              <c:numCache>
                <c:formatCode>#,##0.0</c:formatCode>
                <c:ptCount val="21"/>
                <c:pt idx="0">
                  <c:v>368.05362720820727</c:v>
                </c:pt>
                <c:pt idx="1">
                  <c:v>365.70677646828324</c:v>
                </c:pt>
                <c:pt idx="2">
                  <c:v>376.66844441350281</c:v>
                </c:pt>
                <c:pt idx="3">
                  <c:v>379.43849373505032</c:v>
                </c:pt>
                <c:pt idx="4">
                  <c:v>359.36663787520069</c:v>
                </c:pt>
                <c:pt idx="5">
                  <c:v>347.2783200905476</c:v>
                </c:pt>
                <c:pt idx="6">
                  <c:v>343.561553990042</c:v>
                </c:pt>
                <c:pt idx="7">
                  <c:v>322.80952742451711</c:v>
                </c:pt>
                <c:pt idx="8">
                  <c:v>309.24078253917793</c:v>
                </c:pt>
                <c:pt idx="9">
                  <c:v>258.0431866778124</c:v>
                </c:pt>
                <c:pt idx="10">
                  <c:v>220.51700009169872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2B-481D-9576-99B77C4EFF68}"/>
            </c:ext>
          </c:extLst>
        </c:ser>
        <c:ser>
          <c:idx val="6"/>
          <c:order val="4"/>
          <c:tx>
            <c:strRef>
              <c:f>'Daten Sektor Energiew.'!$B$16:$C$16</c:f>
              <c:strCache>
                <c:ptCount val="2"/>
                <c:pt idx="0">
                  <c:v>1 - Energiewirtschaft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dLbls>
            <c:numFmt formatCode="#,##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Sektor Energiew.'!$D$16:$AR$16</c:f>
              <c:numCache>
                <c:formatCode>#,##0.0</c:formatCode>
                <c:ptCount val="21"/>
                <c:pt idx="10" formatCode="#,##0">
                  <c:v>280</c:v>
                </c:pt>
                <c:pt idx="11" formatCode="#,##0">
                  <c:v>#N/A</c:v>
                </c:pt>
                <c:pt idx="12" formatCode="#,##0">
                  <c:v>257</c:v>
                </c:pt>
                <c:pt idx="13" formatCode="#,##0">
                  <c:v>#N/A</c:v>
                </c:pt>
                <c:pt idx="14" formatCode="#,##0">
                  <c:v>#N/A</c:v>
                </c:pt>
                <c:pt idx="15" formatCode="#,##0">
                  <c:v>#N/A</c:v>
                </c:pt>
                <c:pt idx="16" formatCode="#,##0">
                  <c:v>#N/A</c:v>
                </c:pt>
                <c:pt idx="17" formatCode="#,##0">
                  <c:v>#N/A</c:v>
                </c:pt>
                <c:pt idx="18" formatCode="#,##0">
                  <c:v>#N/A</c:v>
                </c:pt>
                <c:pt idx="19" formatCode="#,##0">
                  <c:v>#N/A</c:v>
                </c:pt>
                <c:pt idx="20" formatCode="#,##0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B-481D-9576-99B77C4E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Energiew.'!$C$5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1998500187476568E-2"/>
          <c:y val="0.78423959110374364"/>
          <c:w val="0.96965379327584056"/>
          <c:h val="0.20446162152337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Industrie'!$B$11</c:f>
              <c:strCache>
                <c:ptCount val="1"/>
                <c:pt idx="0">
                  <c:v>CRF 1.A.2 - Verarbeitendes Gewerbe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Industrie'!$D$11:$AR$11</c:f>
              <c:numCache>
                <c:formatCode>#,##0.0</c:formatCode>
                <c:ptCount val="21"/>
                <c:pt idx="0">
                  <c:v>125.84821197211798</c:v>
                </c:pt>
                <c:pt idx="1">
                  <c:v>122.92885287590268</c:v>
                </c:pt>
                <c:pt idx="2">
                  <c:v>118.03894343984604</c:v>
                </c:pt>
                <c:pt idx="3">
                  <c:v>118.73459910980228</c:v>
                </c:pt>
                <c:pt idx="4">
                  <c:v>118.55862901462669</c:v>
                </c:pt>
                <c:pt idx="5">
                  <c:v>127.25770784927298</c:v>
                </c:pt>
                <c:pt idx="6">
                  <c:v>129.63802704166139</c:v>
                </c:pt>
                <c:pt idx="7">
                  <c:v>131.58337349013397</c:v>
                </c:pt>
                <c:pt idx="8">
                  <c:v>126.40959731136559</c:v>
                </c:pt>
                <c:pt idx="9">
                  <c:v>125.43719616458417</c:v>
                </c:pt>
                <c:pt idx="10">
                  <c:v>119.94382058043013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8-4084-87D2-36BBA94A6C43}"/>
            </c:ext>
          </c:extLst>
        </c:ser>
        <c:ser>
          <c:idx val="1"/>
          <c:order val="1"/>
          <c:tx>
            <c:strRef>
              <c:f>'Daten Sektor Industrie'!$B$12</c:f>
              <c:strCache>
                <c:ptCount val="1"/>
                <c:pt idx="0">
                  <c:v>CRF 2.A - Herstellung mineralischer Produkte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Industrie'!$D$12:$AR$12</c:f>
              <c:numCache>
                <c:formatCode>#,##0.0</c:formatCode>
                <c:ptCount val="21"/>
                <c:pt idx="0">
                  <c:v>18.952411817376305</c:v>
                </c:pt>
                <c:pt idx="1">
                  <c:v>20.151155477001236</c:v>
                </c:pt>
                <c:pt idx="2">
                  <c:v>19.665716849405289</c:v>
                </c:pt>
                <c:pt idx="3">
                  <c:v>19.026529912832064</c:v>
                </c:pt>
                <c:pt idx="4">
                  <c:v>19.562186838541894</c:v>
                </c:pt>
                <c:pt idx="5">
                  <c:v>19.164943082949101</c:v>
                </c:pt>
                <c:pt idx="6">
                  <c:v>19.191871930116509</c:v>
                </c:pt>
                <c:pt idx="7">
                  <c:v>19.842776247479939</c:v>
                </c:pt>
                <c:pt idx="8">
                  <c:v>19.704465401514646</c:v>
                </c:pt>
                <c:pt idx="9">
                  <c:v>19.412684903912606</c:v>
                </c:pt>
                <c:pt idx="10">
                  <c:v>19.381219724244996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8-4084-87D2-36BBA94A6C43}"/>
            </c:ext>
          </c:extLst>
        </c:ser>
        <c:ser>
          <c:idx val="2"/>
          <c:order val="2"/>
          <c:tx>
            <c:strRef>
              <c:f>'Daten Sektor Industrie'!$B$13</c:f>
              <c:strCache>
                <c:ptCount val="1"/>
                <c:pt idx="0">
                  <c:v>CRF 2.B - Chemische Industrie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Industrie'!$D$13:$AR$13</c:f>
              <c:numCache>
                <c:formatCode>#,##0.0</c:formatCode>
                <c:ptCount val="21"/>
                <c:pt idx="0">
                  <c:v>10.166980864591428</c:v>
                </c:pt>
                <c:pt idx="1">
                  <c:v>9.5651668609985698</c:v>
                </c:pt>
                <c:pt idx="2">
                  <c:v>9.4485544314836432</c:v>
                </c:pt>
                <c:pt idx="3">
                  <c:v>9.3921489666565616</c:v>
                </c:pt>
                <c:pt idx="4">
                  <c:v>7.446796614475355</c:v>
                </c:pt>
                <c:pt idx="5">
                  <c:v>6.7855665533242249</c:v>
                </c:pt>
                <c:pt idx="6">
                  <c:v>6.808872988467173</c:v>
                </c:pt>
                <c:pt idx="7">
                  <c:v>6.7798865245869742</c:v>
                </c:pt>
                <c:pt idx="8">
                  <c:v>6.6164640603702374</c:v>
                </c:pt>
                <c:pt idx="9">
                  <c:v>6.3485390958998797</c:v>
                </c:pt>
                <c:pt idx="10">
                  <c:v>6.5994880262295901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8-4084-87D2-36BBA94A6C43}"/>
            </c:ext>
          </c:extLst>
        </c:ser>
        <c:ser>
          <c:idx val="3"/>
          <c:order val="3"/>
          <c:tx>
            <c:strRef>
              <c:f>'Daten Sektor Industrie'!$B$14</c:f>
              <c:strCache>
                <c:ptCount val="1"/>
                <c:pt idx="0">
                  <c:v>CRF 2.C - Herstellung von Metallen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Industrie'!$D$14:$AR$14</c:f>
              <c:numCache>
                <c:formatCode>#,##0.0</c:formatCode>
                <c:ptCount val="21"/>
                <c:pt idx="0">
                  <c:v>16.421732283346</c:v>
                </c:pt>
                <c:pt idx="1">
                  <c:v>15.715885262807499</c:v>
                </c:pt>
                <c:pt idx="2">
                  <c:v>15.25971601470231</c:v>
                </c:pt>
                <c:pt idx="3">
                  <c:v>15.753839727954604</c:v>
                </c:pt>
                <c:pt idx="4">
                  <c:v>17.113477547338771</c:v>
                </c:pt>
                <c:pt idx="5">
                  <c:v>16.79745165425112</c:v>
                </c:pt>
                <c:pt idx="6">
                  <c:v>18.442002247822273</c:v>
                </c:pt>
                <c:pt idx="7">
                  <c:v>21.609218995368678</c:v>
                </c:pt>
                <c:pt idx="8">
                  <c:v>19.850483088890073</c:v>
                </c:pt>
                <c:pt idx="9">
                  <c:v>19.188714518525099</c:v>
                </c:pt>
                <c:pt idx="10">
                  <c:v>17.065225186661891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78-4084-87D2-36BBA94A6C43}"/>
            </c:ext>
          </c:extLst>
        </c:ser>
        <c:ser>
          <c:idx val="4"/>
          <c:order val="4"/>
          <c:tx>
            <c:strRef>
              <c:f>'Daten Sektor Industrie'!$B$15</c:f>
              <c:strCache>
                <c:ptCount val="1"/>
                <c:pt idx="0">
                  <c:v>CRF 2.D-H - übrige Prozesse und Produktverwendungen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Industrie'!$D$15:$AR$15</c:f>
              <c:numCache>
                <c:formatCode>#,##0.0</c:formatCode>
                <c:ptCount val="21"/>
                <c:pt idx="0">
                  <c:v>2.8110855189324493</c:v>
                </c:pt>
                <c:pt idx="1">
                  <c:v>2.6709933670791433</c:v>
                </c:pt>
                <c:pt idx="2">
                  <c:v>2.6295361932607766</c:v>
                </c:pt>
                <c:pt idx="3">
                  <c:v>2.5513017209690152</c:v>
                </c:pt>
                <c:pt idx="4">
                  <c:v>2.4627380838110575</c:v>
                </c:pt>
                <c:pt idx="5">
                  <c:v>2.4152117519921257</c:v>
                </c:pt>
                <c:pt idx="6">
                  <c:v>2.4513828003497902</c:v>
                </c:pt>
                <c:pt idx="7">
                  <c:v>2.4667535433008108</c:v>
                </c:pt>
                <c:pt idx="8">
                  <c:v>2.471265148928576</c:v>
                </c:pt>
                <c:pt idx="9">
                  <c:v>2.4281585042904998</c:v>
                </c:pt>
                <c:pt idx="10">
                  <c:v>2.3952235507277488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7978-4084-87D2-36BBA94A6C43}"/>
            </c:ext>
          </c:extLst>
        </c:ser>
        <c:ser>
          <c:idx val="5"/>
          <c:order val="5"/>
          <c:tx>
            <c:strRef>
              <c:f>'Daten Sektor Industrie'!$B$16</c:f>
              <c:strCache>
                <c:ptCount val="1"/>
                <c:pt idx="0">
                  <c:v>Summe F-Gase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Industrie'!$D$16:$AR$16</c:f>
              <c:numCache>
                <c:formatCode>#,##0.0</c:formatCode>
                <c:ptCount val="21"/>
                <c:pt idx="0">
                  <c:v>14.246768455983783</c:v>
                </c:pt>
                <c:pt idx="1">
                  <c:v>14.427131374520007</c:v>
                </c:pt>
                <c:pt idx="2">
                  <c:v>14.618165416929454</c:v>
                </c:pt>
                <c:pt idx="3">
                  <c:v>14.663159679652331</c:v>
                </c:pt>
                <c:pt idx="4">
                  <c:v>14.673685952706281</c:v>
                </c:pt>
                <c:pt idx="5">
                  <c:v>15.125629513847469</c:v>
                </c:pt>
                <c:pt idx="6">
                  <c:v>15.250228022237307</c:v>
                </c:pt>
                <c:pt idx="7">
                  <c:v>15.416824522774006</c:v>
                </c:pt>
                <c:pt idx="8">
                  <c:v>14.611497215103629</c:v>
                </c:pt>
                <c:pt idx="9">
                  <c:v>13.977777719059</c:v>
                </c:pt>
                <c:pt idx="10">
                  <c:v>12.725039378996565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7978-4084-87D2-36BBA94A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6"/>
          <c:tx>
            <c:strRef>
              <c:f>'Daten Sektor Industrie'!$B$17</c:f>
              <c:strCache>
                <c:ptCount val="1"/>
                <c:pt idx="0">
                  <c:v>2- Industrie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BF-4B91-907F-F6A70F3CF29F}"/>
                </c:ext>
              </c:extLst>
            </c:dLbl>
            <c:dLbl>
              <c:idx val="10"/>
              <c:layout>
                <c:manualLayout>
                  <c:x val="-3.0716207867381506E-2"/>
                  <c:y val="-5.670745331986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93-4981-A2A1-FBB3A5EC52BB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Industrie'!$D$17:$AR$17</c:f>
              <c:numCache>
                <c:formatCode>#,##0.0</c:formatCode>
                <c:ptCount val="21"/>
                <c:pt idx="0">
                  <c:v>188.44719091234793</c:v>
                </c:pt>
                <c:pt idx="1">
                  <c:v>185.45918521830916</c:v>
                </c:pt>
                <c:pt idx="2">
                  <c:v>179.66063234562753</c:v>
                </c:pt>
                <c:pt idx="3">
                  <c:v>180.1215791178669</c:v>
                </c:pt>
                <c:pt idx="4">
                  <c:v>179.81751405150004</c:v>
                </c:pt>
                <c:pt idx="5">
                  <c:v>187.54651040563701</c:v>
                </c:pt>
                <c:pt idx="6">
                  <c:v>191.78238503065444</c:v>
                </c:pt>
                <c:pt idx="7">
                  <c:v>197.69883332364438</c:v>
                </c:pt>
                <c:pt idx="8">
                  <c:v>189.66377222617271</c:v>
                </c:pt>
                <c:pt idx="9">
                  <c:v>186.79307090627125</c:v>
                </c:pt>
                <c:pt idx="10">
                  <c:v>178.11001644729089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8-4084-87D2-36BBA94A6C43}"/>
            </c:ext>
          </c:extLst>
        </c:ser>
        <c:ser>
          <c:idx val="7"/>
          <c:order val="7"/>
          <c:tx>
            <c:strRef>
              <c:f>'Daten Sektor Industrie'!$B$19:$C$19</c:f>
              <c:strCache>
                <c:ptCount val="2"/>
                <c:pt idx="0">
                  <c:v>2 - Industrie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alpha val="96000"/>
                  </a:schemeClr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7.5716278845999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3-4981-A2A1-FBB3A5EC52B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78-4084-87D2-36BBA94A6C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78-4084-87D2-36BBA94A6C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78-4084-87D2-36BBA94A6C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78-4084-87D2-36BBA94A6C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78-4084-87D2-36BBA94A6C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78-4084-87D2-36BBA94A6C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978-4084-87D2-36BBA94A6C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78-4084-87D2-36BBA94A6C43}"/>
                </c:ext>
              </c:extLst>
            </c:dLbl>
            <c:numFmt formatCode="#,##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Industrie'!$D$19:$AR$19</c:f>
              <c:numCache>
                <c:formatCode>#,##0.0</c:formatCode>
                <c:ptCount val="21"/>
                <c:pt idx="10" formatCode="#,##0">
                  <c:v>186</c:v>
                </c:pt>
                <c:pt idx="11" formatCode="#,##0">
                  <c:v>182</c:v>
                </c:pt>
                <c:pt idx="12" formatCode="#,##0">
                  <c:v>177</c:v>
                </c:pt>
                <c:pt idx="13" formatCode="#,##0">
                  <c:v>172</c:v>
                </c:pt>
                <c:pt idx="14" formatCode="#,##0">
                  <c:v>168</c:v>
                </c:pt>
                <c:pt idx="15" formatCode="#,##0">
                  <c:v>163</c:v>
                </c:pt>
                <c:pt idx="16" formatCode="#,##0">
                  <c:v>158</c:v>
                </c:pt>
                <c:pt idx="17" formatCode="#,##0">
                  <c:v>154</c:v>
                </c:pt>
                <c:pt idx="18" formatCode="#,##0">
                  <c:v>149</c:v>
                </c:pt>
                <c:pt idx="19" formatCode="#,##0">
                  <c:v>145</c:v>
                </c:pt>
                <c:pt idx="20" formatCode="#,##0">
                  <c:v>140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7978-4084-87D2-36BBA94A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Industrie'!$C$5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Gebäude'!$B$11</c:f>
              <c:strCache>
                <c:ptCount val="1"/>
                <c:pt idx="0">
                  <c:v>CRF 1.A.4.a - Gewerbe, Handel, Dienstleistung (ohne Militär und Landwirtschaft)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Gebäude'!$D$10:$AR$10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Gebäude'!$D$11:$AR$11</c:f>
              <c:numCache>
                <c:formatCode>#,##0.0</c:formatCode>
                <c:ptCount val="21"/>
                <c:pt idx="0">
                  <c:v>40.229939720489213</c:v>
                </c:pt>
                <c:pt idx="1">
                  <c:v>36.107367665001767</c:v>
                </c:pt>
                <c:pt idx="2">
                  <c:v>34.547448153298063</c:v>
                </c:pt>
                <c:pt idx="3">
                  <c:v>37.771515085341527</c:v>
                </c:pt>
                <c:pt idx="4">
                  <c:v>34.567594980435523</c:v>
                </c:pt>
                <c:pt idx="5">
                  <c:v>35.613252026586387</c:v>
                </c:pt>
                <c:pt idx="6">
                  <c:v>34.802874604582342</c:v>
                </c:pt>
                <c:pt idx="7">
                  <c:v>33.856838048352657</c:v>
                </c:pt>
                <c:pt idx="8">
                  <c:v>29.960330692168842</c:v>
                </c:pt>
                <c:pt idx="9">
                  <c:v>32.777160384708637</c:v>
                </c:pt>
                <c:pt idx="10">
                  <c:v>28.346727510643973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2-4755-9E96-DC55ADA1CECB}"/>
            </c:ext>
          </c:extLst>
        </c:ser>
        <c:ser>
          <c:idx val="1"/>
          <c:order val="1"/>
          <c:tx>
            <c:strRef>
              <c:f>'Daten Sektor Gebäude'!$B$12</c:f>
              <c:strCache>
                <c:ptCount val="1"/>
                <c:pt idx="0">
                  <c:v>CRF 1.A.4.b - Haushalte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Gebäude'!$D$10:$AR$10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Gebäude'!$D$12:$AR$12</c:f>
              <c:numCache>
                <c:formatCode>#,##0.0</c:formatCode>
                <c:ptCount val="21"/>
                <c:pt idx="0">
                  <c:v>107.00192392612324</c:v>
                </c:pt>
                <c:pt idx="1">
                  <c:v>90.949004086389252</c:v>
                </c:pt>
                <c:pt idx="2">
                  <c:v>95.046441548853821</c:v>
                </c:pt>
                <c:pt idx="3">
                  <c:v>101.09055985943735</c:v>
                </c:pt>
                <c:pt idx="4">
                  <c:v>83.551017380736553</c:v>
                </c:pt>
                <c:pt idx="5">
                  <c:v>87.887902240558688</c:v>
                </c:pt>
                <c:pt idx="6">
                  <c:v>89.306919448959221</c:v>
                </c:pt>
                <c:pt idx="7">
                  <c:v>87.681141083722181</c:v>
                </c:pt>
                <c:pt idx="8">
                  <c:v>85.638646327387988</c:v>
                </c:pt>
                <c:pt idx="9">
                  <c:v>89.761457943732992</c:v>
                </c:pt>
                <c:pt idx="10">
                  <c:v>90.886263356490218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2-4755-9E96-DC55ADA1CECB}"/>
            </c:ext>
          </c:extLst>
        </c:ser>
        <c:ser>
          <c:idx val="2"/>
          <c:order val="2"/>
          <c:tx>
            <c:strRef>
              <c:f>'Daten Sektor Gebäude'!$B$13</c:f>
              <c:strCache>
                <c:ptCount val="1"/>
                <c:pt idx="0">
                  <c:v>CRF 1.A.5 - Militär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  <a:effectLst/>
          </c:spPr>
          <c:invertIfNegative val="0"/>
          <c:cat>
            <c:numRef>
              <c:f>'Daten Sektor Gebäude'!$D$10:$AR$10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Gebäude'!$D$13:$AR$13</c:f>
              <c:numCache>
                <c:formatCode>#,##0.0</c:formatCode>
                <c:ptCount val="21"/>
                <c:pt idx="0">
                  <c:v>1.315617215999052</c:v>
                </c:pt>
                <c:pt idx="1">
                  <c:v>1.2207667557382469</c:v>
                </c:pt>
                <c:pt idx="2">
                  <c:v>1.0069654905529033</c:v>
                </c:pt>
                <c:pt idx="3">
                  <c:v>1.0465633856199885</c:v>
                </c:pt>
                <c:pt idx="4">
                  <c:v>0.98834410871899869</c:v>
                </c:pt>
                <c:pt idx="5">
                  <c:v>0.98417806223038162</c:v>
                </c:pt>
                <c:pt idx="6">
                  <c:v>1.0227031016032999</c:v>
                </c:pt>
                <c:pt idx="7">
                  <c:v>0.84533088068499396</c:v>
                </c:pt>
                <c:pt idx="8">
                  <c:v>0.75305452655344107</c:v>
                </c:pt>
                <c:pt idx="9">
                  <c:v>0.92240311971453381</c:v>
                </c:pt>
                <c:pt idx="10">
                  <c:v>0.76717909457738587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2-4755-9E96-DC55ADA1C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3"/>
          <c:tx>
            <c:strRef>
              <c:f>'Daten Sektor Gebäude'!$B$14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0-4758-BFBF-DD641F091FE2}"/>
                </c:ext>
              </c:extLst>
            </c:dLbl>
            <c:dLbl>
              <c:idx val="10"/>
              <c:layout>
                <c:manualLayout>
                  <c:x val="-3.0716207867381506E-2"/>
                  <c:y val="-6.485409283106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D9-44F7-AB5B-953186B98774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Gebäude'!$D$14:$AR$14</c:f>
              <c:numCache>
                <c:formatCode>#,##0.0</c:formatCode>
                <c:ptCount val="21"/>
                <c:pt idx="0">
                  <c:v>148.54748086261151</c:v>
                </c:pt>
                <c:pt idx="1">
                  <c:v>128.27713850712925</c:v>
                </c:pt>
                <c:pt idx="2">
                  <c:v>130.60085519270478</c:v>
                </c:pt>
                <c:pt idx="3">
                  <c:v>139.90863833039884</c:v>
                </c:pt>
                <c:pt idx="4">
                  <c:v>119.10695646989107</c:v>
                </c:pt>
                <c:pt idx="5">
                  <c:v>124.48533232937545</c:v>
                </c:pt>
                <c:pt idx="6">
                  <c:v>125.13249715514486</c:v>
                </c:pt>
                <c:pt idx="7">
                  <c:v>122.38331001275984</c:v>
                </c:pt>
                <c:pt idx="8">
                  <c:v>116.35203154611027</c:v>
                </c:pt>
                <c:pt idx="9">
                  <c:v>123.46102144815617</c:v>
                </c:pt>
                <c:pt idx="10">
                  <c:v>120.00016996171158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62-4755-9E96-DC55ADA1CECB}"/>
            </c:ext>
          </c:extLst>
        </c:ser>
        <c:ser>
          <c:idx val="8"/>
          <c:order val="4"/>
          <c:tx>
            <c:strRef>
              <c:f>'Daten Sektor Gebäude'!$B$16:$C$16</c:f>
              <c:strCache>
                <c:ptCount val="2"/>
                <c:pt idx="0">
                  <c:v>3 - Gebäude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4.3129720801193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D9-44F7-AB5B-953186B9877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F0-4758-BFBF-DD641F091FE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F0-4758-BFBF-DD641F091FE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F0-4758-BFBF-DD641F091FE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758-BFBF-DD641F091FE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0-4758-BFBF-DD641F091FE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758-BFBF-DD641F091FE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F0-4758-BFBF-DD641F091FE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F0-4758-BFBF-DD641F091FE2}"/>
                </c:ext>
              </c:extLst>
            </c:dLbl>
            <c:numFmt formatCode="#,##0" sourceLinked="0"/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Gebäude'!$D$16:$AR$16</c:f>
              <c:numCache>
                <c:formatCode>#,##0</c:formatCode>
                <c:ptCount val="21"/>
                <c:pt idx="10" formatCode="#,##0.0">
                  <c:v>118</c:v>
                </c:pt>
                <c:pt idx="11" formatCode="#,##0.0">
                  <c:v>113</c:v>
                </c:pt>
                <c:pt idx="12" formatCode="#,##0.0">
                  <c:v>108</c:v>
                </c:pt>
                <c:pt idx="13" formatCode="#,##0.0">
                  <c:v>103</c:v>
                </c:pt>
                <c:pt idx="14" formatCode="#,##0.0">
                  <c:v>99</c:v>
                </c:pt>
                <c:pt idx="15" formatCode="#,##0.0">
                  <c:v>94</c:v>
                </c:pt>
                <c:pt idx="16" formatCode="#,##0.0">
                  <c:v>89</c:v>
                </c:pt>
                <c:pt idx="17" formatCode="#,##0.0">
                  <c:v>84</c:v>
                </c:pt>
                <c:pt idx="18" formatCode="#,##0.0">
                  <c:v>80</c:v>
                </c:pt>
                <c:pt idx="19" formatCode="#,##0.0">
                  <c:v>75</c:v>
                </c:pt>
                <c:pt idx="20" formatCode="#,##0.0">
                  <c:v>70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5D62-4755-9E96-DC55ADA1C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Gebäude'!$C$5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1998500187476568E-2"/>
          <c:y val="0.78423959110374364"/>
          <c:w val="0.96965379327584056"/>
          <c:h val="0.20446162152337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Verkehr'!$B$11</c:f>
              <c:strCache>
                <c:ptCount val="1"/>
                <c:pt idx="0">
                  <c:v>CRF 1.A.3.a - nationaler Luftverkehr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Verkehr'!$D$11:$AR$11</c:f>
              <c:numCache>
                <c:formatCode>#,##0.0</c:formatCode>
                <c:ptCount val="21"/>
                <c:pt idx="0">
                  <c:v>2.3365540451661007</c:v>
                </c:pt>
                <c:pt idx="1">
                  <c:v>2.1430201053910931</c:v>
                </c:pt>
                <c:pt idx="2">
                  <c:v>2.1970608638326148</c:v>
                </c:pt>
                <c:pt idx="3">
                  <c:v>2.0602745449460285</c:v>
                </c:pt>
                <c:pt idx="4">
                  <c:v>1.9807147862873395</c:v>
                </c:pt>
                <c:pt idx="5">
                  <c:v>2.0012711074331064</c:v>
                </c:pt>
                <c:pt idx="6">
                  <c:v>2.0946533840073567</c:v>
                </c:pt>
                <c:pt idx="7">
                  <c:v>2.1752991416707164</c:v>
                </c:pt>
                <c:pt idx="8">
                  <c:v>2.2062695692959093</c:v>
                </c:pt>
                <c:pt idx="9">
                  <c:v>2.2436084780053154</c:v>
                </c:pt>
                <c:pt idx="10">
                  <c:v>0.90069022023077971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4-4846-90F6-8440E9191D26}"/>
            </c:ext>
          </c:extLst>
        </c:ser>
        <c:ser>
          <c:idx val="1"/>
          <c:order val="1"/>
          <c:tx>
            <c:strRef>
              <c:f>'Daten Sektor Verkehr'!$B$12</c:f>
              <c:strCache>
                <c:ptCount val="1"/>
                <c:pt idx="0">
                  <c:v>CRF 1.A.3.b - Straßenverkehr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Verkehr'!$D$12:$AR$12</c:f>
              <c:numCache>
                <c:formatCode>#,##0.0</c:formatCode>
                <c:ptCount val="21"/>
                <c:pt idx="0">
                  <c:v>148.10807029259962</c:v>
                </c:pt>
                <c:pt idx="1">
                  <c:v>150.11142062550132</c:v>
                </c:pt>
                <c:pt idx="2">
                  <c:v>148.85861582480194</c:v>
                </c:pt>
                <c:pt idx="3">
                  <c:v>153.16130668957922</c:v>
                </c:pt>
                <c:pt idx="4">
                  <c:v>154.35433340761591</c:v>
                </c:pt>
                <c:pt idx="5">
                  <c:v>157.02315568311144</c:v>
                </c:pt>
                <c:pt idx="6">
                  <c:v>160.2380571449568</c:v>
                </c:pt>
                <c:pt idx="7">
                  <c:v>163.36803798209567</c:v>
                </c:pt>
                <c:pt idx="8">
                  <c:v>157.83740805576559</c:v>
                </c:pt>
                <c:pt idx="9">
                  <c:v>159.69586116455946</c:v>
                </c:pt>
                <c:pt idx="10">
                  <c:v>142.3865994426051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4-4846-90F6-8440E9191D26}"/>
            </c:ext>
          </c:extLst>
        </c:ser>
        <c:ser>
          <c:idx val="2"/>
          <c:order val="2"/>
          <c:tx>
            <c:strRef>
              <c:f>'Daten Sektor Verkehr'!$B$13</c:f>
              <c:strCache>
                <c:ptCount val="1"/>
                <c:pt idx="0">
                  <c:v>CRF 1.A.3.c - Schienenverkehr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Verkehr'!$D$13:$AR$13</c:f>
              <c:numCache>
                <c:formatCode>#,##0.0</c:formatCode>
                <c:ptCount val="21"/>
                <c:pt idx="0">
                  <c:v>1.1193265183828949</c:v>
                </c:pt>
                <c:pt idx="1">
                  <c:v>1.1301317944368481</c:v>
                </c:pt>
                <c:pt idx="2">
                  <c:v>1.0403215033524829</c:v>
                </c:pt>
                <c:pt idx="3">
                  <c:v>1.0584951727337515</c:v>
                </c:pt>
                <c:pt idx="4">
                  <c:v>0.94689824903361852</c:v>
                </c:pt>
                <c:pt idx="5">
                  <c:v>1.0236045370848859</c:v>
                </c:pt>
                <c:pt idx="6">
                  <c:v>1.057376527414567</c:v>
                </c:pt>
                <c:pt idx="7">
                  <c:v>0.87638593240955576</c:v>
                </c:pt>
                <c:pt idx="8">
                  <c:v>0.73361786521114725</c:v>
                </c:pt>
                <c:pt idx="9">
                  <c:v>0.74165737105208873</c:v>
                </c:pt>
                <c:pt idx="10">
                  <c:v>0.69239067949826905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4-4846-90F6-8440E9191D26}"/>
            </c:ext>
          </c:extLst>
        </c:ser>
        <c:ser>
          <c:idx val="3"/>
          <c:order val="3"/>
          <c:tx>
            <c:strRef>
              <c:f>'Daten Sektor Verkehr'!$B$14</c:f>
              <c:strCache>
                <c:ptCount val="1"/>
                <c:pt idx="0">
                  <c:v>CRF 1.A.3.d - Küsten- &amp; Binnenschifffahrt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  <c:extLst xmlns:c15="http://schemas.microsoft.com/office/drawing/2012/chart"/>
            </c:numRef>
          </c:cat>
          <c:val>
            <c:numRef>
              <c:f>'Daten Sektor Verkehr'!$D$14:$AR$14</c:f>
              <c:numCache>
                <c:formatCode>#,##0.0</c:formatCode>
                <c:ptCount val="21"/>
                <c:pt idx="0">
                  <c:v>1.70308213488472</c:v>
                </c:pt>
                <c:pt idx="1">
                  <c:v>1.7488838003674083</c:v>
                </c:pt>
                <c:pt idx="2">
                  <c:v>1.7606315136008654</c:v>
                </c:pt>
                <c:pt idx="3">
                  <c:v>1.7740829022038673</c:v>
                </c:pt>
                <c:pt idx="4">
                  <c:v>1.8830731088131183</c:v>
                </c:pt>
                <c:pt idx="5">
                  <c:v>1.7073735601479301</c:v>
                </c:pt>
                <c:pt idx="6">
                  <c:v>1.8089065245695992</c:v>
                </c:pt>
                <c:pt idx="7">
                  <c:v>1.6767602122360326</c:v>
                </c:pt>
                <c:pt idx="8">
                  <c:v>1.799918902605377</c:v>
                </c:pt>
                <c:pt idx="9">
                  <c:v>1.6413410290475361</c:v>
                </c:pt>
                <c:pt idx="10">
                  <c:v>1.5847193692678414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  <c:extLst/>
      </c:barChart>
      <c:lineChart>
        <c:grouping val="standard"/>
        <c:varyColors val="0"/>
        <c:ser>
          <c:idx val="6"/>
          <c:order val="4"/>
          <c:tx>
            <c:strRef>
              <c:f>'Daten Sektor Verkehr'!$B$15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83-4D39-A29E-08F9403239FB}"/>
                </c:ext>
              </c:extLst>
            </c:dLbl>
            <c:dLbl>
              <c:idx val="10"/>
              <c:layout>
                <c:manualLayout>
                  <c:x val="-3.0716207867381506E-2"/>
                  <c:y val="-4.584526730492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DE-4E55-98EE-ABAC786322F0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Verkehr'!$D$15:$AR$15</c:f>
              <c:numCache>
                <c:formatCode>#,##0.0</c:formatCode>
                <c:ptCount val="21"/>
                <c:pt idx="0">
                  <c:v>153.26703299103335</c:v>
                </c:pt>
                <c:pt idx="1">
                  <c:v>155.13345632569667</c:v>
                </c:pt>
                <c:pt idx="2">
                  <c:v>153.85662970558792</c:v>
                </c:pt>
                <c:pt idx="3">
                  <c:v>158.05415930946288</c:v>
                </c:pt>
                <c:pt idx="4">
                  <c:v>159.16501955174999</c:v>
                </c:pt>
                <c:pt idx="5">
                  <c:v>161.75540488777736</c:v>
                </c:pt>
                <c:pt idx="6">
                  <c:v>165.19899358094835</c:v>
                </c:pt>
                <c:pt idx="7">
                  <c:v>168.09648326841199</c:v>
                </c:pt>
                <c:pt idx="8">
                  <c:v>162.57721439287801</c:v>
                </c:pt>
                <c:pt idx="9">
                  <c:v>164.32246804266438</c:v>
                </c:pt>
                <c:pt idx="10">
                  <c:v>145.56439971160199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64-4846-90F6-8440E9191D26}"/>
            </c:ext>
          </c:extLst>
        </c:ser>
        <c:ser>
          <c:idx val="9"/>
          <c:order val="5"/>
          <c:tx>
            <c:strRef>
              <c:f>'Daten Sektor Verkehr'!$B$17:$C$17</c:f>
              <c:strCache>
                <c:ptCount val="2"/>
                <c:pt idx="0">
                  <c:v>4 - Verkehr</c:v>
                </c:pt>
                <c:pt idx="1">
                  <c:v>Zielpfad</c:v>
                </c:pt>
              </c:strCache>
              <c:extLst xmlns:c15="http://schemas.microsoft.com/office/drawing/2012/chart"/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6.7569639334798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DE-4E55-98EE-ABAC786322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83-4D39-A29E-08F9403239F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83-4D39-A29E-08F9403239F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83-4D39-A29E-08F9403239F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83-4D39-A29E-08F9403239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83-4D39-A29E-08F9403239F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83-4D39-A29E-08F9403239F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83-4D39-A29E-08F9403239F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83-4D39-A29E-08F9403239FB}"/>
                </c:ext>
              </c:extLst>
            </c:dLbl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Verkehr'!$D$17:$AR$17</c:f>
              <c:numCache>
                <c:formatCode>#,##0.0</c:formatCode>
                <c:ptCount val="21"/>
                <c:pt idx="10" formatCode="#,##0">
                  <c:v>150</c:v>
                </c:pt>
                <c:pt idx="11" formatCode="#,##0">
                  <c:v>145</c:v>
                </c:pt>
                <c:pt idx="12" formatCode="#,##0">
                  <c:v>139</c:v>
                </c:pt>
                <c:pt idx="13" formatCode="#,##0">
                  <c:v>134</c:v>
                </c:pt>
                <c:pt idx="14" formatCode="#,##0">
                  <c:v>128</c:v>
                </c:pt>
                <c:pt idx="15" formatCode="#,##0">
                  <c:v>123</c:v>
                </c:pt>
                <c:pt idx="16" formatCode="#,##0">
                  <c:v>117</c:v>
                </c:pt>
                <c:pt idx="17" formatCode="#,##0">
                  <c:v>112</c:v>
                </c:pt>
                <c:pt idx="18" formatCode="#,##0">
                  <c:v>106</c:v>
                </c:pt>
                <c:pt idx="19" formatCode="#,##0">
                  <c:v>101</c:v>
                </c:pt>
                <c:pt idx="20" formatCode="#,##0">
                  <c:v>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Verkehr'!$C$5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1998500187476568E-2"/>
          <c:y val="0.78423959110374364"/>
          <c:w val="0.96965379327584056"/>
          <c:h val="0.20446162152337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'Daten Sektor Landwirtschaft'!$B$11</c:f>
              <c:strCache>
                <c:ptCount val="1"/>
                <c:pt idx="0">
                  <c:v>CRF 1.A.4.c - Stationäre &amp; mobile Feuerung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Landwirtschaft'!$D$11:$AR$11</c:f>
              <c:numCache>
                <c:formatCode>#,##0.0</c:formatCode>
                <c:ptCount val="21"/>
                <c:pt idx="0">
                  <c:v>5.8117012503151626</c:v>
                </c:pt>
                <c:pt idx="1">
                  <c:v>5.657462226164288</c:v>
                </c:pt>
                <c:pt idx="2">
                  <c:v>5.442458904974286</c:v>
                </c:pt>
                <c:pt idx="3">
                  <c:v>5.7738640021738936</c:v>
                </c:pt>
                <c:pt idx="4">
                  <c:v>5.734914152103987</c:v>
                </c:pt>
                <c:pt idx="5">
                  <c:v>6.1194672703298671</c:v>
                </c:pt>
                <c:pt idx="6">
                  <c:v>6.2508073830357356</c:v>
                </c:pt>
                <c:pt idx="7">
                  <c:v>6.3565805238340793</c:v>
                </c:pt>
                <c:pt idx="8">
                  <c:v>5.956563634400986</c:v>
                </c:pt>
                <c:pt idx="9">
                  <c:v>6.0973031176706671</c:v>
                </c:pt>
                <c:pt idx="10">
                  <c:v>5.997005712241485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090-459C-8B91-C2E67B35A783}"/>
            </c:ext>
          </c:extLst>
        </c:ser>
        <c:ser>
          <c:idx val="0"/>
          <c:order val="1"/>
          <c:tx>
            <c:strRef>
              <c:f>'Daten Sektor Landwirtschaft'!$B$12</c:f>
              <c:strCache>
                <c:ptCount val="1"/>
                <c:pt idx="0">
                  <c:v>CRF 3.A - Landwirtschaft - Fermentation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Landwirtschaft'!$D$12:$AR$12</c:f>
              <c:numCache>
                <c:formatCode>#,##0.0</c:formatCode>
                <c:ptCount val="21"/>
                <c:pt idx="0">
                  <c:v>24.613254744111753</c:v>
                </c:pt>
                <c:pt idx="1">
                  <c:v>24.29302526691707</c:v>
                </c:pt>
                <c:pt idx="2">
                  <c:v>24.301820043713921</c:v>
                </c:pt>
                <c:pt idx="3">
                  <c:v>24.609279787746971</c:v>
                </c:pt>
                <c:pt idx="4">
                  <c:v>24.822521750162402</c:v>
                </c:pt>
                <c:pt idx="5">
                  <c:v>24.800818655128527</c:v>
                </c:pt>
                <c:pt idx="6">
                  <c:v>24.558107092381185</c:v>
                </c:pt>
                <c:pt idx="7">
                  <c:v>24.362559388533302</c:v>
                </c:pt>
                <c:pt idx="8">
                  <c:v>23.979698466587351</c:v>
                </c:pt>
                <c:pt idx="9">
                  <c:v>23.709815133232677</c:v>
                </c:pt>
                <c:pt idx="10">
                  <c:v>23.177503111599211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0-459C-8B91-C2E67B35A783}"/>
            </c:ext>
          </c:extLst>
        </c:ser>
        <c:ser>
          <c:idx val="1"/>
          <c:order val="2"/>
          <c:tx>
            <c:strRef>
              <c:f>'Daten Sektor Landwirtschaft'!$B$13</c:f>
              <c:strCache>
                <c:ptCount val="1"/>
                <c:pt idx="0">
                  <c:v>CRF 3.B - Landwirtschaft - Düngerwirtschaft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Landwirtschaft'!$D$13:$AR$13</c:f>
              <c:numCache>
                <c:formatCode>#,##0.0</c:formatCode>
                <c:ptCount val="21"/>
                <c:pt idx="0">
                  <c:v>9.2993904310106181</c:v>
                </c:pt>
                <c:pt idx="1">
                  <c:v>9.1673095607753297</c:v>
                </c:pt>
                <c:pt idx="2">
                  <c:v>9.2216667880183518</c:v>
                </c:pt>
                <c:pt idx="3">
                  <c:v>9.1731258087965575</c:v>
                </c:pt>
                <c:pt idx="4">
                  <c:v>9.2451580573610315</c:v>
                </c:pt>
                <c:pt idx="5">
                  <c:v>9.1229040064301241</c:v>
                </c:pt>
                <c:pt idx="6">
                  <c:v>9.0837613644719131</c:v>
                </c:pt>
                <c:pt idx="7">
                  <c:v>9.0535661156585228</c:v>
                </c:pt>
                <c:pt idx="8">
                  <c:v>8.8902910111248925</c:v>
                </c:pt>
                <c:pt idx="9">
                  <c:v>8.7709754981864165</c:v>
                </c:pt>
                <c:pt idx="10">
                  <c:v>8.6421131345472197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0-459C-8B91-C2E67B35A783}"/>
            </c:ext>
          </c:extLst>
        </c:ser>
        <c:ser>
          <c:idx val="2"/>
          <c:order val="3"/>
          <c:tx>
            <c:strRef>
              <c:f>'Daten Sektor Landwirtschaft'!$B$14</c:f>
              <c:strCache>
                <c:ptCount val="1"/>
                <c:pt idx="0">
                  <c:v>CRF 3.D - Landwirtschaft - Landwirtschaftliche Böden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Landwirtschaft'!$D$14:$AR$14</c:f>
              <c:numCache>
                <c:formatCode>#,##0.0</c:formatCode>
                <c:ptCount val="21"/>
                <c:pt idx="0">
                  <c:v>25.665474024607661</c:v>
                </c:pt>
                <c:pt idx="1">
                  <c:v>26.047989642662273</c:v>
                </c:pt>
                <c:pt idx="2">
                  <c:v>26.694504227966707</c:v>
                </c:pt>
                <c:pt idx="3">
                  <c:v>26.860296868758692</c:v>
                </c:pt>
                <c:pt idx="4">
                  <c:v>27.895146612048723</c:v>
                </c:pt>
                <c:pt idx="5">
                  <c:v>27.588547872130498</c:v>
                </c:pt>
                <c:pt idx="6">
                  <c:v>27.394676828056571</c:v>
                </c:pt>
                <c:pt idx="7">
                  <c:v>26.798711445655478</c:v>
                </c:pt>
                <c:pt idx="8">
                  <c:v>25.18887196323962</c:v>
                </c:pt>
                <c:pt idx="9">
                  <c:v>24.963966658458318</c:v>
                </c:pt>
                <c:pt idx="10">
                  <c:v>24.378703516729267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0-459C-8B91-C2E67B35A783}"/>
            </c:ext>
          </c:extLst>
        </c:ser>
        <c:ser>
          <c:idx val="3"/>
          <c:order val="4"/>
          <c:tx>
            <c:strRef>
              <c:f>'Daten Sektor Landwirtschaft'!$B$15</c:f>
              <c:strCache>
                <c:ptCount val="1"/>
                <c:pt idx="0">
                  <c:v>CRF 3.G - Landwirtschaft - Kalkung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Landwirtschaft'!$D$15:$AR$15</c:f>
              <c:numCache>
                <c:formatCode>#,##0.0</c:formatCode>
                <c:ptCount val="21"/>
                <c:pt idx="0">
                  <c:v>1.5490008412794594</c:v>
                </c:pt>
                <c:pt idx="1">
                  <c:v>1.593263913094048</c:v>
                </c:pt>
                <c:pt idx="2">
                  <c:v>1.6920846129581979</c:v>
                </c:pt>
                <c:pt idx="3">
                  <c:v>1.8245301506517637</c:v>
                </c:pt>
                <c:pt idx="4">
                  <c:v>1.9172560062283042</c:v>
                </c:pt>
                <c:pt idx="5">
                  <c:v>1.9057889653428217</c:v>
                </c:pt>
                <c:pt idx="6">
                  <c:v>1.8817710978389954</c:v>
                </c:pt>
                <c:pt idx="7">
                  <c:v>1.9376313819510826</c:v>
                </c:pt>
                <c:pt idx="8">
                  <c:v>2.047438471072446</c:v>
                </c:pt>
                <c:pt idx="9">
                  <c:v>2.1015686796585551</c:v>
                </c:pt>
                <c:pt idx="10">
                  <c:v>1.9882316205714305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090-459C-8B91-C2E67B35A783}"/>
            </c:ext>
          </c:extLst>
        </c:ser>
        <c:ser>
          <c:idx val="4"/>
          <c:order val="5"/>
          <c:tx>
            <c:strRef>
              <c:f>'Daten Sektor Landwirtschaft'!$B$16</c:f>
              <c:strCache>
                <c:ptCount val="1"/>
                <c:pt idx="0">
                  <c:v>CRF 3.H - Landwirtschaft - Harnstoffanwendung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Landwirtschaft'!$D$16:$AR$16</c:f>
              <c:numCache>
                <c:formatCode>#,##0.0</c:formatCode>
                <c:ptCount val="21"/>
                <c:pt idx="0">
                  <c:v>0.71075347585693016</c:v>
                </c:pt>
                <c:pt idx="1">
                  <c:v>0.65402883303604753</c:v>
                </c:pt>
                <c:pt idx="2">
                  <c:v>0.68990585683973971</c:v>
                </c:pt>
                <c:pt idx="3">
                  <c:v>0.67255047587429517</c:v>
                </c:pt>
                <c:pt idx="4">
                  <c:v>0.74970499965922499</c:v>
                </c:pt>
                <c:pt idx="5">
                  <c:v>0.79149504757356282</c:v>
                </c:pt>
                <c:pt idx="6">
                  <c:v>0.81514216629614755</c:v>
                </c:pt>
                <c:pt idx="7">
                  <c:v>0.71956657113292433</c:v>
                </c:pt>
                <c:pt idx="8">
                  <c:v>0.6052506425715527</c:v>
                </c:pt>
                <c:pt idx="9">
                  <c:v>0.52350257122204424</c:v>
                </c:pt>
                <c:pt idx="10">
                  <c:v>0.46185032142857185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90-459C-8B91-C2E67B35A783}"/>
            </c:ext>
          </c:extLst>
        </c:ser>
        <c:ser>
          <c:idx val="5"/>
          <c:order val="6"/>
          <c:tx>
            <c:strRef>
              <c:f>'Daten Sektor Landwirtschaft'!$B$17</c:f>
              <c:strCache>
                <c:ptCount val="1"/>
                <c:pt idx="0">
                  <c:v>CRF 3.I - Landwirtschaft - Andere kohlenstoffhaltige Düngemittel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Landwirtschaft'!$D$17:$AR$17</c:f>
              <c:numCache>
                <c:formatCode>#,##0.0</c:formatCode>
                <c:ptCount val="21"/>
                <c:pt idx="0">
                  <c:v>0.25723667252799998</c:v>
                </c:pt>
                <c:pt idx="1">
                  <c:v>0.26410290675999998</c:v>
                </c:pt>
                <c:pt idx="2">
                  <c:v>0.253914204852</c:v>
                </c:pt>
                <c:pt idx="3">
                  <c:v>0.24028784538</c:v>
                </c:pt>
                <c:pt idx="4">
                  <c:v>0.23622273914799999</c:v>
                </c:pt>
                <c:pt idx="5">
                  <c:v>0.23067260471200002</c:v>
                </c:pt>
                <c:pt idx="6">
                  <c:v>0.225715710264</c:v>
                </c:pt>
                <c:pt idx="7">
                  <c:v>0.21303624601600002</c:v>
                </c:pt>
                <c:pt idx="8">
                  <c:v>0.20270871922399999</c:v>
                </c:pt>
                <c:pt idx="9">
                  <c:v>0.196027833628</c:v>
                </c:pt>
                <c:pt idx="10">
                  <c:v>0.18921477829629629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090-459C-8B91-C2E67B35A783}"/>
            </c:ext>
          </c:extLst>
        </c:ser>
        <c:ser>
          <c:idx val="7"/>
          <c:order val="7"/>
          <c:tx>
            <c:strRef>
              <c:f>'Daten Sektor Landwirtschaft'!$B$18</c:f>
              <c:strCache>
                <c:ptCount val="1"/>
                <c:pt idx="0">
                  <c:v>CRF 3.J - Andere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Landwirtschaft'!$D$18:$AR$18</c:f>
              <c:numCache>
                <c:formatCode>#,##0.0</c:formatCode>
                <c:ptCount val="21"/>
                <c:pt idx="0">
                  <c:v>1.0670851131981693</c:v>
                </c:pt>
                <c:pt idx="1">
                  <c:v>1.2852285050958689</c:v>
                </c:pt>
                <c:pt idx="2">
                  <c:v>1.2936878584283558</c:v>
                </c:pt>
                <c:pt idx="3">
                  <c:v>1.5346120936695598</c:v>
                </c:pt>
                <c:pt idx="4">
                  <c:v>1.5824713936525141</c:v>
                </c:pt>
                <c:pt idx="5">
                  <c:v>1.6349260987683505</c:v>
                </c:pt>
                <c:pt idx="6">
                  <c:v>1.6226816413669931</c:v>
                </c:pt>
                <c:pt idx="7">
                  <c:v>1.5998393218259925</c:v>
                </c:pt>
                <c:pt idx="8">
                  <c:v>1.5730612983490466</c:v>
                </c:pt>
                <c:pt idx="9">
                  <c:v>1.5730612983490466</c:v>
                </c:pt>
                <c:pt idx="10">
                  <c:v>1.5730612854915644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8"/>
          <c:tx>
            <c:strRef>
              <c:f>'Daten Sektor Landwirtschaft'!$B$19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A0-431E-B199-95AC778AF340}"/>
                </c:ext>
              </c:extLst>
            </c:dLbl>
            <c:dLbl>
              <c:idx val="10"/>
              <c:layout>
                <c:manualLayout>
                  <c:x val="-2.6445580558354453E-2"/>
                  <c:y val="-5.1276360312394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60-4ADE-AB4F-27D3FE0B0285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Landwirtschaft'!$D$19:$AR$19</c:f>
              <c:numCache>
                <c:formatCode>#,##0.0</c:formatCode>
                <c:ptCount val="21"/>
                <c:pt idx="0">
                  <c:v>68.97389655290776</c:v>
                </c:pt>
                <c:pt idx="1">
                  <c:v>68.962410854504938</c:v>
                </c:pt>
                <c:pt idx="2">
                  <c:v>69.590042497751568</c:v>
                </c:pt>
                <c:pt idx="3">
                  <c:v>70.688547033051719</c:v>
                </c:pt>
                <c:pt idx="4">
                  <c:v>72.183395710364167</c:v>
                </c:pt>
                <c:pt idx="5">
                  <c:v>72.194620520415754</c:v>
                </c:pt>
                <c:pt idx="6">
                  <c:v>71.83266328371154</c:v>
                </c:pt>
                <c:pt idx="7">
                  <c:v>71.041490994607372</c:v>
                </c:pt>
                <c:pt idx="8">
                  <c:v>68.443884206569891</c:v>
                </c:pt>
                <c:pt idx="9">
                  <c:v>67.936220790405713</c:v>
                </c:pt>
                <c:pt idx="10">
                  <c:v>66.407683480905035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90-459C-8B91-C2E67B35A783}"/>
            </c:ext>
          </c:extLst>
        </c:ser>
        <c:ser>
          <c:idx val="9"/>
          <c:order val="9"/>
          <c:tx>
            <c:strRef>
              <c:f>'Daten Sektor Landwirtschaft'!$B$21:$C$21</c:f>
              <c:strCache>
                <c:ptCount val="2"/>
                <c:pt idx="0">
                  <c:v>5 - Landwirtschaft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2.6445580558354453E-2"/>
                  <c:y val="-5.94229998235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0-4ADE-AB4F-27D3FE0B028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A0-431E-B199-95AC778AF34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A0-431E-B199-95AC778AF34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A0-431E-B199-95AC778AF34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A0-431E-B199-95AC778AF34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A0-431E-B199-95AC778AF34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A0-431E-B199-95AC778AF34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A0-431E-B199-95AC778AF34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A0-431E-B199-95AC778AF340}"/>
                </c:ext>
              </c:extLst>
            </c:dLbl>
            <c:numFmt formatCode="#,##0" sourceLinked="0"/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Landwirtschaft'!$D$21:$AR$21</c:f>
              <c:numCache>
                <c:formatCode>#,##0</c:formatCode>
                <c:ptCount val="21"/>
                <c:pt idx="10" formatCode="#,##0.0">
                  <c:v>70</c:v>
                </c:pt>
                <c:pt idx="11" formatCode="#,##0.0">
                  <c:v>68</c:v>
                </c:pt>
                <c:pt idx="12" formatCode="#,##0.0">
                  <c:v>67</c:v>
                </c:pt>
                <c:pt idx="13" formatCode="#,##0.0">
                  <c:v>66</c:v>
                </c:pt>
                <c:pt idx="14" formatCode="#,##0.0">
                  <c:v>65</c:v>
                </c:pt>
                <c:pt idx="15" formatCode="#,##0.0">
                  <c:v>64</c:v>
                </c:pt>
                <c:pt idx="16" formatCode="#,##0.0">
                  <c:v>63</c:v>
                </c:pt>
                <c:pt idx="17" formatCode="#,##0.0">
                  <c:v>61</c:v>
                </c:pt>
                <c:pt idx="18" formatCode="#,##0.0">
                  <c:v>60</c:v>
                </c:pt>
                <c:pt idx="19" formatCode="#,##0.0">
                  <c:v>59</c:v>
                </c:pt>
                <c:pt idx="20" formatCode="#,##0.0">
                  <c:v>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Landwirtschaft'!$C$5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1.1998500187476568E-2"/>
          <c:y val="0.78423959110374364"/>
          <c:w val="0.97341974433290623"/>
          <c:h val="0.21576043320450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Abfallwirtschaft'!$B$11</c:f>
              <c:strCache>
                <c:ptCount val="1"/>
                <c:pt idx="0">
                  <c:v>CRF 5.A - Abfalldeponierung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Abfallwirtschaft'!$D$11:$AR$11</c:f>
              <c:numCache>
                <c:formatCode>#,##0.0</c:formatCode>
                <c:ptCount val="21"/>
                <c:pt idx="0">
                  <c:v>12.606375</c:v>
                </c:pt>
                <c:pt idx="1">
                  <c:v>11.740399999999999</c:v>
                </c:pt>
                <c:pt idx="2">
                  <c:v>10.956799999999999</c:v>
                </c:pt>
                <c:pt idx="3">
                  <c:v>10.223050000000001</c:v>
                </c:pt>
                <c:pt idx="4">
                  <c:v>9.555299999999999</c:v>
                </c:pt>
                <c:pt idx="5">
                  <c:v>8.9373749999999994</c:v>
                </c:pt>
                <c:pt idx="6">
                  <c:v>8.3727499999999999</c:v>
                </c:pt>
                <c:pt idx="7">
                  <c:v>7.9492999999999991</c:v>
                </c:pt>
                <c:pt idx="8">
                  <c:v>7.5557749999999997</c:v>
                </c:pt>
                <c:pt idx="9">
                  <c:v>7.1893250000000002</c:v>
                </c:pt>
                <c:pt idx="10">
                  <c:v>6.8473500000000005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1-41E7-951D-17C46FEEE48A}"/>
            </c:ext>
          </c:extLst>
        </c:ser>
        <c:ser>
          <c:idx val="1"/>
          <c:order val="1"/>
          <c:tx>
            <c:strRef>
              <c:f>'Daten Sektor Abfallwirtschaft'!$B$12</c:f>
              <c:strCache>
                <c:ptCount val="1"/>
                <c:pt idx="0">
                  <c:v>CRF 5.B - biologische Behandlung von festen Abfällen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Abfallwirtschaft'!$D$12:$AR$12</c:f>
              <c:numCache>
                <c:formatCode>#,##0.0</c:formatCode>
                <c:ptCount val="21"/>
                <c:pt idx="0">
                  <c:v>0.79858086230399994</c:v>
                </c:pt>
                <c:pt idx="1">
                  <c:v>0.89011385045579994</c:v>
                </c:pt>
                <c:pt idx="2">
                  <c:v>0.92671720930399992</c:v>
                </c:pt>
                <c:pt idx="3">
                  <c:v>0.92102128979639997</c:v>
                </c:pt>
                <c:pt idx="4">
                  <c:v>0.99127293599600008</c:v>
                </c:pt>
                <c:pt idx="5">
                  <c:v>0.99395663195400019</c:v>
                </c:pt>
                <c:pt idx="6">
                  <c:v>1.0189750181339998</c:v>
                </c:pt>
                <c:pt idx="7">
                  <c:v>1.0354468540000001</c:v>
                </c:pt>
                <c:pt idx="8">
                  <c:v>1.0042087564</c:v>
                </c:pt>
                <c:pt idx="9">
                  <c:v>1.0076261343641058</c:v>
                </c:pt>
                <c:pt idx="10">
                  <c:v>1.011043517002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1-41E7-951D-17C46FEEE48A}"/>
            </c:ext>
          </c:extLst>
        </c:ser>
        <c:ser>
          <c:idx val="2"/>
          <c:order val="2"/>
          <c:tx>
            <c:strRef>
              <c:f>'Daten Sektor Abfallwirtschaft'!$B$13</c:f>
              <c:strCache>
                <c:ptCount val="1"/>
                <c:pt idx="0">
                  <c:v>CRF 5.D - Abwasserbehandlung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Abfallwirtschaft'!$D$13:$AR$13</c:f>
              <c:numCache>
                <c:formatCode>#,##0.0</c:formatCode>
                <c:ptCount val="21"/>
                <c:pt idx="0">
                  <c:v>1.0709342981257142</c:v>
                </c:pt>
                <c:pt idx="1">
                  <c:v>1.0607995115598023</c:v>
                </c:pt>
                <c:pt idx="2">
                  <c:v>1.040611181088986</c:v>
                </c:pt>
                <c:pt idx="3">
                  <c:v>1.0237100039732476</c:v>
                </c:pt>
                <c:pt idx="4">
                  <c:v>1.0283132716980978</c:v>
                </c:pt>
                <c:pt idx="5">
                  <c:v>1.0306174112048947</c:v>
                </c:pt>
                <c:pt idx="6">
                  <c:v>1.0298648508176826</c:v>
                </c:pt>
                <c:pt idx="7">
                  <c:v>1.0242611384649976</c:v>
                </c:pt>
                <c:pt idx="8">
                  <c:v>1.0162362625712458</c:v>
                </c:pt>
                <c:pt idx="9">
                  <c:v>1.0096146830967905</c:v>
                </c:pt>
                <c:pt idx="10">
                  <c:v>1.0014383092042571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1-41E7-951D-17C46FEEE48A}"/>
            </c:ext>
          </c:extLst>
        </c:ser>
        <c:ser>
          <c:idx val="3"/>
          <c:order val="3"/>
          <c:tx>
            <c:strRef>
              <c:f>'Daten Sektor Abfallwirtschaft'!$B$14</c:f>
              <c:strCache>
                <c:ptCount val="1"/>
                <c:pt idx="0">
                  <c:v>CRF 5.E - übrige Emissionen - Andere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Abfallwirtschaft'!$D$14:$AR$14</c:f>
              <c:numCache>
                <c:formatCode>#,##0.0</c:formatCode>
                <c:ptCount val="21"/>
                <c:pt idx="0">
                  <c:v>4.0216676219999997E-2</c:v>
                </c:pt>
                <c:pt idx="1">
                  <c:v>4.3317788789999999E-2</c:v>
                </c:pt>
                <c:pt idx="2">
                  <c:v>4.1294271689999995E-2</c:v>
                </c:pt>
                <c:pt idx="3">
                  <c:v>4.0340604539999998E-2</c:v>
                </c:pt>
                <c:pt idx="4">
                  <c:v>4.0734657869999996E-2</c:v>
                </c:pt>
                <c:pt idx="5">
                  <c:v>3.9674489819999999E-2</c:v>
                </c:pt>
                <c:pt idx="6">
                  <c:v>3.8223173009999993E-2</c:v>
                </c:pt>
                <c:pt idx="7">
                  <c:v>3.7013903700000003E-2</c:v>
                </c:pt>
                <c:pt idx="8">
                  <c:v>3.6508508519999996E-2</c:v>
                </c:pt>
                <c:pt idx="9">
                  <c:v>3.6003113339999997E-2</c:v>
                </c:pt>
                <c:pt idx="10">
                  <c:v>3.5497718159999997E-2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4"/>
          <c:tx>
            <c:strRef>
              <c:f>'Daten Sektor Abfallwirtschaft'!$B$15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7-47A6-8B17-BCAB3658F7B8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70-444D-B94A-164F5E34B894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Sektor Abfallwirtschaft'!$D$15:$AR$15</c:f>
              <c:numCache>
                <c:formatCode>#,##0.0</c:formatCode>
                <c:ptCount val="21"/>
                <c:pt idx="0">
                  <c:v>14.516106836649714</c:v>
                </c:pt>
                <c:pt idx="1">
                  <c:v>13.734631150805603</c:v>
                </c:pt>
                <c:pt idx="2">
                  <c:v>12.965422662082982</c:v>
                </c:pt>
                <c:pt idx="3">
                  <c:v>12.208121898309647</c:v>
                </c:pt>
                <c:pt idx="4">
                  <c:v>11.615620865564097</c:v>
                </c:pt>
                <c:pt idx="5">
                  <c:v>11.001623532978895</c:v>
                </c:pt>
                <c:pt idx="6">
                  <c:v>10.459813041961683</c:v>
                </c:pt>
                <c:pt idx="7">
                  <c:v>10.046021896164998</c:v>
                </c:pt>
                <c:pt idx="8">
                  <c:v>9.612728527491246</c:v>
                </c:pt>
                <c:pt idx="9">
                  <c:v>9.2425689308008963</c:v>
                </c:pt>
                <c:pt idx="10">
                  <c:v>8.8953295443662572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F1-41E7-951D-17C46FEEE48A}"/>
            </c:ext>
          </c:extLst>
        </c:ser>
        <c:ser>
          <c:idx val="9"/>
          <c:order val="5"/>
          <c:tx>
            <c:strRef>
              <c:f>'Daten Sektor Abfallwirtschaft'!$B$17:$C$17</c:f>
              <c:strCache>
                <c:ptCount val="2"/>
                <c:pt idx="0">
                  <c:v>6 - Abfallwirtschaft und Sonstiges</c:v>
                </c:pt>
                <c:pt idx="1">
                  <c:v>Zielpfad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2.8546644939524739E-2"/>
                  <c:y val="-7.0285185838531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70-444D-B94A-164F5E34B8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57-47A6-8B17-BCAB3658F7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57-47A6-8B17-BCAB3658F7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7-47A6-8B17-BCAB3658F7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57-47A6-8B17-BCAB3658F7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57-47A6-8B17-BCAB3658F7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57-47A6-8B17-BCAB3658F7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57-47A6-8B17-BCAB3658F7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57-47A6-8B17-BCAB3658F7B8}"/>
                </c:ext>
              </c:extLst>
            </c:dLbl>
            <c:numFmt formatCode="#,##0.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Abfallwirtschaft'!$D$17:$AR$17</c:f>
              <c:numCache>
                <c:formatCode>#,##0.0</c:formatCode>
                <c:ptCount val="21"/>
                <c:pt idx="10" formatCode="#,##0">
                  <c:v>9</c:v>
                </c:pt>
                <c:pt idx="11" formatCode="#,##0">
                  <c:v>9</c:v>
                </c:pt>
                <c:pt idx="12" formatCode="#,##0">
                  <c:v>8</c:v>
                </c:pt>
                <c:pt idx="13" formatCode="#,##0">
                  <c:v>8</c:v>
                </c:pt>
                <c:pt idx="14" formatCode="#,##0">
                  <c:v>7</c:v>
                </c:pt>
                <c:pt idx="15" formatCode="#,##0">
                  <c:v>7</c:v>
                </c:pt>
                <c:pt idx="16" formatCode="#,##0">
                  <c:v>7</c:v>
                </c:pt>
                <c:pt idx="17" formatCode="#,##0">
                  <c:v>6</c:v>
                </c:pt>
                <c:pt idx="18" formatCode="#,##0">
                  <c:v>6</c:v>
                </c:pt>
                <c:pt idx="19" formatCode="#,##0">
                  <c:v>5</c:v>
                </c:pt>
                <c:pt idx="20" formatCode="#,##0">
                  <c:v>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Abfallwirtschaft'!$C$5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1998500187476568E-2"/>
          <c:y val="0.78423959110374364"/>
          <c:w val="0.97341974433290623"/>
          <c:h val="0.21576043320450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1</xdr:row>
      <xdr:rowOff>314325</xdr:rowOff>
    </xdr:from>
    <xdr:to>
      <xdr:col>1</xdr:col>
      <xdr:colOff>5267325</xdr:colOff>
      <xdr:row>1</xdr:row>
      <xdr:rowOff>904875</xdr:rowOff>
    </xdr:to>
    <xdr:pic>
      <xdr:nvPicPr>
        <xdr:cNvPr id="2" name="Picture 1" descr="nase_logo_m">
          <a:extLst>
            <a:ext uri="{FF2B5EF4-FFF2-40B4-BE49-F238E27FC236}">
              <a16:creationId xmlns:a16="http://schemas.microsoft.com/office/drawing/2014/main" id="{2F65D7B5-7BB4-454A-BED1-B6B05A13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47625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</xdr:row>
      <xdr:rowOff>28575</xdr:rowOff>
    </xdr:from>
    <xdr:to>
      <xdr:col>1</xdr:col>
      <xdr:colOff>2200275</xdr:colOff>
      <xdr:row>1</xdr:row>
      <xdr:rowOff>1221925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BD440D2-536F-4DCA-AD41-54DEA6CD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190500"/>
          <a:ext cx="1990725" cy="119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E90AA573-3092-42D0-A496-954240A74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82732426-D0B8-43F5-94A5-274959364A52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18.08.2021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696C6D7-517D-408E-95F6-1D85F8AFE176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6EAF854E-86FA-494F-B9DF-7BFFFA346E4D}"/>
            </a:ext>
          </a:extLst>
        </xdr:cNvPr>
        <xdr:cNvSpPr txBox="1"/>
      </xdr:nvSpPr>
      <xdr:spPr>
        <a:xfrm>
          <a:off x="0" y="200025"/>
          <a:ext cx="9152282" cy="2190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grafik'!C2">
      <xdr:nvSpPr>
        <xdr:cNvPr id="6" name="Textfeld 5">
          <a:extLst>
            <a:ext uri="{FF2B5EF4-FFF2-40B4-BE49-F238E27FC236}">
              <a16:creationId xmlns:a16="http://schemas.microsoft.com/office/drawing/2014/main" id="{FC7B7AEF-E6AF-48C6-973F-34B31FEB5EEA}"/>
            </a:ext>
          </a:extLst>
        </xdr:cNvPr>
        <xdr:cNvSpPr txBox="1"/>
      </xdr:nvSpPr>
      <xdr:spPr>
        <a:xfrm>
          <a:off x="0" y="396875"/>
          <a:ext cx="9144000" cy="2317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5A0C01-EC6F-4056-BE6F-2F3F5BFCC892}" type="TxLink">
            <a:rPr lang="en-US" sz="900" b="0" i="0" u="none" strike="noStrike">
              <a:solidFill>
                <a:srgbClr val="000000"/>
              </a:solidFill>
              <a:latin typeface="+mn-lt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8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3DF1A2F6-A0EC-4BD4-A6BD-897D400A398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971A5236-D99D-44CB-ACD6-B7DEF8E2BF50}"/>
            </a:ext>
          </a:extLst>
        </xdr:cNvPr>
        <xdr:cNvCxnSpPr/>
      </xdr:nvCxnSpPr>
      <xdr:spPr>
        <a:xfrm>
          <a:off x="91113" y="193983"/>
          <a:ext cx="90598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41BD2591-4273-4D2E-824F-353AD12EEBCD}"/>
            </a:ext>
          </a:extLst>
        </xdr:cNvPr>
        <xdr:cNvCxnSpPr/>
      </xdr:nvCxnSpPr>
      <xdr:spPr>
        <a:xfrm>
          <a:off x="129213" y="4491243"/>
          <a:ext cx="90601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DC10AD7E-97CA-4A3C-9188-DEE4138E310D}"/>
            </a:ext>
          </a:extLst>
        </xdr:cNvPr>
        <xdr:cNvCxnSpPr/>
      </xdr:nvCxnSpPr>
      <xdr:spPr>
        <a:xfrm>
          <a:off x="126176" y="3622013"/>
          <a:ext cx="90601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8A41BCC-08B6-4CA2-BCB1-425F09D57E13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D21B7DB-2F4A-4E9D-BCF9-1A568E670789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8ABEC795-BC44-486D-918F-2FA6B51895E8}"/>
            </a:ext>
          </a:extLst>
        </xdr:cNvPr>
        <xdr:cNvCxnSpPr/>
      </xdr:nvCxnSpPr>
      <xdr:spPr>
        <a:xfrm>
          <a:off x="14693311" y="712337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1ACCCB9C-AEDA-46A9-9D7A-926004B1AC4D}"/>
            </a:ext>
          </a:extLst>
        </xdr:cNvPr>
        <xdr:cNvSpPr txBox="1"/>
      </xdr:nvSpPr>
      <xdr:spPr>
        <a:xfrm>
          <a:off x="15563187" y="7110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27C6B5B-5FEA-4906-BD30-9DAADC54936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7A98CA3-2C3E-4248-A2C1-A1B49EE0D917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826D546-F28A-4F23-8330-7E8ED26109B7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8241EA2B-0D08-486F-A9E9-DEEB400EA32E}"/>
            </a:ext>
          </a:extLst>
        </xdr:cNvPr>
        <xdr:cNvCxnSpPr/>
      </xdr:nvCxnSpPr>
      <xdr:spPr>
        <a:xfrm>
          <a:off x="13807072" y="1002228"/>
          <a:ext cx="0" cy="2817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CA7DD8E5-92CA-426A-B6F8-F078ABDF87A5}"/>
            </a:ext>
          </a:extLst>
        </xdr:cNvPr>
        <xdr:cNvSpPr txBox="1"/>
      </xdr:nvSpPr>
      <xdr:spPr>
        <a:xfrm>
          <a:off x="15545073" y="711065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20" name="Textfeld 19">
          <a:extLst>
            <a:ext uri="{FF2B5EF4-FFF2-40B4-BE49-F238E27FC236}">
              <a16:creationId xmlns:a16="http://schemas.microsoft.com/office/drawing/2014/main" id="{3928039F-A703-4601-BC3F-24537F857F7A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</xdr:colOff>
      <xdr:row>17</xdr:row>
      <xdr:rowOff>2</xdr:rowOff>
    </xdr:from>
    <xdr:to>
      <xdr:col>38</xdr:col>
      <xdr:colOff>22412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DB990243-0258-405A-B2DF-75904EB18708}"/>
            </a:ext>
          </a:extLst>
        </xdr:cNvPr>
        <xdr:cNvCxnSpPr/>
      </xdr:nvCxnSpPr>
      <xdr:spPr>
        <a:xfrm>
          <a:off x="719081" y="4403914"/>
          <a:ext cx="1397183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2</xdr:col>
      <xdr:colOff>0</xdr:colOff>
      <xdr:row>7</xdr:row>
      <xdr:rowOff>161925</xdr:rowOff>
    </xdr:from>
    <xdr:to>
      <xdr:col>35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2B00300-A380-493D-8116-29B89C89073A}"/>
            </a:ext>
          </a:extLst>
        </xdr:cNvPr>
        <xdr:cNvCxnSpPr/>
      </xdr:nvCxnSpPr>
      <xdr:spPr>
        <a:xfrm>
          <a:off x="717176" y="2100543"/>
          <a:ext cx="2448485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3F474410-61F6-4C0A-898E-987883DB19E3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18.08.2021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CC66D47-5513-4B8E-A9B3-12BC2BD27D62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Brennstoffgrafik 1.A'!$D$1">
      <xdr:nvSpPr>
        <xdr:cNvPr id="4" name="Textfeld 3">
          <a:extLst>
            <a:ext uri="{FF2B5EF4-FFF2-40B4-BE49-F238E27FC236}">
              <a16:creationId xmlns:a16="http://schemas.microsoft.com/office/drawing/2014/main" id="{49D63042-4CD9-4816-AB1C-425BF982055B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Kohlendioxid-Emissionen nach Brennstoffen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Brennstoffgrafik 1.A'!$D$2">
      <xdr:nvSpPr>
        <xdr:cNvPr id="5" name="Textfeld 4">
          <a:extLst>
            <a:ext uri="{FF2B5EF4-FFF2-40B4-BE49-F238E27FC236}">
              <a16:creationId xmlns:a16="http://schemas.microsoft.com/office/drawing/2014/main" id="{1A6C877F-95A7-44B4-9926-521DAF69826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Kategorie Energie (inkl. energetische Emissionen der Industrie) und restliche Treibhausgas-Emissionen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7516EAD7-7F23-4B9E-8140-1148F9D9CD98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3D404663-CC9C-4189-85F0-2E8BE90A53AF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E60ED0E3-BAEF-45B2-90A2-4F5F6C8069B9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8FBA32AD-3889-4BBF-B43F-9E7FE4F1A73B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576876B-AEE1-4409-BF1D-826DA1B79D63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8747BC72-4E9E-4046-ADA2-DF121CBF58E4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5842359A-5A97-4E9A-935A-D1F816D0A62B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38137E2-5CDC-4189-8CD6-D16FB573C416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95D9DDC-BD8C-4FA8-8DB7-B525B226B50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B66AE11-A325-4D7A-8A78-F3007B16361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E2DAAB7-E647-46BE-A370-B4EDDB4D9051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4BC5A4F2-6691-4DF6-9D16-6A360934D59E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2213348" y="5535269"/>
    <xdr:ext cx="2858937" cy="1212437"/>
    <xdr:sp macro="" textlink="'Daten Brennstoffgrafik 1.A'!D4">
      <xdr:nvSpPr>
        <xdr:cNvPr id="18" name="Textfeld 17">
          <a:extLst>
            <a:ext uri="{FF2B5EF4-FFF2-40B4-BE49-F238E27FC236}">
              <a16:creationId xmlns:a16="http://schemas.microsoft.com/office/drawing/2014/main" id="{771B2A7C-5CE1-46E1-B3BC-E03C5A44AC09}"/>
            </a:ext>
          </a:extLst>
        </xdr:cNvPr>
        <xdr:cNvSpPr txBox="1"/>
      </xdr:nvSpPr>
      <xdr:spPr>
        <a:xfrm>
          <a:off x="2213348" y="5535269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 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A69C97E-570B-4C9B-AF94-4168A51E47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22</xdr:row>
      <xdr:rowOff>45009</xdr:rowOff>
    </xdr:from>
    <xdr:to>
      <xdr:col>12</xdr:col>
      <xdr:colOff>42329</xdr:colOff>
      <xdr:row>22</xdr:row>
      <xdr:rowOff>45009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BC076736-7B28-4B9D-914F-A53BA6D840A7}"/>
            </a:ext>
          </a:extLst>
        </xdr:cNvPr>
        <xdr:cNvCxnSpPr/>
      </xdr:nvCxnSpPr>
      <xdr:spPr>
        <a:xfrm>
          <a:off x="126176" y="5312334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784C861-3F48-47DE-9F84-291AB71D2EA9}"/>
            </a:ext>
          </a:extLst>
        </xdr:cNvPr>
        <xdr:cNvCxnSpPr/>
      </xdr:nvCxnSpPr>
      <xdr:spPr>
        <a:xfrm flipV="1">
          <a:off x="360493" y="7306235"/>
          <a:ext cx="30119507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0310537-D961-428F-BAA2-C3FBE50714F7}"/>
            </a:ext>
          </a:extLst>
        </xdr:cNvPr>
        <xdr:cNvCxnSpPr/>
      </xdr:nvCxnSpPr>
      <xdr:spPr>
        <a:xfrm>
          <a:off x="358588" y="2100543"/>
          <a:ext cx="3012141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E82E9EEE-89B4-44CB-A9B4-4A1AC6A6D2D3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18.08.2021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E18CBBD-AF2D-4162-9FC1-D915685D538E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Zielpfadgrafik'!$C$1">
      <xdr:nvSpPr>
        <xdr:cNvPr id="5" name="Textfeld 4">
          <a:extLst>
            <a:ext uri="{FF2B5EF4-FFF2-40B4-BE49-F238E27FC236}">
              <a16:creationId xmlns:a16="http://schemas.microsoft.com/office/drawing/2014/main" id="{21FB9302-2700-4E05-A1B7-CBC31CC1336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Zielpfadgrafik'!$C$2">
      <xdr:nvSpPr>
        <xdr:cNvPr id="6" name="Textfeld 5">
          <a:extLst>
            <a:ext uri="{FF2B5EF4-FFF2-40B4-BE49-F238E27FC236}">
              <a16:creationId xmlns:a16="http://schemas.microsoft.com/office/drawing/2014/main" id="{B43A09B5-8347-4D5D-AA00-3DBC3FE76E14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4A23BC9B-75E3-45AA-9172-E571EED76CB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8FAB369-5577-4C69-975F-8A9DD932EEA8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EA182B0F-48DC-4732-91F8-793FFAB74A0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44128BC-36C5-4BE2-ACDD-D8BB3FD4E35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E9C2C1F-D558-42EA-971F-E0D09F5533A3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A7E0332-2426-4CBA-AB64-2CE0C964E838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CE3E1A95-CE75-4821-80BA-42740309388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76A57DB-8A05-46B1-B620-A1DA44EE6CE4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01AABA7-5BB9-49D8-8899-045216E4BA51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15842B09-E809-47AE-BA87-63B67C11693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B787D658-FF92-4235-A27B-B14B732D4A50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81F4438-52C4-4012-BB56-B6C302A19B97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Zielpfadgrafik'!C4">
      <xdr:nvSpPr>
        <xdr:cNvPr id="20" name="Textfeld 19">
          <a:extLst>
            <a:ext uri="{FF2B5EF4-FFF2-40B4-BE49-F238E27FC236}">
              <a16:creationId xmlns:a16="http://schemas.microsoft.com/office/drawing/2014/main" id="{72D316CB-609D-48BE-9434-2FB36DB816D9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B2FAD449-AE17-485C-9A0D-F27D829ABB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802F7A28-398C-4B0C-ACC6-CB649E670B52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0</xdr:rowOff>
    </xdr:from>
    <xdr:to>
      <xdr:col>44</xdr:col>
      <xdr:colOff>0</xdr:colOff>
      <xdr:row>16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95ABD04-0880-4964-9C56-ECB6B4E589E4}"/>
            </a:ext>
          </a:extLst>
        </xdr:cNvPr>
        <xdr:cNvCxnSpPr/>
      </xdr:nvCxnSpPr>
      <xdr:spPr>
        <a:xfrm flipV="1">
          <a:off x="363855" y="6429375"/>
          <a:ext cx="301637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14AFA643-A42F-4AA3-BE81-277D1EDCA7DF}"/>
            </a:ext>
          </a:extLst>
        </xdr:cNvPr>
        <xdr:cNvCxnSpPr/>
      </xdr:nvCxnSpPr>
      <xdr:spPr>
        <a:xfrm>
          <a:off x="361950" y="2124075"/>
          <a:ext cx="301656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B8B7B87-76BA-429D-9C07-981D6414038C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18.08.2021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208D066-01F9-4A9C-AD01-A5F6D46A34F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Energiew.'!$C$1">
      <xdr:nvSpPr>
        <xdr:cNvPr id="4" name="Textfeld 3">
          <a:extLst>
            <a:ext uri="{FF2B5EF4-FFF2-40B4-BE49-F238E27FC236}">
              <a16:creationId xmlns:a16="http://schemas.microsoft.com/office/drawing/2014/main" id="{C2157F1B-643A-43B4-A2DA-D4A68C9C6289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Energiew.'!$C$2">
      <xdr:nvSpPr>
        <xdr:cNvPr id="5" name="Textfeld 4">
          <a:extLst>
            <a:ext uri="{FF2B5EF4-FFF2-40B4-BE49-F238E27FC236}">
              <a16:creationId xmlns:a16="http://schemas.microsoft.com/office/drawing/2014/main" id="{1CF7393C-255A-4197-BBD0-40B4D9C36854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Energiewirtschaft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62967465-0FE0-468B-95AC-99150736C7C9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EA14B549-ED03-4C4C-B0AF-422B76127598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AB6744D-E4DC-4E55-8EAA-7F3DDC48002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D2B2EF0F-FBD8-48EB-B2C7-733C4EDEC9FD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343D733-6988-401D-A81E-0BF3A268F3F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DA365D5-72FA-4937-9CA6-4BE659F00E3E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2E38D502-A9E5-4A01-934C-4062E8B96F6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7A3206F0-C291-4AEF-9CD6-9DA2F616516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36791F0E-2EDC-453A-85A8-A0E9A51ED237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E062733-A845-4C17-B096-33755480BA0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261D396-DC2A-4254-B859-F709A4E20656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ED79658-BE13-4A37-9A3D-D9A4C49F589F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Energiew.'!C4">
      <xdr:nvSpPr>
        <xdr:cNvPr id="18" name="Textfeld 17">
          <a:extLst>
            <a:ext uri="{FF2B5EF4-FFF2-40B4-BE49-F238E27FC236}">
              <a16:creationId xmlns:a16="http://schemas.microsoft.com/office/drawing/2014/main" id="{77DF343D-B41C-4A63-ACA0-23F138C01C78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4EF8E54-CBE9-4447-B5DE-1795FB7C30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8061B87D-738C-468D-AEF0-716E022EF04B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19</xdr:row>
      <xdr:rowOff>0</xdr:rowOff>
    </xdr:from>
    <xdr:to>
      <xdr:col>44</xdr:col>
      <xdr:colOff>0</xdr:colOff>
      <xdr:row>19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6358D23-DB4E-49A1-8F43-FE30DD0A9688}"/>
            </a:ext>
          </a:extLst>
        </xdr:cNvPr>
        <xdr:cNvCxnSpPr/>
      </xdr:nvCxnSpPr>
      <xdr:spPr>
        <a:xfrm flipV="1">
          <a:off x="363855" y="6429375"/>
          <a:ext cx="20105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40A5EFEA-251E-4A86-8505-EC16E3D1E8CD}"/>
            </a:ext>
          </a:extLst>
        </xdr:cNvPr>
        <xdr:cNvCxnSpPr/>
      </xdr:nvCxnSpPr>
      <xdr:spPr>
        <a:xfrm>
          <a:off x="361950" y="2124075"/>
          <a:ext cx="20107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4404212-D8A6-4A84-98C8-CB704D35DC1D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18.08.2021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9223758-D5D6-4BAC-A4C8-FB70EE104137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Industrie'!$C$1">
      <xdr:nvSpPr>
        <xdr:cNvPr id="4" name="Textfeld 3">
          <a:extLst>
            <a:ext uri="{FF2B5EF4-FFF2-40B4-BE49-F238E27FC236}">
              <a16:creationId xmlns:a16="http://schemas.microsoft.com/office/drawing/2014/main" id="{F060CD4A-F51A-4EA9-917A-7AB48B984B6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Industrie'!$C$2">
      <xdr:nvSpPr>
        <xdr:cNvPr id="5" name="Textfeld 4">
          <a:extLst>
            <a:ext uri="{FF2B5EF4-FFF2-40B4-BE49-F238E27FC236}">
              <a16:creationId xmlns:a16="http://schemas.microsoft.com/office/drawing/2014/main" id="{B310C648-83D8-4C0B-A43F-FA3ADE5765F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Industrie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9671870B-8940-4A83-929B-D394CCDC45E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7A76E055-8C5B-4C83-8E04-CDC6661D894B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C5AF52B-203F-412D-B777-55062041D176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9898FB1-A1C9-4D7C-B5D3-A351B03D2988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5FE937B-D759-48FC-9701-C2A7474107B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2C606D5B-335F-46AC-B44B-6D4FE7A1FC11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17CAF916-E582-4284-8002-5FD77942CDA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EFF4D56A-7B0A-4CE3-8E55-1FC41F400EC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BD2B4F35-6494-41FD-A6FA-2BF10602DFB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5B6AC2A-406D-4AB5-87CD-0D13D97E09B1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96CE92A-65D7-4533-A7F8-9EE5C52B3ECF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C1A21A1-A5FD-4F87-90D3-F2B9013EAB52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Industrie'!C4">
      <xdr:nvSpPr>
        <xdr:cNvPr id="18" name="Textfeld 17">
          <a:extLst>
            <a:ext uri="{FF2B5EF4-FFF2-40B4-BE49-F238E27FC236}">
              <a16:creationId xmlns:a16="http://schemas.microsoft.com/office/drawing/2014/main" id="{86066D16-C682-430C-893F-CFBE5512D650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ACE000DE-2B14-49D8-BEC8-954DEF2508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590A6711-A922-4803-AE23-B53F54650D3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0</xdr:rowOff>
    </xdr:from>
    <xdr:to>
      <xdr:col>44</xdr:col>
      <xdr:colOff>0</xdr:colOff>
      <xdr:row>16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CED194C-03FD-4D0C-A14A-394CB74F1166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3D7D067E-1E33-4BF4-AD66-47E2F0D69460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0</xdr:rowOff>
    </xdr:from>
    <xdr:to>
      <xdr:col>34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59093" y="11799094"/>
          <a:ext cx="28549282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34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57188" y="352425"/>
          <a:ext cx="28551187" cy="1666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B0155037-BC72-4CDD-88FD-EA3FE61AC7A5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18.08.2021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B43A612-60CC-48B0-97D2-9B76EE0840E8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Gebäude'!$C$1">
      <xdr:nvSpPr>
        <xdr:cNvPr id="4" name="Textfeld 3">
          <a:extLst>
            <a:ext uri="{FF2B5EF4-FFF2-40B4-BE49-F238E27FC236}">
              <a16:creationId xmlns:a16="http://schemas.microsoft.com/office/drawing/2014/main" id="{C1256E87-D63A-472C-822D-FB7A18B58A2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Gebäude'!$C$2">
      <xdr:nvSpPr>
        <xdr:cNvPr id="5" name="Textfeld 4">
          <a:extLst>
            <a:ext uri="{FF2B5EF4-FFF2-40B4-BE49-F238E27FC236}">
              <a16:creationId xmlns:a16="http://schemas.microsoft.com/office/drawing/2014/main" id="{EEF1FC5A-FC43-4D16-88B4-94EC555ADFB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Gebäude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674D614-9B67-4958-9EE6-42B1CA1EB8F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9254498B-DA2A-4989-953F-73B83D639917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10C9AE02-28B1-4C6E-A15D-9C30C55E9D8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98659592-A435-45A0-9057-0091F3EB293B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567EA28-5ACB-4675-8082-B80F2593293B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2C7D633-4CAA-46FD-86CF-A80742400FD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F869B98B-AFF6-49D2-913F-AD53EDD3DDF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F49436A3-8F39-4427-B0F5-71D906B3333A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F596EE0-4DE7-4310-A685-067A70F69DC1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ADC38B8-3C30-4C61-96E2-15381370B8C6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8CD6DEDF-3A24-4864-9A5E-847E1CB2E03C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9C66EE90-064D-4032-A67E-0BA1FA364B98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Gebäude'!C4">
      <xdr:nvSpPr>
        <xdr:cNvPr id="18" name="Textfeld 17">
          <a:extLst>
            <a:ext uri="{FF2B5EF4-FFF2-40B4-BE49-F238E27FC236}">
              <a16:creationId xmlns:a16="http://schemas.microsoft.com/office/drawing/2014/main" id="{0F632CBA-BD95-4707-8D9B-D332A7348F63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CFC51D3B-0996-4CC2-8E54-C04909CAB1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09A777B4-067B-41F0-A435-C0386F6E8231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CFAED5C8-56A5-48A3-BA5C-0C225B578289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E9EB42B9-08C4-438A-A8FC-50182528DF0C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79F13624-5812-47A5-B23F-10E334EEF4FE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18.08.2021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9CA8DD-B738-4075-B604-77B1F9CC9B1A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Verkehr'!$C$1">
      <xdr:nvSpPr>
        <xdr:cNvPr id="4" name="Textfeld 3">
          <a:extLst>
            <a:ext uri="{FF2B5EF4-FFF2-40B4-BE49-F238E27FC236}">
              <a16:creationId xmlns:a16="http://schemas.microsoft.com/office/drawing/2014/main" id="{8AA91496-4C33-4708-92B3-3AF6DE81DA2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Verkehr'!$C$2">
      <xdr:nvSpPr>
        <xdr:cNvPr id="5" name="Textfeld 4">
          <a:extLst>
            <a:ext uri="{FF2B5EF4-FFF2-40B4-BE49-F238E27FC236}">
              <a16:creationId xmlns:a16="http://schemas.microsoft.com/office/drawing/2014/main" id="{B6711CF0-E2A6-4031-8CF5-7B658D90D8D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Verkehr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D07B0AC-AF12-454E-9402-EBDE7A5FA0A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2CD9E50E-E4EA-42CB-AD1A-D4076C6F7291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2B7227B0-3B9D-4C9D-9C83-242775C6767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5A9CB53F-4D62-48E8-825E-AFD96703361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EF7F5C5-21DD-40A5-B942-302229FADE3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8899CFA-2DC9-4D49-A7AB-104A0C7FA66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CA4FF1B-FE74-4220-B9C3-02BA6A2B096B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BC2E6F8E-4C60-4E8E-9790-BF7B5753D90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465401B3-2D05-4DCF-8AE3-E5717F65D8E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B58FACE-D53C-42BA-A2C0-A3B95B586E1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DD86CBD-050B-4B2C-AB7C-29B640718E97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E588683D-FD23-4913-A4FA-504575DCC579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Verkehr'!C4">
      <xdr:nvSpPr>
        <xdr:cNvPr id="18" name="Textfeld 17">
          <a:extLst>
            <a:ext uri="{FF2B5EF4-FFF2-40B4-BE49-F238E27FC236}">
              <a16:creationId xmlns:a16="http://schemas.microsoft.com/office/drawing/2014/main" id="{93E3E938-85F1-4F7D-B36F-765DC7680F41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846DDB25-D496-44A7-B219-32A97162C8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B7FA7FF-68B5-43C8-A534-86657F55ECA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21</xdr:row>
      <xdr:rowOff>0</xdr:rowOff>
    </xdr:from>
    <xdr:to>
      <xdr:col>44</xdr:col>
      <xdr:colOff>0</xdr:colOff>
      <xdr:row>21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2B344617-EFE5-4A75-9E42-514C5C4AFBD7}"/>
            </a:ext>
          </a:extLst>
        </xdr:cNvPr>
        <xdr:cNvCxnSpPr/>
      </xdr:nvCxnSpPr>
      <xdr:spPr>
        <a:xfrm flipV="1">
          <a:off x="363855" y="4524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4C9F1F7-D36F-42FF-A4E8-D5C419B416C3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0E1556A0-6DD2-45A0-827B-CCC832750028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18.08.2021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085D5B-395F-471F-9A2A-184EFE75DCE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Landwirtschaft'!$C$1">
      <xdr:nvSpPr>
        <xdr:cNvPr id="4" name="Textfeld 3">
          <a:extLst>
            <a:ext uri="{FF2B5EF4-FFF2-40B4-BE49-F238E27FC236}">
              <a16:creationId xmlns:a16="http://schemas.microsoft.com/office/drawing/2014/main" id="{8492CBD2-7AB1-4970-8531-C39F51EE2B3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Landwirtschaft'!$C$2">
      <xdr:nvSpPr>
        <xdr:cNvPr id="5" name="Textfeld 4">
          <a:extLst>
            <a:ext uri="{FF2B5EF4-FFF2-40B4-BE49-F238E27FC236}">
              <a16:creationId xmlns:a16="http://schemas.microsoft.com/office/drawing/2014/main" id="{1B39E0EE-7F45-4425-AB99-87A0B70961B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Landwirtschaft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EFAF9336-0AC5-404A-9C60-8C649E6C77E8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D8DF0EF5-2072-4589-8E74-CAEDF90C9D8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AB6E065-F27C-4165-89ED-AA36BB46261B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416C2795-D231-4457-9BE4-248DA9ACBE9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24653895-4E28-4108-B6A1-142A2D9C560C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128C119-1065-4147-9128-81ABAD35629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8746BDAE-7FD0-4231-9DAE-92ED8044F9B8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DFBEA6B-D01B-416F-A124-7CFF5D51253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418E84D-101E-4113-BAE1-E82211EB1349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13C7C86C-BE3F-4370-802C-6A92B6F55E2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956CE3F3-B9BA-49ED-8CFE-5DD3531594AD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1CF75D01-7177-46B9-8833-9C8E19C274A5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Landwirtschaft'!C4">
      <xdr:nvSpPr>
        <xdr:cNvPr id="18" name="Textfeld 17">
          <a:extLst>
            <a:ext uri="{FF2B5EF4-FFF2-40B4-BE49-F238E27FC236}">
              <a16:creationId xmlns:a16="http://schemas.microsoft.com/office/drawing/2014/main" id="{61E3D524-98CE-4066-A315-774420D85CF5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1B14330-B88B-43BF-8318-FC2DC7BB58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9FEB91E-0FEF-4DAF-94DD-AD7F48ED28BA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44CEB69-FF47-4338-ACFA-B76EFCF0D9E7}"/>
            </a:ext>
          </a:extLst>
        </xdr:cNvPr>
        <xdr:cNvCxnSpPr/>
      </xdr:nvCxnSpPr>
      <xdr:spPr>
        <a:xfrm flipV="1">
          <a:off x="363855" y="7067550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E751F41-7B62-4095-AFB3-43DBCE7AD2A6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DF1BE6F9-2A14-4205-AD77-616022534A6D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18.08.2021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8D37783-8D4A-4E70-994C-5D9AB8392EF2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Abfallwirtschaft'!$C$1">
      <xdr:nvSpPr>
        <xdr:cNvPr id="4" name="Textfeld 3">
          <a:extLst>
            <a:ext uri="{FF2B5EF4-FFF2-40B4-BE49-F238E27FC236}">
              <a16:creationId xmlns:a16="http://schemas.microsoft.com/office/drawing/2014/main" id="{2A3CC9DC-C548-4D48-9503-62F91117B21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Abfallwirtschaft'!$C$2">
      <xdr:nvSpPr>
        <xdr:cNvPr id="5" name="Textfeld 4">
          <a:extLst>
            <a:ext uri="{FF2B5EF4-FFF2-40B4-BE49-F238E27FC236}">
              <a16:creationId xmlns:a16="http://schemas.microsoft.com/office/drawing/2014/main" id="{C97A969F-9A6F-4309-AFE3-FC0271947A6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Abfallwirtschaft und Sonstiges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AE54937F-CAAF-4DEA-B112-E99BCFCEBA16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8E923946-5205-4E1E-9E87-60FDE0CE53DE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B5B9BB3C-32C6-40DD-AADA-A4CA3B26BBFD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81C5692D-C13E-4807-990A-B747EC516533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AEB8F3D-A945-4022-8598-19EBA7332598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D34193A-6CD7-44C1-8132-ADA2A0F1A509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56C0EBFC-3DC0-446C-9A61-2523F4516FB5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72271C4-B204-472B-BD45-C32EFF52328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185E7705-C259-4BC8-971E-A145B265B25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E3BB351-8F52-4EF0-87CD-057E83E556D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BF5361B9-B063-4E79-A142-25BA7B1494B7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1503FCE-76DD-4A15-B463-27D82EB0958A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Abfallwirtschaft'!C4">
      <xdr:nvSpPr>
        <xdr:cNvPr id="18" name="Textfeld 17">
          <a:extLst>
            <a:ext uri="{FF2B5EF4-FFF2-40B4-BE49-F238E27FC236}">
              <a16:creationId xmlns:a16="http://schemas.microsoft.com/office/drawing/2014/main" id="{3FF1470C-376C-43D4-99CD-BAEB92A54E8E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963E04DE-ED7A-4339-B5D0-9068AFB352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2BC556CD-65B7-454C-AB85-8BD264C15555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34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59093" y="11799096"/>
          <a:ext cx="2810875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34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57188" y="352425"/>
          <a:ext cx="28110656" cy="1666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18</xdr:row>
      <xdr:rowOff>2</xdr:rowOff>
    </xdr:from>
    <xdr:to>
      <xdr:col>37</xdr:col>
      <xdr:colOff>13608</xdr:colOff>
      <xdr:row>18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80DFE64-DD10-4E0F-8675-1649A2F12CE7}"/>
            </a:ext>
          </a:extLst>
        </xdr:cNvPr>
        <xdr:cNvCxnSpPr/>
      </xdr:nvCxnSpPr>
      <xdr:spPr>
        <a:xfrm>
          <a:off x="369298" y="3973288"/>
          <a:ext cx="2940313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36</xdr:col>
      <xdr:colOff>698500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51A6854-877B-4B8B-91EC-DAA2A1BED453}"/>
            </a:ext>
          </a:extLst>
        </xdr:cNvPr>
        <xdr:cNvCxnSpPr/>
      </xdr:nvCxnSpPr>
      <xdr:spPr>
        <a:xfrm>
          <a:off x="359833" y="352425"/>
          <a:ext cx="7969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37</xdr:col>
      <xdr:colOff>13607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69298" y="11742966"/>
          <a:ext cx="2870916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34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67393" y="352425"/>
          <a:ext cx="2794907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0</xdr:rowOff>
    </xdr:from>
    <xdr:to>
      <xdr:col>34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363855" y="12249150"/>
          <a:ext cx="27753945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34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67393" y="352425"/>
          <a:ext cx="27949071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34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69298" y="12110359"/>
          <a:ext cx="2794716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34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67393" y="352425"/>
          <a:ext cx="27949071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0</xdr:rowOff>
    </xdr:from>
    <xdr:to>
      <xdr:col>34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369298" y="12110357"/>
          <a:ext cx="27947166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34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367393" y="352425"/>
          <a:ext cx="27949071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11909</xdr:rowOff>
    </xdr:from>
    <xdr:to>
      <xdr:col>41</xdr:col>
      <xdr:colOff>11906</xdr:colOff>
      <xdr:row>17</xdr:row>
      <xdr:rowOff>11909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D863990-A3CB-49C8-817E-166D80BDD18F}"/>
            </a:ext>
          </a:extLst>
        </xdr:cNvPr>
        <xdr:cNvCxnSpPr/>
      </xdr:nvCxnSpPr>
      <xdr:spPr>
        <a:xfrm>
          <a:off x="357188" y="4179097"/>
          <a:ext cx="2166937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UBA_DzU_2017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3EDA-56CF-4AF2-AE86-5F34C809B842}">
  <sheetPr>
    <tabColor indexed="22"/>
    <pageSetUpPr fitToPage="1"/>
  </sheetPr>
  <dimension ref="A1:C28"/>
  <sheetViews>
    <sheetView tabSelected="1" zoomScaleNormal="100" workbookViewId="0">
      <selection activeCell="B9" sqref="B9"/>
    </sheetView>
  </sheetViews>
  <sheetFormatPr baseColWidth="10" defaultRowHeight="12.75"/>
  <cols>
    <col min="1" max="1" width="2.42578125" style="145" customWidth="1"/>
    <col min="2" max="2" width="82" style="167" customWidth="1"/>
    <col min="3" max="3" width="2.42578125" style="145" customWidth="1"/>
    <col min="4" max="16384" width="11.42578125" style="145"/>
  </cols>
  <sheetData>
    <row r="1" spans="1:3">
      <c r="A1" s="142"/>
      <c r="B1" s="143"/>
      <c r="C1" s="144"/>
    </row>
    <row r="2" spans="1:3" ht="99.75" customHeight="1">
      <c r="A2" s="146"/>
      <c r="B2" s="147"/>
      <c r="C2" s="148"/>
    </row>
    <row r="3" spans="1:3">
      <c r="A3" s="146"/>
      <c r="B3" s="149"/>
      <c r="C3" s="148"/>
    </row>
    <row r="4" spans="1:3" ht="36">
      <c r="A4" s="146"/>
      <c r="B4" s="150" t="s">
        <v>208</v>
      </c>
      <c r="C4" s="148"/>
    </row>
    <row r="5" spans="1:3" ht="18">
      <c r="A5" s="146"/>
      <c r="B5" s="151"/>
      <c r="C5" s="148"/>
    </row>
    <row r="6" spans="1:3" ht="18">
      <c r="A6" s="146"/>
      <c r="B6" s="168" t="s">
        <v>209</v>
      </c>
      <c r="C6" s="148"/>
    </row>
    <row r="7" spans="1:3" ht="36">
      <c r="A7" s="146"/>
      <c r="B7" s="150" t="s">
        <v>210</v>
      </c>
      <c r="C7" s="148"/>
    </row>
    <row r="8" spans="1:3" ht="18">
      <c r="A8" s="146"/>
      <c r="B8" s="151"/>
      <c r="C8" s="148"/>
    </row>
    <row r="9" spans="1:3" ht="18">
      <c r="A9" s="146"/>
      <c r="B9" s="168" t="s">
        <v>209</v>
      </c>
      <c r="C9" s="148"/>
    </row>
    <row r="10" spans="1:3" ht="6.75" customHeight="1" thickBot="1">
      <c r="A10" s="146"/>
      <c r="B10" s="150"/>
      <c r="C10" s="148"/>
    </row>
    <row r="11" spans="1:3">
      <c r="A11" s="146"/>
      <c r="B11" s="152" t="s">
        <v>198</v>
      </c>
      <c r="C11" s="148"/>
    </row>
    <row r="12" spans="1:3" ht="6" customHeight="1">
      <c r="A12" s="153"/>
      <c r="B12" s="154"/>
      <c r="C12" s="155"/>
    </row>
    <row r="13" spans="1:3">
      <c r="A13" s="156"/>
      <c r="B13" s="157"/>
      <c r="C13" s="156"/>
    </row>
    <row r="14" spans="1:3" ht="6" customHeight="1">
      <c r="A14" s="142"/>
      <c r="B14" s="158"/>
      <c r="C14" s="144"/>
    </row>
    <row r="15" spans="1:3">
      <c r="A15" s="146"/>
      <c r="B15" s="149" t="s">
        <v>199</v>
      </c>
      <c r="C15" s="148"/>
    </row>
    <row r="16" spans="1:3">
      <c r="A16" s="146"/>
      <c r="B16" s="147"/>
      <c r="C16" s="148"/>
    </row>
    <row r="17" spans="1:3">
      <c r="A17" s="146"/>
      <c r="B17" s="159" t="s">
        <v>200</v>
      </c>
      <c r="C17" s="148"/>
    </row>
    <row r="18" spans="1:3">
      <c r="A18" s="146"/>
      <c r="B18" s="160" t="s">
        <v>201</v>
      </c>
      <c r="C18" s="148"/>
    </row>
    <row r="19" spans="1:3">
      <c r="A19" s="146"/>
      <c r="B19" s="160" t="s">
        <v>202</v>
      </c>
      <c r="C19" s="148"/>
    </row>
    <row r="20" spans="1:3">
      <c r="A20" s="146"/>
      <c r="B20" s="160" t="s">
        <v>203</v>
      </c>
      <c r="C20" s="148"/>
    </row>
    <row r="21" spans="1:3">
      <c r="A21" s="146"/>
      <c r="B21" s="160" t="s">
        <v>204</v>
      </c>
      <c r="C21" s="148"/>
    </row>
    <row r="22" spans="1:3">
      <c r="A22" s="146"/>
      <c r="B22" s="160" t="s">
        <v>205</v>
      </c>
      <c r="C22" s="148"/>
    </row>
    <row r="23" spans="1:3">
      <c r="A23" s="146"/>
      <c r="B23" s="161"/>
      <c r="C23" s="148"/>
    </row>
    <row r="24" spans="1:3">
      <c r="A24" s="146"/>
      <c r="B24" s="147" t="s">
        <v>206</v>
      </c>
      <c r="C24" s="148"/>
    </row>
    <row r="25" spans="1:3">
      <c r="A25" s="146"/>
      <c r="B25" s="160" t="s">
        <v>207</v>
      </c>
      <c r="C25" s="148"/>
    </row>
    <row r="26" spans="1:3">
      <c r="A26" s="146"/>
      <c r="B26" s="160"/>
      <c r="C26" s="148"/>
    </row>
    <row r="27" spans="1:3" s="165" customFormat="1">
      <c r="A27" s="162"/>
      <c r="B27" s="163" t="s">
        <v>211</v>
      </c>
      <c r="C27" s="164"/>
    </row>
    <row r="28" spans="1:3" ht="6" customHeight="1">
      <c r="A28" s="153"/>
      <c r="B28" s="166"/>
      <c r="C28" s="155"/>
    </row>
  </sheetData>
  <pageMargins left="0.78740157480314965" right="0.78740157480314965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A7AB-6BCF-40E1-AF1D-00C3A0F306FD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O12" sqref="O12"/>
    </sheetView>
  </sheetViews>
  <sheetFormatPr baseColWidth="10" defaultRowHeight="12.75"/>
  <cols>
    <col min="1" max="1" width="5.7109375" style="44" customWidth="1"/>
    <col min="2" max="2" width="4.28515625" style="44" customWidth="1"/>
    <col min="3" max="3" width="1.7109375" style="44" customWidth="1"/>
    <col min="4" max="4" width="14" style="44" customWidth="1"/>
    <col min="5" max="5" width="1.7109375" style="44" customWidth="1"/>
    <col min="6" max="6" width="14" style="44" customWidth="1"/>
    <col min="7" max="7" width="1.7109375" style="44" customWidth="1"/>
    <col min="8" max="8" width="14" style="44" customWidth="1"/>
    <col min="9" max="9" width="1.7109375" style="44" customWidth="1"/>
    <col min="10" max="10" width="14" style="44" customWidth="1"/>
    <col min="11" max="11" width="1.7109375" style="44" customWidth="1"/>
    <col min="12" max="12" width="14" style="44" customWidth="1"/>
    <col min="13" max="13" width="3.140625" style="44" customWidth="1"/>
    <col min="14" max="14" width="1.42578125" style="44" customWidth="1"/>
    <col min="15" max="15" width="15.140625" style="44" customWidth="1"/>
    <col min="16" max="16" width="2.5703125" style="45" customWidth="1"/>
    <col min="17" max="19" width="11.7109375" style="45" customWidth="1"/>
    <col min="20" max="20" width="4" style="45" customWidth="1"/>
    <col min="21" max="22" width="11.7109375" style="45" customWidth="1"/>
    <col min="23" max="23" width="19.140625" style="45" customWidth="1"/>
    <col min="24" max="24" width="2.5703125" style="45" customWidth="1"/>
    <col min="25" max="16384" width="11.42578125" style="45"/>
  </cols>
  <sheetData>
    <row r="1" spans="1:24" ht="20.25" customHeight="1">
      <c r="A1" s="43"/>
    </row>
    <row r="2" spans="1:24" ht="20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173" t="s">
        <v>142</v>
      </c>
      <c r="Q2" s="174"/>
      <c r="R2" s="174"/>
      <c r="S2" s="174"/>
      <c r="T2" s="174"/>
      <c r="U2" s="174"/>
      <c r="V2" s="174"/>
      <c r="W2" s="174"/>
      <c r="X2" s="175"/>
    </row>
    <row r="3" spans="1:24" ht="18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48"/>
      <c r="Q3" s="49"/>
      <c r="R3" s="50"/>
      <c r="S3" s="49"/>
      <c r="T3" s="49"/>
      <c r="U3" s="50"/>
      <c r="V3" s="49"/>
      <c r="W3" s="49"/>
      <c r="X3" s="51"/>
    </row>
    <row r="4" spans="1:24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P4" s="48"/>
      <c r="Q4" s="49"/>
      <c r="R4" s="49"/>
      <c r="S4" s="49"/>
      <c r="T4" s="49"/>
      <c r="U4" s="49"/>
      <c r="V4" s="49"/>
      <c r="W4" s="49"/>
      <c r="X4" s="51"/>
    </row>
    <row r="5" spans="1:24" ht="7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P5" s="53"/>
      <c r="Q5" s="54"/>
      <c r="R5" s="54"/>
      <c r="S5" s="54"/>
      <c r="T5" s="54"/>
      <c r="U5" s="54"/>
      <c r="V5" s="54"/>
      <c r="W5" s="54"/>
      <c r="X5" s="55"/>
    </row>
    <row r="6" spans="1:24" ht="16.5" customHeight="1">
      <c r="B6" s="56"/>
      <c r="P6" s="53"/>
      <c r="Q6" s="54"/>
      <c r="R6" s="54"/>
      <c r="S6" s="54"/>
      <c r="T6" s="54"/>
      <c r="U6" s="54"/>
      <c r="V6" s="54"/>
      <c r="W6" s="54"/>
      <c r="X6" s="55"/>
    </row>
    <row r="7" spans="1:24" ht="16.5" customHeight="1">
      <c r="B7" s="56"/>
      <c r="P7" s="53"/>
      <c r="Q7" s="54"/>
      <c r="R7" s="54"/>
      <c r="S7" s="54"/>
      <c r="T7" s="54"/>
      <c r="U7" s="54"/>
      <c r="V7" s="54"/>
      <c r="W7" s="54"/>
      <c r="X7" s="55"/>
    </row>
    <row r="8" spans="1:24" ht="16.5" customHeight="1">
      <c r="B8" s="56"/>
      <c r="P8" s="53"/>
      <c r="Q8" s="54"/>
      <c r="R8" s="54"/>
      <c r="S8" s="54"/>
      <c r="T8" s="54"/>
      <c r="U8" s="54"/>
      <c r="V8" s="54"/>
      <c r="W8" s="54"/>
      <c r="X8" s="55"/>
    </row>
    <row r="9" spans="1:24" ht="16.5" customHeight="1">
      <c r="B9" s="56"/>
      <c r="P9" s="53"/>
      <c r="Q9" s="54"/>
      <c r="R9" s="54"/>
      <c r="S9" s="54"/>
      <c r="T9" s="54"/>
      <c r="U9" s="54"/>
      <c r="V9" s="54"/>
      <c r="W9" s="54"/>
      <c r="X9" s="55"/>
    </row>
    <row r="10" spans="1:24" ht="16.5" customHeight="1">
      <c r="B10" s="56"/>
      <c r="P10" s="53"/>
      <c r="Q10" s="54"/>
      <c r="R10" s="54"/>
      <c r="S10" s="54"/>
      <c r="T10" s="54"/>
      <c r="U10" s="54"/>
      <c r="V10" s="54"/>
      <c r="W10" s="54"/>
      <c r="X10" s="55"/>
    </row>
    <row r="11" spans="1:24" ht="16.5" customHeight="1">
      <c r="B11" s="56"/>
      <c r="P11" s="53"/>
      <c r="Q11" s="57" t="s">
        <v>141</v>
      </c>
      <c r="R11" s="54"/>
      <c r="S11" s="54"/>
      <c r="T11" s="54"/>
      <c r="U11" s="54"/>
      <c r="V11" s="54"/>
      <c r="W11" s="54"/>
      <c r="X11" s="55"/>
    </row>
    <row r="12" spans="1:24" ht="16.5" customHeight="1">
      <c r="B12" s="56"/>
      <c r="P12" s="53"/>
      <c r="Q12" s="54"/>
      <c r="R12" s="54"/>
      <c r="S12" s="54"/>
      <c r="T12" s="54"/>
      <c r="U12" s="54"/>
      <c r="V12" s="54"/>
      <c r="W12" s="54"/>
      <c r="X12" s="55"/>
    </row>
    <row r="13" spans="1:24" ht="17.25" customHeight="1">
      <c r="B13" s="56"/>
      <c r="P13" s="53"/>
      <c r="Q13" s="57" t="s">
        <v>140</v>
      </c>
      <c r="R13" s="54"/>
      <c r="S13" s="54"/>
      <c r="T13" s="54"/>
      <c r="U13" s="54"/>
      <c r="V13" s="54"/>
      <c r="W13" s="54"/>
      <c r="X13" s="55"/>
    </row>
    <row r="14" spans="1:24" ht="16.5" customHeight="1">
      <c r="B14" s="56"/>
      <c r="P14" s="53"/>
      <c r="Q14" s="54"/>
      <c r="R14" s="54"/>
      <c r="S14" s="54"/>
      <c r="T14" s="54"/>
      <c r="U14" s="54"/>
      <c r="V14" s="54"/>
      <c r="W14" s="54"/>
      <c r="X14" s="55"/>
    </row>
    <row r="15" spans="1:24" ht="16.5" customHeight="1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3"/>
      <c r="Q15" s="54"/>
      <c r="R15" s="57" t="s">
        <v>139</v>
      </c>
      <c r="S15" s="54"/>
      <c r="T15" s="54"/>
      <c r="U15" s="57" t="s">
        <v>139</v>
      </c>
      <c r="V15" s="54"/>
      <c r="W15" s="54"/>
      <c r="X15" s="55"/>
    </row>
    <row r="16" spans="1:24" ht="16.5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3"/>
      <c r="Q16" s="54"/>
      <c r="R16" s="54"/>
      <c r="S16" s="54"/>
      <c r="T16" s="54"/>
      <c r="U16" s="54"/>
      <c r="V16" s="54"/>
      <c r="W16" s="54"/>
      <c r="X16" s="55"/>
    </row>
    <row r="17" spans="1:24" ht="16.5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3"/>
      <c r="Q17" s="54"/>
      <c r="R17" s="54"/>
      <c r="S17" s="54"/>
      <c r="T17" s="54"/>
      <c r="U17" s="54"/>
      <c r="V17" s="54"/>
      <c r="W17" s="54"/>
      <c r="X17" s="55"/>
    </row>
    <row r="18" spans="1:24" ht="22.5" customHeight="1">
      <c r="A18" s="58"/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3"/>
      <c r="Q18" s="54"/>
      <c r="R18" s="54"/>
      <c r="S18" s="54"/>
      <c r="T18" s="54"/>
      <c r="U18" s="54"/>
      <c r="V18" s="54"/>
      <c r="W18" s="54"/>
      <c r="X18" s="55"/>
    </row>
    <row r="19" spans="1:24" ht="87" customHeight="1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8"/>
      <c r="O19" s="58"/>
      <c r="P19" s="62"/>
      <c r="Q19" s="63"/>
      <c r="R19" s="63"/>
      <c r="S19" s="63"/>
      <c r="T19" s="63"/>
      <c r="U19" s="63"/>
      <c r="V19" s="63"/>
      <c r="W19" s="63"/>
      <c r="X19" s="64"/>
    </row>
    <row r="20" spans="1:24" ht="9" customHeight="1">
      <c r="A20" s="60"/>
      <c r="B20" s="61"/>
      <c r="C20" s="60"/>
      <c r="D20" s="172"/>
      <c r="E20" s="60"/>
      <c r="F20" s="172"/>
      <c r="G20" s="60"/>
      <c r="H20" s="172"/>
      <c r="I20" s="60"/>
      <c r="J20" s="172"/>
      <c r="K20" s="60"/>
      <c r="L20" s="172"/>
      <c r="M20" s="60"/>
      <c r="N20" s="58"/>
      <c r="O20" s="58"/>
    </row>
    <row r="21" spans="1:24" ht="11.25" customHeight="1">
      <c r="A21" s="60"/>
      <c r="B21" s="61"/>
      <c r="C21" s="60"/>
      <c r="D21" s="172"/>
      <c r="E21" s="60"/>
      <c r="F21" s="172"/>
      <c r="G21" s="60"/>
      <c r="H21" s="172"/>
      <c r="I21" s="60"/>
      <c r="J21" s="172"/>
      <c r="K21" s="60"/>
      <c r="L21" s="172"/>
      <c r="M21" s="60"/>
      <c r="N21" s="58"/>
      <c r="O21" s="58"/>
    </row>
    <row r="22" spans="1:24" ht="3.75" customHeight="1">
      <c r="A22" s="60"/>
      <c r="B22" s="61"/>
      <c r="C22" s="60"/>
      <c r="D22" s="65"/>
      <c r="E22" s="60"/>
      <c r="F22" s="65"/>
      <c r="G22" s="60"/>
      <c r="H22" s="65"/>
      <c r="I22" s="60"/>
      <c r="J22" s="65"/>
      <c r="K22" s="60"/>
      <c r="L22" s="65"/>
      <c r="M22" s="60"/>
      <c r="N22" s="58"/>
      <c r="O22" s="58"/>
    </row>
    <row r="23" spans="1:24" ht="9" customHeight="1">
      <c r="A23" s="60"/>
      <c r="B23" s="61"/>
      <c r="C23" s="60"/>
      <c r="D23" s="172"/>
      <c r="E23" s="60"/>
      <c r="F23" s="172"/>
      <c r="G23" s="60"/>
      <c r="H23" s="172"/>
      <c r="I23" s="60"/>
      <c r="J23" s="172"/>
      <c r="K23" s="60"/>
      <c r="L23" s="172"/>
      <c r="M23" s="60"/>
      <c r="N23" s="58"/>
      <c r="O23" s="58"/>
    </row>
    <row r="24" spans="1:24" ht="9" customHeight="1">
      <c r="A24" s="60"/>
      <c r="B24" s="61"/>
      <c r="C24" s="60"/>
      <c r="D24" s="172"/>
      <c r="E24" s="60"/>
      <c r="F24" s="172"/>
      <c r="G24" s="60"/>
      <c r="H24" s="172"/>
      <c r="I24" s="60"/>
      <c r="J24" s="172"/>
      <c r="K24" s="60"/>
      <c r="L24" s="172"/>
      <c r="M24" s="60"/>
      <c r="N24" s="58"/>
      <c r="O24" s="58"/>
    </row>
    <row r="25" spans="1:24" ht="20.25" customHeight="1">
      <c r="A25" s="58"/>
      <c r="B25" s="59"/>
      <c r="C25" s="66"/>
      <c r="D25" s="66"/>
      <c r="E25" s="66"/>
      <c r="F25" s="66"/>
      <c r="G25" s="66"/>
      <c r="H25" s="66"/>
      <c r="I25" s="66"/>
      <c r="J25" s="66"/>
      <c r="K25" s="66"/>
      <c r="L25" s="58"/>
      <c r="M25" s="58"/>
      <c r="N25" s="58"/>
      <c r="O25" s="58"/>
    </row>
    <row r="26" spans="1:24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24" ht="6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4" ht="6" customHeight="1">
      <c r="A28" s="67"/>
      <c r="B28" s="67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24" ht="4.5" customHeight="1">
      <c r="A29" s="67"/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24" ht="6" customHeight="1">
      <c r="A30" s="67"/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24" ht="6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24" ht="4.5" customHeight="1">
      <c r="A32" s="58"/>
      <c r="B32" s="58"/>
      <c r="C32" s="58"/>
      <c r="D32" s="58"/>
      <c r="E32" s="58"/>
      <c r="F32" s="58"/>
      <c r="G32" s="69"/>
      <c r="H32" s="69"/>
      <c r="I32" s="69"/>
      <c r="J32" s="69"/>
      <c r="K32" s="69"/>
      <c r="L32" s="58"/>
      <c r="M32" s="58"/>
      <c r="N32" s="58"/>
      <c r="O32" s="58"/>
    </row>
    <row r="33" spans="1:15" ht="18" customHeight="1">
      <c r="A33" s="70"/>
      <c r="B33" s="70"/>
      <c r="C33" s="70"/>
      <c r="D33" s="70"/>
      <c r="E33" s="70"/>
      <c r="F33" s="69"/>
      <c r="G33" s="69"/>
      <c r="H33" s="69"/>
      <c r="I33" s="69"/>
      <c r="J33" s="69"/>
      <c r="K33" s="69"/>
      <c r="L33" s="58"/>
      <c r="M33" s="58"/>
      <c r="N33" s="58"/>
      <c r="O33" s="58"/>
    </row>
    <row r="34" spans="1:15">
      <c r="A34" s="70"/>
      <c r="B34" s="70"/>
      <c r="C34" s="70"/>
      <c r="D34" s="70"/>
      <c r="E34" s="70"/>
      <c r="F34" s="69"/>
      <c r="G34" s="69"/>
      <c r="H34" s="69"/>
      <c r="I34" s="69"/>
      <c r="J34" s="69"/>
      <c r="K34" s="69"/>
      <c r="L34" s="58"/>
      <c r="M34" s="58"/>
      <c r="N34" s="58"/>
      <c r="O34" s="58"/>
    </row>
    <row r="35" spans="1:15">
      <c r="A35" s="70"/>
      <c r="B35" s="70"/>
      <c r="C35" s="70"/>
      <c r="D35" s="70"/>
      <c r="E35" s="70"/>
      <c r="F35" s="69"/>
      <c r="G35" s="69"/>
      <c r="H35" s="69"/>
      <c r="I35" s="69"/>
      <c r="J35" s="69"/>
      <c r="K35" s="69"/>
      <c r="L35" s="58"/>
      <c r="M35" s="58"/>
      <c r="N35" s="58"/>
      <c r="O35" s="58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4F99-3A97-4B8C-ADB8-2FC6E85BCB63}">
  <sheetPr>
    <tabColor theme="9" tint="0.39997558519241921"/>
  </sheetPr>
  <dimension ref="C1:AL20"/>
  <sheetViews>
    <sheetView showGridLines="0" zoomScale="85" zoomScaleNormal="85" zoomScalePageLayoutView="150" workbookViewId="0">
      <pane xSplit="4" ySplit="10" topLeftCell="U11" activePane="bottomRight" state="frozen"/>
      <selection activeCell="E21" sqref="E21"/>
      <selection pane="topRight" activeCell="E21" sqref="E21"/>
      <selection pane="bottomLeft" activeCell="E21" sqref="E21"/>
      <selection pane="bottomRight" activeCell="Y11" sqref="Y11"/>
    </sheetView>
  </sheetViews>
  <sheetFormatPr baseColWidth="10" defaultColWidth="11.42578125" defaultRowHeight="15" outlineLevelCol="1"/>
  <cols>
    <col min="1" max="2" width="5.42578125" style="95" customWidth="1"/>
    <col min="3" max="3" width="39.7109375" style="95" customWidth="1"/>
    <col min="4" max="4" width="35.85546875" style="18" customWidth="1"/>
    <col min="5" max="24" width="9.42578125" style="95" hidden="1" customWidth="1" outlineLevel="1"/>
    <col min="25" max="25" width="9.42578125" style="95" customWidth="1" collapsed="1"/>
    <col min="26" max="35" width="9.42578125" style="95" customWidth="1"/>
    <col min="36" max="36" width="1.7109375" style="95" customWidth="1"/>
    <col min="37" max="38" width="14.28515625" style="95" customWidth="1"/>
    <col min="39" max="16384" width="11.42578125" style="95"/>
  </cols>
  <sheetData>
    <row r="1" spans="3:38" s="87" customFormat="1" ht="23.25" customHeight="1">
      <c r="C1" s="82" t="s">
        <v>138</v>
      </c>
      <c r="D1" s="140" t="s">
        <v>174</v>
      </c>
      <c r="E1" s="103"/>
      <c r="F1" s="103"/>
      <c r="G1" s="103"/>
      <c r="H1" s="103"/>
      <c r="I1" s="103"/>
      <c r="J1" s="103"/>
      <c r="K1" s="103"/>
      <c r="L1" s="86"/>
    </row>
    <row r="2" spans="3:38" s="87" customFormat="1" ht="23.25" customHeight="1">
      <c r="C2" s="82" t="s">
        <v>136</v>
      </c>
      <c r="D2" s="140" t="s">
        <v>192</v>
      </c>
      <c r="E2" s="103"/>
      <c r="F2" s="103"/>
      <c r="G2" s="103"/>
      <c r="H2" s="103"/>
      <c r="I2" s="103"/>
      <c r="J2" s="103"/>
      <c r="K2" s="103"/>
      <c r="L2" s="86"/>
    </row>
    <row r="3" spans="3:38" s="87" customFormat="1" ht="23.25" customHeight="1">
      <c r="C3" s="82" t="s">
        <v>135</v>
      </c>
      <c r="D3" s="108">
        <f ca="1">TODAY()</f>
        <v>44426</v>
      </c>
      <c r="E3" s="104"/>
      <c r="F3" s="104"/>
      <c r="G3" s="104"/>
      <c r="H3" s="104"/>
      <c r="I3" s="104"/>
      <c r="J3" s="104"/>
      <c r="K3" s="104"/>
      <c r="L3" s="104"/>
    </row>
    <row r="4" spans="3:38" s="87" customFormat="1" ht="23.25" customHeight="1">
      <c r="C4" s="82" t="s">
        <v>134</v>
      </c>
      <c r="D4" s="140"/>
      <c r="E4" s="103"/>
      <c r="F4" s="103"/>
      <c r="G4" s="103"/>
      <c r="H4" s="103"/>
      <c r="I4" s="103"/>
      <c r="J4" s="103"/>
      <c r="K4" s="103"/>
      <c r="L4" s="86"/>
    </row>
    <row r="5" spans="3:38" s="87" customFormat="1" ht="23.25" customHeight="1">
      <c r="C5" s="82" t="s">
        <v>132</v>
      </c>
      <c r="D5" s="140" t="s">
        <v>180</v>
      </c>
      <c r="E5" s="103"/>
      <c r="F5" s="103"/>
      <c r="G5" s="103"/>
      <c r="H5" s="103"/>
      <c r="I5" s="103"/>
      <c r="J5" s="103"/>
      <c r="K5" s="103"/>
      <c r="L5" s="86"/>
    </row>
    <row r="6" spans="3:38" s="87" customFormat="1" ht="23.25" customHeight="1">
      <c r="C6" s="82" t="s">
        <v>131</v>
      </c>
      <c r="D6" s="140"/>
      <c r="E6" s="103"/>
      <c r="F6" s="103"/>
      <c r="G6" s="103"/>
      <c r="H6" s="103"/>
      <c r="I6" s="103"/>
      <c r="J6" s="103"/>
      <c r="K6" s="103"/>
      <c r="L6" s="86"/>
    </row>
    <row r="7" spans="3:38">
      <c r="C7" s="83"/>
      <c r="D7" s="84"/>
      <c r="E7" s="83"/>
      <c r="F7" s="83"/>
      <c r="G7" s="83"/>
      <c r="H7" s="83"/>
      <c r="I7" s="83"/>
      <c r="J7" s="83"/>
      <c r="K7" s="83"/>
      <c r="L7" s="83"/>
    </row>
    <row r="8" spans="3:38" ht="14.25" customHeight="1">
      <c r="C8" s="1"/>
      <c r="D8" s="12"/>
    </row>
    <row r="9" spans="3:38" ht="22.5" customHeight="1">
      <c r="C9" s="3"/>
      <c r="D9" s="13"/>
      <c r="E9" s="25"/>
      <c r="F9" s="2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3:38">
      <c r="C10" s="4" t="s">
        <v>175</v>
      </c>
      <c r="D10" s="14"/>
      <c r="E10" s="8">
        <v>32874</v>
      </c>
      <c r="F10" s="8">
        <v>33239</v>
      </c>
      <c r="G10" s="8">
        <v>33604</v>
      </c>
      <c r="H10" s="8">
        <v>33970</v>
      </c>
      <c r="I10" s="8">
        <v>34335</v>
      </c>
      <c r="J10" s="8">
        <v>34700</v>
      </c>
      <c r="K10" s="8">
        <v>35065</v>
      </c>
      <c r="L10" s="8">
        <v>35431</v>
      </c>
      <c r="M10" s="8">
        <v>35796</v>
      </c>
      <c r="N10" s="8">
        <v>36161</v>
      </c>
      <c r="O10" s="8">
        <v>36526</v>
      </c>
      <c r="P10" s="8">
        <v>36892</v>
      </c>
      <c r="Q10" s="8">
        <v>37257</v>
      </c>
      <c r="R10" s="8">
        <v>37622</v>
      </c>
      <c r="S10" s="8">
        <v>37987</v>
      </c>
      <c r="T10" s="8">
        <v>38353</v>
      </c>
      <c r="U10" s="8">
        <v>38718</v>
      </c>
      <c r="V10" s="8">
        <v>39083</v>
      </c>
      <c r="W10" s="8">
        <v>39448</v>
      </c>
      <c r="X10" s="8">
        <v>39814</v>
      </c>
      <c r="Y10" s="8">
        <v>40179</v>
      </c>
      <c r="Z10" s="8">
        <v>40544</v>
      </c>
      <c r="AA10" s="8">
        <v>40909</v>
      </c>
      <c r="AB10" s="8">
        <v>41275</v>
      </c>
      <c r="AC10" s="8">
        <v>41640</v>
      </c>
      <c r="AD10" s="8">
        <v>42005</v>
      </c>
      <c r="AE10" s="8">
        <v>42370</v>
      </c>
      <c r="AF10" s="8">
        <v>42736</v>
      </c>
      <c r="AG10" s="8">
        <v>43101</v>
      </c>
      <c r="AH10" s="8">
        <v>43466</v>
      </c>
      <c r="AI10" s="8">
        <v>43831</v>
      </c>
      <c r="AK10" s="8" t="s">
        <v>152</v>
      </c>
      <c r="AL10" s="8" t="s">
        <v>153</v>
      </c>
    </row>
    <row r="11" spans="3:38" s="11" customFormat="1" ht="18.75" customHeight="1">
      <c r="C11" s="5" t="s">
        <v>176</v>
      </c>
      <c r="D11" s="21" t="s">
        <v>143</v>
      </c>
      <c r="E11" s="22">
        <v>319.07908163946939</v>
      </c>
      <c r="F11" s="22">
        <v>341.71500140339788</v>
      </c>
      <c r="G11" s="22">
        <v>343.53133788981131</v>
      </c>
      <c r="H11" s="22">
        <v>350.41870773936205</v>
      </c>
      <c r="I11" s="22">
        <v>340.03516870563078</v>
      </c>
      <c r="J11" s="22">
        <v>339.97812805060443</v>
      </c>
      <c r="K11" s="22">
        <v>349.50230720811084</v>
      </c>
      <c r="L11" s="22">
        <v>341.10078228557654</v>
      </c>
      <c r="M11" s="22">
        <v>338.87923862814023</v>
      </c>
      <c r="N11" s="22">
        <v>327.32009317275049</v>
      </c>
      <c r="O11" s="22">
        <v>317.36379503809883</v>
      </c>
      <c r="P11" s="22">
        <v>326.35522171604293</v>
      </c>
      <c r="Q11" s="22">
        <v>312.06877836220195</v>
      </c>
      <c r="R11" s="22">
        <v>305.13336198213671</v>
      </c>
      <c r="S11" s="22">
        <v>295.97505748922487</v>
      </c>
      <c r="T11" s="22">
        <v>288.44837976816069</v>
      </c>
      <c r="U11" s="22">
        <v>286.7709193343947</v>
      </c>
      <c r="V11" s="22">
        <v>252.2669678167137</v>
      </c>
      <c r="W11" s="22">
        <v>272.89982969867827</v>
      </c>
      <c r="X11" s="22">
        <v>261.5555545493844</v>
      </c>
      <c r="Y11" s="22">
        <v>259.92700958733309</v>
      </c>
      <c r="Z11" s="22">
        <v>248.6210835881393</v>
      </c>
      <c r="AA11" s="22">
        <v>249.36058924506003</v>
      </c>
      <c r="AB11" s="22">
        <v>257.75230582059515</v>
      </c>
      <c r="AC11" s="22">
        <v>247.38504747124446</v>
      </c>
      <c r="AD11" s="22">
        <v>249.95226076968694</v>
      </c>
      <c r="AE11" s="22">
        <v>253.26632623820751</v>
      </c>
      <c r="AF11" s="22">
        <v>255.83088934899268</v>
      </c>
      <c r="AG11" s="22">
        <v>241.34943663341909</v>
      </c>
      <c r="AH11" s="22">
        <v>251.07566146832306</v>
      </c>
      <c r="AI11" s="22">
        <v>229.61181397609951</v>
      </c>
      <c r="AK11" s="22">
        <v>-21.46384749222355</v>
      </c>
      <c r="AL11" s="34">
        <v>-8.5487567240489115E-2</v>
      </c>
    </row>
    <row r="12" spans="3:38" ht="18.75" customHeight="1">
      <c r="C12" s="6" t="s">
        <v>177</v>
      </c>
      <c r="D12" s="23" t="s">
        <v>143</v>
      </c>
      <c r="E12" s="85">
        <v>114.73955270054269</v>
      </c>
      <c r="F12" s="85">
        <v>123.31528923790002</v>
      </c>
      <c r="G12" s="85">
        <v>122.45152458770006</v>
      </c>
      <c r="H12" s="85">
        <v>129.74167080200002</v>
      </c>
      <c r="I12" s="85">
        <v>135.52713303349989</v>
      </c>
      <c r="J12" s="85">
        <v>145.51852773167968</v>
      </c>
      <c r="K12" s="85">
        <v>162.5018084804328</v>
      </c>
      <c r="L12" s="85">
        <v>155.34104628065262</v>
      </c>
      <c r="M12" s="85">
        <v>157.66580971434604</v>
      </c>
      <c r="N12" s="85">
        <v>158.16013131642811</v>
      </c>
      <c r="O12" s="85">
        <v>158.38679275726193</v>
      </c>
      <c r="P12" s="85">
        <v>166.38805749524522</v>
      </c>
      <c r="Q12" s="85">
        <v>165.54989433051264</v>
      </c>
      <c r="R12" s="85">
        <v>166.74789183847554</v>
      </c>
      <c r="S12" s="85">
        <v>165.72092874244026</v>
      </c>
      <c r="T12" s="85">
        <v>165.06864667492002</v>
      </c>
      <c r="U12" s="85">
        <v>170.4858659016796</v>
      </c>
      <c r="V12" s="85">
        <v>166.21448293521061</v>
      </c>
      <c r="W12" s="85">
        <v>171.90540273066446</v>
      </c>
      <c r="X12" s="85">
        <v>160.29705697383906</v>
      </c>
      <c r="Y12" s="85">
        <v>175.99936203342463</v>
      </c>
      <c r="Z12" s="85">
        <v>160.65100311035977</v>
      </c>
      <c r="AA12" s="85">
        <v>160.05661571396882</v>
      </c>
      <c r="AB12" s="85">
        <v>162.66838148166343</v>
      </c>
      <c r="AC12" s="85">
        <v>146.25140437655782</v>
      </c>
      <c r="AD12" s="85">
        <v>152.06186508148207</v>
      </c>
      <c r="AE12" s="85">
        <v>163.988640776859</v>
      </c>
      <c r="AF12" s="85">
        <v>165.97817831819341</v>
      </c>
      <c r="AG12" s="85">
        <v>164.33963406602078</v>
      </c>
      <c r="AH12" s="85">
        <v>168.06841610102774</v>
      </c>
      <c r="AI12" s="85">
        <v>166.33217311595237</v>
      </c>
      <c r="AK12" s="85">
        <v>-1.7362429850753642</v>
      </c>
      <c r="AL12" s="33">
        <v>-1.0330572664120852E-2</v>
      </c>
    </row>
    <row r="13" spans="3:38" ht="18.75" customHeight="1">
      <c r="C13" s="38" t="s">
        <v>178</v>
      </c>
      <c r="D13" s="39" t="s">
        <v>143</v>
      </c>
      <c r="E13" s="22">
        <v>202.07182751680611</v>
      </c>
      <c r="F13" s="22">
        <v>206.70493675583438</v>
      </c>
      <c r="G13" s="22">
        <v>194.859256479995</v>
      </c>
      <c r="H13" s="22">
        <v>190.708297396109</v>
      </c>
      <c r="I13" s="22">
        <v>189.61522611239721</v>
      </c>
      <c r="J13" s="22">
        <v>193.38813722356929</v>
      </c>
      <c r="K13" s="22">
        <v>193.93347525923988</v>
      </c>
      <c r="L13" s="22">
        <v>187.84495497852501</v>
      </c>
      <c r="M13" s="22">
        <v>189.3796691201054</v>
      </c>
      <c r="N13" s="22">
        <v>178.76274939478151</v>
      </c>
      <c r="O13" s="22">
        <v>178.67377743347569</v>
      </c>
      <c r="P13" s="22">
        <v>176.36269066863247</v>
      </c>
      <c r="Q13" s="22">
        <v>173.63134499901727</v>
      </c>
      <c r="R13" s="22">
        <v>175.74693791559383</v>
      </c>
      <c r="S13" s="22">
        <v>171.07949124579355</v>
      </c>
      <c r="T13" s="22">
        <v>164.82042656617412</v>
      </c>
      <c r="U13" s="22">
        <v>173.18318130865009</v>
      </c>
      <c r="V13" s="22">
        <v>181.47870358227243</v>
      </c>
      <c r="W13" s="22">
        <v>164.47109059162875</v>
      </c>
      <c r="X13" s="22">
        <v>136.72756915488577</v>
      </c>
      <c r="Y13" s="22">
        <v>159.36159447285249</v>
      </c>
      <c r="Z13" s="22">
        <v>155.84204769303798</v>
      </c>
      <c r="AA13" s="22">
        <v>151.96848417772105</v>
      </c>
      <c r="AB13" s="22">
        <v>161.56302271786325</v>
      </c>
      <c r="AC13" s="22">
        <v>153.72112454325148</v>
      </c>
      <c r="AD13" s="22">
        <v>151.56251847535958</v>
      </c>
      <c r="AE13" s="22">
        <v>143.37770833087373</v>
      </c>
      <c r="AF13" s="22">
        <v>125.34138943610709</v>
      </c>
      <c r="AG13" s="22">
        <v>115.52790470887791</v>
      </c>
      <c r="AH13" s="22">
        <v>93.7481888980153</v>
      </c>
      <c r="AI13" s="22">
        <v>75.905249829364294</v>
      </c>
      <c r="AK13" s="22">
        <v>-17.842939068651006</v>
      </c>
      <c r="AL13" s="34">
        <v>-0.19032836024236788</v>
      </c>
    </row>
    <row r="14" spans="3:38" ht="18.75" customHeight="1">
      <c r="C14" s="6" t="s">
        <v>179</v>
      </c>
      <c r="D14" s="23" t="s">
        <v>143</v>
      </c>
      <c r="E14" s="85">
        <v>339.41527252127901</v>
      </c>
      <c r="F14" s="85">
        <v>272.22441696292105</v>
      </c>
      <c r="G14" s="85">
        <v>237.72722563971101</v>
      </c>
      <c r="H14" s="85">
        <v>217.850852086</v>
      </c>
      <c r="I14" s="85">
        <v>204.96397214757289</v>
      </c>
      <c r="J14" s="85">
        <v>191.20241928858286</v>
      </c>
      <c r="K14" s="85">
        <v>185.90539801534965</v>
      </c>
      <c r="L14" s="85">
        <v>176.1820342926932</v>
      </c>
      <c r="M14" s="85">
        <v>166.94822573505473</v>
      </c>
      <c r="N14" s="85">
        <v>162.25399252576327</v>
      </c>
      <c r="O14" s="85">
        <v>170.40408553582955</v>
      </c>
      <c r="P14" s="85">
        <v>178.81472226708834</v>
      </c>
      <c r="Q14" s="85">
        <v>182.38613563703279</v>
      </c>
      <c r="R14" s="85">
        <v>180.33541653096731</v>
      </c>
      <c r="S14" s="85">
        <v>181.46979435100855</v>
      </c>
      <c r="T14" s="85">
        <v>176.31612730783129</v>
      </c>
      <c r="U14" s="85">
        <v>173.87648485141779</v>
      </c>
      <c r="V14" s="85">
        <v>178.48938592405608</v>
      </c>
      <c r="W14" s="85">
        <v>173.32954950696407</v>
      </c>
      <c r="X14" s="85">
        <v>167.28718853973388</v>
      </c>
      <c r="Y14" s="85">
        <v>166.62196147718782</v>
      </c>
      <c r="Z14" s="85">
        <v>172.12051072164292</v>
      </c>
      <c r="AA14" s="85">
        <v>181.53481286188369</v>
      </c>
      <c r="AB14" s="85">
        <v>178.64306006658856</v>
      </c>
      <c r="AC14" s="85">
        <v>173.16813636886388</v>
      </c>
      <c r="AD14" s="85">
        <v>171.81521567412514</v>
      </c>
      <c r="AE14" s="85">
        <v>166.84285542188485</v>
      </c>
      <c r="AF14" s="85">
        <v>163.00724331441336</v>
      </c>
      <c r="AG14" s="85">
        <v>159.5114804319945</v>
      </c>
      <c r="AH14" s="85">
        <v>126.26943790309512</v>
      </c>
      <c r="AI14" s="85">
        <v>102.97673952788321</v>
      </c>
      <c r="AK14" s="85">
        <v>-23.292698375211913</v>
      </c>
      <c r="AL14" s="33">
        <v>-0.18446821940466529</v>
      </c>
    </row>
    <row r="15" spans="3:38" s="11" customFormat="1" ht="30.75" customHeight="1">
      <c r="C15" s="5" t="s">
        <v>191</v>
      </c>
      <c r="D15" s="21" t="s">
        <v>143</v>
      </c>
      <c r="E15" s="22">
        <v>10.443899689810337</v>
      </c>
      <c r="F15" s="22">
        <v>7.8706350157625593</v>
      </c>
      <c r="G15" s="22">
        <v>7.9511476157417746</v>
      </c>
      <c r="H15" s="22">
        <v>8.1571190541133092</v>
      </c>
      <c r="I15" s="22">
        <v>8.0388262866844116</v>
      </c>
      <c r="J15" s="22">
        <v>7.9051098920573395</v>
      </c>
      <c r="K15" s="22">
        <v>8.2059355581737918</v>
      </c>
      <c r="L15" s="22">
        <v>8.9186799802605492</v>
      </c>
      <c r="M15" s="22">
        <v>10.013386374542165</v>
      </c>
      <c r="N15" s="22">
        <v>11.100315716696741</v>
      </c>
      <c r="O15" s="22">
        <v>11.880627579960333</v>
      </c>
      <c r="P15" s="22">
        <v>11.564215352553902</v>
      </c>
      <c r="Q15" s="22">
        <v>11.18747190484055</v>
      </c>
      <c r="R15" s="22">
        <v>13.622828465906082</v>
      </c>
      <c r="S15" s="22">
        <v>13.29303277222607</v>
      </c>
      <c r="T15" s="22">
        <v>14.464696651765735</v>
      </c>
      <c r="U15" s="22">
        <v>15.916671273465454</v>
      </c>
      <c r="V15" s="22">
        <v>16.55335656667387</v>
      </c>
      <c r="W15" s="22">
        <v>18.032265767319132</v>
      </c>
      <c r="X15" s="22">
        <v>18.760086851680057</v>
      </c>
      <c r="Y15" s="22">
        <v>19.984405861950449</v>
      </c>
      <c r="Z15" s="22">
        <v>20.699930403081453</v>
      </c>
      <c r="AA15" s="22">
        <v>20.475592819616281</v>
      </c>
      <c r="AB15" s="22">
        <v>20.411348147103467</v>
      </c>
      <c r="AC15" s="22">
        <v>21.753757416468034</v>
      </c>
      <c r="AD15" s="22">
        <v>21.446209955292829</v>
      </c>
      <c r="AE15" s="22">
        <v>22.683856752285578</v>
      </c>
      <c r="AF15" s="22">
        <v>21.518742714845757</v>
      </c>
      <c r="AG15" s="22">
        <v>21.45989368097662</v>
      </c>
      <c r="AH15" s="22">
        <v>21.525235011696395</v>
      </c>
      <c r="AI15" s="22">
        <v>21.197222064947482</v>
      </c>
      <c r="AK15" s="22">
        <v>-0.32801294674891324</v>
      </c>
      <c r="AL15" s="34">
        <v>-1.5238530337563172E-2</v>
      </c>
    </row>
    <row r="16" spans="3:38" s="11" customFormat="1" ht="18.75" customHeight="1">
      <c r="C16" s="6" t="s">
        <v>190</v>
      </c>
      <c r="D16" s="23" t="s">
        <v>143</v>
      </c>
      <c r="E16" s="85">
        <v>66.727200801794993</v>
      </c>
      <c r="F16" s="85">
        <v>62.394241506144454</v>
      </c>
      <c r="G16" s="85">
        <v>59.372769564354257</v>
      </c>
      <c r="H16" s="85">
        <v>59.255468626376114</v>
      </c>
      <c r="I16" s="85">
        <v>61.634303114843647</v>
      </c>
      <c r="J16" s="85">
        <v>60.976085964918752</v>
      </c>
      <c r="K16" s="85">
        <v>59.10238353053046</v>
      </c>
      <c r="L16" s="85">
        <v>61.936702961991955</v>
      </c>
      <c r="M16" s="85">
        <v>60.47036149862754</v>
      </c>
      <c r="N16" s="85">
        <v>58.277051543819425</v>
      </c>
      <c r="O16" s="85">
        <v>63.142978042100026</v>
      </c>
      <c r="P16" s="85">
        <v>57.163614602676148</v>
      </c>
      <c r="Q16" s="85">
        <v>55.147773555478238</v>
      </c>
      <c r="R16" s="85">
        <v>59.565465932750953</v>
      </c>
      <c r="S16" s="85">
        <v>59.550822705235987</v>
      </c>
      <c r="T16" s="85">
        <v>57.578947196872718</v>
      </c>
      <c r="U16" s="85">
        <v>58.087307661862269</v>
      </c>
      <c r="V16" s="85">
        <v>56.621431908487693</v>
      </c>
      <c r="W16" s="85">
        <v>54.289007177909639</v>
      </c>
      <c r="X16" s="85">
        <v>45.667262866047281</v>
      </c>
      <c r="Y16" s="85">
        <v>51.054774356950134</v>
      </c>
      <c r="Z16" s="85">
        <v>51.28234357454869</v>
      </c>
      <c r="AA16" s="85">
        <v>50.588559667131108</v>
      </c>
      <c r="AB16" s="85">
        <v>50.415719822394976</v>
      </c>
      <c r="AC16" s="85">
        <v>50.30830014406331</v>
      </c>
      <c r="AD16" s="85">
        <v>48.772144691592871</v>
      </c>
      <c r="AE16" s="85">
        <v>50.527244493154853</v>
      </c>
      <c r="AF16" s="85">
        <v>54.206475231673608</v>
      </c>
      <c r="AG16" s="85">
        <v>51.923256992594133</v>
      </c>
      <c r="AH16" s="85">
        <v>50.740869315154214</v>
      </c>
      <c r="AI16" s="85">
        <v>48.431121244860947</v>
      </c>
      <c r="AK16" s="85">
        <v>-2.3097480702932671</v>
      </c>
      <c r="AL16" s="33">
        <v>-4.5520467060729652E-2</v>
      </c>
    </row>
    <row r="17" spans="3:38" s="11" customFormat="1" ht="18.75" customHeight="1">
      <c r="C17" s="5" t="s">
        <v>181</v>
      </c>
      <c r="D17" s="21" t="s">
        <v>143</v>
      </c>
      <c r="E17" s="22">
        <v>196.1000840112863</v>
      </c>
      <c r="F17" s="22">
        <v>187.83602514276242</v>
      </c>
      <c r="G17" s="22">
        <v>186.28656236985421</v>
      </c>
      <c r="H17" s="22">
        <v>186.71315021434407</v>
      </c>
      <c r="I17" s="22">
        <v>185.05023297995092</v>
      </c>
      <c r="J17" s="22">
        <v>181.58683958080246</v>
      </c>
      <c r="K17" s="22">
        <v>179.63482869437883</v>
      </c>
      <c r="L17" s="22">
        <v>172.55674416901752</v>
      </c>
      <c r="M17" s="22">
        <v>155.41894084894363</v>
      </c>
      <c r="N17" s="22">
        <v>149.05311004958173</v>
      </c>
      <c r="O17" s="22">
        <v>142.76003074050755</v>
      </c>
      <c r="P17" s="22">
        <v>142.09653717244669</v>
      </c>
      <c r="Q17" s="22">
        <v>137.26317250773968</v>
      </c>
      <c r="R17" s="22">
        <v>132.98567286503749</v>
      </c>
      <c r="S17" s="22">
        <v>130.43662105058013</v>
      </c>
      <c r="T17" s="22">
        <v>125.83229045305109</v>
      </c>
      <c r="U17" s="22">
        <v>121.03424329768745</v>
      </c>
      <c r="V17" s="22">
        <v>122.14429850691249</v>
      </c>
      <c r="W17" s="22">
        <v>119.8532007013215</v>
      </c>
      <c r="X17" s="22">
        <v>118.39372610044268</v>
      </c>
      <c r="Y17" s="22">
        <v>108.85622757405883</v>
      </c>
      <c r="Z17" s="22">
        <v>108.0566794339187</v>
      </c>
      <c r="AA17" s="22">
        <v>109.35737233187672</v>
      </c>
      <c r="AB17" s="22">
        <v>108.9657013679315</v>
      </c>
      <c r="AC17" s="22">
        <v>108.66737420382128</v>
      </c>
      <c r="AD17" s="22">
        <v>108.65159711919262</v>
      </c>
      <c r="AE17" s="22">
        <v>107.28127406919714</v>
      </c>
      <c r="AF17" s="22">
        <v>106.19274855587969</v>
      </c>
      <c r="AG17" s="22">
        <v>101.77880692451697</v>
      </c>
      <c r="AH17" s="22">
        <v>98.370728098799077</v>
      </c>
      <c r="AI17" s="22">
        <v>95.040279478466573</v>
      </c>
      <c r="AK17" s="22"/>
      <c r="AL17" s="34"/>
    </row>
    <row r="18" spans="3:38" ht="14.25" customHeight="1">
      <c r="C18" s="7"/>
      <c r="D18" s="17"/>
    </row>
    <row r="20" spans="3:38">
      <c r="C20" s="9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K20" s="100"/>
      <c r="AL20" s="93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DA74-F008-481D-B9DE-C71A8FBDF5FD}">
  <sheetPr>
    <tabColor theme="9" tint="0.39997558519241921"/>
    <pageSetUpPr fitToPage="1"/>
  </sheetPr>
  <dimension ref="A1:X35"/>
  <sheetViews>
    <sheetView showGridLines="0" zoomScale="130" zoomScaleNormal="130" zoomScaleSheetLayoutView="110" workbookViewId="0"/>
  </sheetViews>
  <sheetFormatPr baseColWidth="10" defaultRowHeight="12.75"/>
  <cols>
    <col min="1" max="1" width="5.7109375" style="44" customWidth="1"/>
    <col min="2" max="2" width="4.28515625" style="44" customWidth="1"/>
    <col min="3" max="3" width="1.7109375" style="44" customWidth="1"/>
    <col min="4" max="4" width="14" style="44" customWidth="1"/>
    <col min="5" max="5" width="1.7109375" style="44" customWidth="1"/>
    <col min="6" max="6" width="14" style="44" customWidth="1"/>
    <col min="7" max="7" width="1.7109375" style="44" customWidth="1"/>
    <col min="8" max="8" width="14" style="44" customWidth="1"/>
    <col min="9" max="9" width="1.7109375" style="44" customWidth="1"/>
    <col min="10" max="10" width="14" style="44" customWidth="1"/>
    <col min="11" max="11" width="1.7109375" style="44" customWidth="1"/>
    <col min="12" max="12" width="14" style="44" customWidth="1"/>
    <col min="13" max="13" width="3.140625" style="44" customWidth="1"/>
    <col min="14" max="14" width="1.42578125" style="44" customWidth="1"/>
    <col min="15" max="15" width="15.140625" style="44" customWidth="1"/>
    <col min="16" max="16" width="2.5703125" style="45" customWidth="1"/>
    <col min="17" max="19" width="11.7109375" style="45" customWidth="1"/>
    <col min="20" max="20" width="4" style="45" customWidth="1"/>
    <col min="21" max="22" width="11.7109375" style="45" customWidth="1"/>
    <col min="23" max="23" width="19.140625" style="45" customWidth="1"/>
    <col min="24" max="24" width="2.5703125" style="45" customWidth="1"/>
    <col min="25" max="16384" width="11.42578125" style="45"/>
  </cols>
  <sheetData>
    <row r="1" spans="1:24" ht="20.25" customHeight="1">
      <c r="A1" s="43"/>
    </row>
    <row r="2" spans="1:24" ht="20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173" t="s">
        <v>142</v>
      </c>
      <c r="Q2" s="174"/>
      <c r="R2" s="174"/>
      <c r="S2" s="174"/>
      <c r="T2" s="174"/>
      <c r="U2" s="174"/>
      <c r="V2" s="174"/>
      <c r="W2" s="174"/>
      <c r="X2" s="175"/>
    </row>
    <row r="3" spans="1:24" ht="18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48"/>
      <c r="Q3" s="49"/>
      <c r="R3" s="50"/>
      <c r="S3" s="49"/>
      <c r="T3" s="49"/>
      <c r="U3" s="50"/>
      <c r="V3" s="49"/>
      <c r="W3" s="49"/>
      <c r="X3" s="51"/>
    </row>
    <row r="4" spans="1:24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P4" s="48"/>
      <c r="Q4" s="49"/>
      <c r="R4" s="49"/>
      <c r="S4" s="49"/>
      <c r="T4" s="49"/>
      <c r="U4" s="49"/>
      <c r="V4" s="49"/>
      <c r="W4" s="49"/>
      <c r="X4" s="51"/>
    </row>
    <row r="5" spans="1:24" ht="7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P5" s="53"/>
      <c r="Q5" s="54"/>
      <c r="R5" s="54"/>
      <c r="S5" s="54"/>
      <c r="T5" s="54"/>
      <c r="U5" s="54"/>
      <c r="V5" s="54"/>
      <c r="W5" s="54"/>
      <c r="X5" s="55"/>
    </row>
    <row r="6" spans="1:24" ht="16.5" customHeight="1">
      <c r="B6" s="56"/>
      <c r="P6" s="53"/>
      <c r="Q6" s="54"/>
      <c r="R6" s="54"/>
      <c r="S6" s="54"/>
      <c r="T6" s="54"/>
      <c r="U6" s="54"/>
      <c r="V6" s="54"/>
      <c r="W6" s="54"/>
      <c r="X6" s="55"/>
    </row>
    <row r="7" spans="1:24" ht="16.5" customHeight="1">
      <c r="B7" s="56"/>
      <c r="P7" s="53"/>
      <c r="Q7" s="54"/>
      <c r="R7" s="54"/>
      <c r="S7" s="54"/>
      <c r="T7" s="54"/>
      <c r="U7" s="54"/>
      <c r="V7" s="54"/>
      <c r="W7" s="54"/>
      <c r="X7" s="55"/>
    </row>
    <row r="8" spans="1:24" ht="16.5" customHeight="1">
      <c r="B8" s="56"/>
      <c r="P8" s="53"/>
      <c r="Q8" s="54"/>
      <c r="R8" s="54"/>
      <c r="S8" s="54"/>
      <c r="T8" s="54"/>
      <c r="U8" s="54"/>
      <c r="V8" s="54"/>
      <c r="W8" s="54"/>
      <c r="X8" s="55"/>
    </row>
    <row r="9" spans="1:24" ht="16.5" customHeight="1">
      <c r="B9" s="56"/>
      <c r="P9" s="53"/>
      <c r="Q9" s="54"/>
      <c r="R9" s="54"/>
      <c r="S9" s="54"/>
      <c r="T9" s="54"/>
      <c r="U9" s="54"/>
      <c r="V9" s="54"/>
      <c r="W9" s="54"/>
      <c r="X9" s="55"/>
    </row>
    <row r="10" spans="1:24" ht="16.5" customHeight="1">
      <c r="B10" s="56"/>
      <c r="P10" s="53"/>
      <c r="Q10" s="54"/>
      <c r="R10" s="54"/>
      <c r="S10" s="54"/>
      <c r="T10" s="54"/>
      <c r="U10" s="54"/>
      <c r="V10" s="54"/>
      <c r="W10" s="54"/>
      <c r="X10" s="55"/>
    </row>
    <row r="11" spans="1:24" ht="16.5" customHeight="1">
      <c r="B11" s="56"/>
      <c r="P11" s="53"/>
      <c r="Q11" s="57" t="s">
        <v>141</v>
      </c>
      <c r="R11" s="54"/>
      <c r="S11" s="54"/>
      <c r="T11" s="54"/>
      <c r="U11" s="54"/>
      <c r="V11" s="54"/>
      <c r="W11" s="54"/>
      <c r="X11" s="55"/>
    </row>
    <row r="12" spans="1:24" ht="16.5" customHeight="1">
      <c r="B12" s="56"/>
      <c r="P12" s="53"/>
      <c r="Q12" s="54"/>
      <c r="R12" s="54"/>
      <c r="S12" s="54"/>
      <c r="T12" s="54"/>
      <c r="U12" s="54"/>
      <c r="V12" s="54"/>
      <c r="W12" s="54"/>
      <c r="X12" s="55"/>
    </row>
    <row r="13" spans="1:24" ht="17.25" customHeight="1">
      <c r="B13" s="56"/>
      <c r="P13" s="53"/>
      <c r="Q13" s="57" t="s">
        <v>140</v>
      </c>
      <c r="R13" s="54"/>
      <c r="S13" s="54"/>
      <c r="T13" s="54"/>
      <c r="U13" s="54"/>
      <c r="V13" s="54"/>
      <c r="W13" s="54"/>
      <c r="X13" s="55"/>
    </row>
    <row r="14" spans="1:24" ht="16.5" customHeight="1">
      <c r="B14" s="56"/>
      <c r="P14" s="53"/>
      <c r="Q14" s="54"/>
      <c r="R14" s="54"/>
      <c r="S14" s="54"/>
      <c r="T14" s="54"/>
      <c r="U14" s="54"/>
      <c r="V14" s="54"/>
      <c r="W14" s="54"/>
      <c r="X14" s="55"/>
    </row>
    <row r="15" spans="1:24" ht="16.5" customHeight="1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3"/>
      <c r="Q15" s="54"/>
      <c r="R15" s="57" t="s">
        <v>139</v>
      </c>
      <c r="S15" s="54"/>
      <c r="T15" s="54"/>
      <c r="U15" s="57" t="s">
        <v>139</v>
      </c>
      <c r="V15" s="54"/>
      <c r="W15" s="54"/>
      <c r="X15" s="55"/>
    </row>
    <row r="16" spans="1:24" ht="16.5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3"/>
      <c r="Q16" s="54"/>
      <c r="R16" s="54"/>
      <c r="S16" s="54"/>
      <c r="T16" s="54"/>
      <c r="U16" s="54"/>
      <c r="V16" s="54"/>
      <c r="W16" s="54"/>
      <c r="X16" s="55"/>
    </row>
    <row r="17" spans="1:24" ht="16.5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3"/>
      <c r="Q17" s="54"/>
      <c r="R17" s="54"/>
      <c r="S17" s="54"/>
      <c r="T17" s="54"/>
      <c r="U17" s="54"/>
      <c r="V17" s="54"/>
      <c r="W17" s="54"/>
      <c r="X17" s="55"/>
    </row>
    <row r="18" spans="1:24" ht="22.5" customHeight="1">
      <c r="A18" s="58"/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3"/>
      <c r="Q18" s="54"/>
      <c r="R18" s="54"/>
      <c r="S18" s="54"/>
      <c r="T18" s="54"/>
      <c r="U18" s="54"/>
      <c r="V18" s="54"/>
      <c r="W18" s="54"/>
      <c r="X18" s="55"/>
    </row>
    <row r="19" spans="1:24" ht="87" customHeight="1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8"/>
      <c r="O19" s="58"/>
      <c r="P19" s="62"/>
      <c r="Q19" s="63"/>
      <c r="R19" s="63"/>
      <c r="S19" s="63"/>
      <c r="T19" s="63"/>
      <c r="U19" s="63"/>
      <c r="V19" s="63"/>
      <c r="W19" s="63"/>
      <c r="X19" s="64"/>
    </row>
    <row r="20" spans="1:24" ht="9" customHeight="1">
      <c r="A20" s="60"/>
      <c r="B20" s="61"/>
      <c r="C20" s="60"/>
      <c r="D20" s="172"/>
      <c r="E20" s="60"/>
      <c r="F20" s="172"/>
      <c r="G20" s="60"/>
      <c r="H20" s="172"/>
      <c r="I20" s="60"/>
      <c r="J20" s="172"/>
      <c r="K20" s="60"/>
      <c r="L20" s="172"/>
      <c r="M20" s="60"/>
      <c r="N20" s="58"/>
      <c r="O20" s="58"/>
    </row>
    <row r="21" spans="1:24" ht="11.25" customHeight="1">
      <c r="A21" s="60"/>
      <c r="B21" s="61"/>
      <c r="C21" s="60"/>
      <c r="D21" s="172"/>
      <c r="E21" s="60"/>
      <c r="F21" s="172"/>
      <c r="G21" s="60"/>
      <c r="H21" s="172"/>
      <c r="I21" s="60"/>
      <c r="J21" s="172"/>
      <c r="K21" s="60"/>
      <c r="L21" s="172"/>
      <c r="M21" s="60"/>
      <c r="N21" s="58"/>
      <c r="O21" s="58"/>
    </row>
    <row r="22" spans="1:24" ht="3.75" customHeight="1">
      <c r="A22" s="60"/>
      <c r="B22" s="61"/>
      <c r="C22" s="60"/>
      <c r="D22" s="139"/>
      <c r="E22" s="60"/>
      <c r="F22" s="139"/>
      <c r="G22" s="60"/>
      <c r="H22" s="139"/>
      <c r="I22" s="60"/>
      <c r="J22" s="139"/>
      <c r="K22" s="60"/>
      <c r="L22" s="139"/>
      <c r="M22" s="60"/>
      <c r="N22" s="58"/>
      <c r="O22" s="58"/>
    </row>
    <row r="23" spans="1:24" ht="9" customHeight="1">
      <c r="A23" s="60"/>
      <c r="B23" s="61"/>
      <c r="C23" s="60"/>
      <c r="D23" s="172"/>
      <c r="E23" s="60"/>
      <c r="F23" s="172"/>
      <c r="G23" s="60"/>
      <c r="H23" s="172"/>
      <c r="I23" s="60"/>
      <c r="J23" s="172"/>
      <c r="K23" s="60"/>
      <c r="L23" s="172"/>
      <c r="M23" s="60"/>
      <c r="N23" s="58"/>
      <c r="O23" s="58"/>
    </row>
    <row r="24" spans="1:24" ht="9" customHeight="1">
      <c r="A24" s="60"/>
      <c r="B24" s="61"/>
      <c r="C24" s="60"/>
      <c r="D24" s="172"/>
      <c r="E24" s="60"/>
      <c r="F24" s="172"/>
      <c r="G24" s="60"/>
      <c r="H24" s="172"/>
      <c r="I24" s="60"/>
      <c r="J24" s="172"/>
      <c r="K24" s="60"/>
      <c r="L24" s="172"/>
      <c r="M24" s="60"/>
      <c r="N24" s="58"/>
      <c r="O24" s="58"/>
    </row>
    <row r="25" spans="1:24" ht="16.5" customHeight="1">
      <c r="A25" s="58"/>
      <c r="B25" s="59"/>
      <c r="C25" s="66"/>
      <c r="D25" s="66"/>
      <c r="E25" s="66"/>
      <c r="F25" s="66"/>
      <c r="G25" s="66"/>
      <c r="H25" s="66"/>
      <c r="I25" s="66"/>
      <c r="J25" s="66"/>
      <c r="K25" s="66"/>
      <c r="L25" s="58"/>
      <c r="M25" s="58"/>
      <c r="N25" s="58"/>
      <c r="O25" s="58"/>
    </row>
    <row r="26" spans="1:24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24" ht="6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4" ht="6" customHeight="1">
      <c r="A28" s="67"/>
      <c r="B28" s="67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24" ht="4.5" customHeight="1">
      <c r="A29" s="67"/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24" ht="6" customHeight="1">
      <c r="A30" s="67"/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24" ht="6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24" ht="4.5" customHeight="1">
      <c r="A32" s="58"/>
      <c r="B32" s="58"/>
      <c r="C32" s="58"/>
      <c r="D32" s="58"/>
      <c r="E32" s="58"/>
      <c r="F32" s="58"/>
      <c r="G32" s="69"/>
      <c r="H32" s="69"/>
      <c r="I32" s="69"/>
      <c r="J32" s="69"/>
      <c r="K32" s="69"/>
      <c r="L32" s="58"/>
      <c r="M32" s="58"/>
      <c r="N32" s="58"/>
      <c r="O32" s="58"/>
    </row>
    <row r="33" spans="1:15" ht="18" customHeight="1">
      <c r="A33" s="70"/>
      <c r="B33" s="70"/>
      <c r="C33" s="70"/>
      <c r="D33" s="70"/>
      <c r="E33" s="70"/>
      <c r="F33" s="69"/>
      <c r="G33" s="69"/>
      <c r="H33" s="69"/>
      <c r="I33" s="69"/>
      <c r="J33" s="69"/>
      <c r="K33" s="69"/>
      <c r="L33" s="58"/>
      <c r="M33" s="58"/>
      <c r="N33" s="58"/>
      <c r="O33" s="58"/>
    </row>
    <row r="34" spans="1:15">
      <c r="A34" s="70"/>
      <c r="B34" s="70"/>
      <c r="C34" s="70"/>
      <c r="D34" s="70"/>
      <c r="E34" s="70"/>
      <c r="F34" s="69"/>
      <c r="G34" s="69"/>
      <c r="H34" s="69"/>
      <c r="I34" s="69"/>
      <c r="J34" s="69"/>
      <c r="K34" s="69"/>
      <c r="L34" s="58"/>
      <c r="M34" s="58"/>
      <c r="N34" s="58"/>
      <c r="O34" s="58"/>
    </row>
    <row r="35" spans="1:15">
      <c r="A35" s="70"/>
      <c r="B35" s="70"/>
      <c r="C35" s="70"/>
      <c r="D35" s="70"/>
      <c r="E35" s="70"/>
      <c r="F35" s="69"/>
      <c r="G35" s="69"/>
      <c r="H35" s="69"/>
      <c r="I35" s="69"/>
      <c r="J35" s="69"/>
      <c r="K35" s="69"/>
      <c r="L35" s="58"/>
      <c r="M35" s="58"/>
      <c r="N35" s="58"/>
      <c r="O35" s="58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1FF4-2BBC-4180-8D40-B2150CCB33C0}">
  <sheetPr>
    <tabColor theme="7" tint="0.59999389629810485"/>
  </sheetPr>
  <dimension ref="B1:AR27"/>
  <sheetViews>
    <sheetView showGridLines="0" zoomScale="85" zoomScaleNormal="85" zoomScalePageLayoutView="150" workbookViewId="0">
      <pane xSplit="3" ySplit="10" topLeftCell="X11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X11" sqref="X11"/>
    </sheetView>
  </sheetViews>
  <sheetFormatPr baseColWidth="10" defaultColWidth="11.42578125" defaultRowHeight="15" outlineLevelCol="1"/>
  <cols>
    <col min="1" max="1" width="5.42578125" style="2" customWidth="1"/>
    <col min="2" max="2" width="39.7109375" style="2" customWidth="1"/>
    <col min="3" max="3" width="42.140625" style="18" customWidth="1"/>
    <col min="4" max="23" width="9.42578125" style="2" hidden="1" customWidth="1" outlineLevel="1"/>
    <col min="24" max="24" width="9.42578125" style="2" customWidth="1" collapsed="1"/>
    <col min="25" max="44" width="9.42578125" style="2" customWidth="1"/>
    <col min="45" max="16384" width="11.42578125" style="2"/>
  </cols>
  <sheetData>
    <row r="1" spans="2:44" s="87" customFormat="1" ht="23.25" customHeight="1">
      <c r="B1" s="82" t="s">
        <v>138</v>
      </c>
      <c r="C1" s="105" t="s">
        <v>147</v>
      </c>
      <c r="D1" s="106"/>
      <c r="E1" s="106"/>
      <c r="F1" s="106"/>
      <c r="G1" s="106"/>
      <c r="H1" s="106"/>
      <c r="I1" s="106"/>
      <c r="J1" s="106"/>
      <c r="K1" s="107"/>
      <c r="AK1" s="41"/>
      <c r="AL1" s="88"/>
    </row>
    <row r="2" spans="2:44" s="87" customFormat="1" ht="23.25" customHeight="1">
      <c r="B2" s="82" t="s">
        <v>136</v>
      </c>
      <c r="C2" s="105" t="s">
        <v>162</v>
      </c>
      <c r="D2" s="106"/>
      <c r="E2" s="106"/>
      <c r="F2" s="106"/>
      <c r="G2" s="106"/>
      <c r="H2" s="106"/>
      <c r="I2" s="106"/>
      <c r="J2" s="106"/>
      <c r="K2" s="107"/>
      <c r="AK2" s="41"/>
    </row>
    <row r="3" spans="2:44" s="87" customFormat="1" ht="23.25" customHeight="1">
      <c r="B3" s="82" t="s">
        <v>135</v>
      </c>
      <c r="C3" s="108">
        <f ca="1">TODAY()</f>
        <v>44426</v>
      </c>
      <c r="D3" s="109"/>
      <c r="E3" s="109"/>
      <c r="F3" s="109"/>
      <c r="G3" s="109"/>
      <c r="H3" s="109"/>
      <c r="I3" s="109"/>
      <c r="J3" s="109"/>
      <c r="K3" s="109"/>
      <c r="AK3" s="41"/>
    </row>
    <row r="4" spans="2:44" s="87" customFormat="1" ht="23.25" customHeight="1">
      <c r="B4" s="82" t="s">
        <v>134</v>
      </c>
      <c r="C4" s="105" t="s">
        <v>133</v>
      </c>
      <c r="D4" s="106"/>
      <c r="E4" s="106"/>
      <c r="F4" s="106"/>
      <c r="G4" s="106"/>
      <c r="H4" s="106"/>
      <c r="I4" s="106"/>
      <c r="J4" s="106"/>
      <c r="K4" s="107"/>
    </row>
    <row r="5" spans="2:44" s="87" customFormat="1" ht="23.25" customHeight="1">
      <c r="B5" s="82" t="s">
        <v>132</v>
      </c>
      <c r="C5" s="105" t="s">
        <v>145</v>
      </c>
      <c r="D5" s="106"/>
      <c r="E5" s="106"/>
      <c r="F5" s="106"/>
      <c r="G5" s="106"/>
      <c r="H5" s="106"/>
      <c r="I5" s="106"/>
      <c r="J5" s="106"/>
      <c r="K5" s="107"/>
    </row>
    <row r="6" spans="2:44" s="87" customFormat="1" ht="23.25" customHeight="1">
      <c r="B6" s="82" t="s">
        <v>131</v>
      </c>
      <c r="C6" s="105"/>
      <c r="D6" s="106"/>
      <c r="E6" s="106"/>
      <c r="F6" s="106"/>
      <c r="G6" s="106"/>
      <c r="H6" s="106"/>
      <c r="I6" s="106"/>
      <c r="J6" s="106"/>
      <c r="K6" s="107"/>
      <c r="AK6" s="41"/>
    </row>
    <row r="7" spans="2:44">
      <c r="B7" s="83"/>
      <c r="C7" s="84"/>
      <c r="D7" s="83"/>
      <c r="E7" s="83"/>
      <c r="F7" s="83"/>
      <c r="G7" s="83"/>
      <c r="H7" s="83"/>
      <c r="I7" s="83"/>
      <c r="J7" s="83"/>
      <c r="K7" s="83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151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s="11" customFormat="1" ht="18.75" customHeight="1">
      <c r="B11" s="5" t="s">
        <v>15</v>
      </c>
      <c r="C11" s="21" t="s">
        <v>143</v>
      </c>
      <c r="D11" s="22">
        <f>(THG!D9)/1000</f>
        <v>466.15274172404702</v>
      </c>
      <c r="E11" s="22">
        <f>(THG!E9)/1000</f>
        <v>450.99680282531432</v>
      </c>
      <c r="F11" s="22">
        <f>(THG!F9)/1000</f>
        <v>426.15510923993003</v>
      </c>
      <c r="G11" s="22">
        <f>(THG!G9)/1000</f>
        <v>416.40436754711214</v>
      </c>
      <c r="H11" s="22">
        <f>(THG!H9)/1000</f>
        <v>410.5543634124391</v>
      </c>
      <c r="I11" s="22">
        <f>(THG!I9)/1000</f>
        <v>399.92389778220632</v>
      </c>
      <c r="J11" s="22">
        <f>(THG!J9)/1000</f>
        <v>406.14788076161653</v>
      </c>
      <c r="K11" s="22">
        <f>(THG!K9)/1000</f>
        <v>384.62005183715814</v>
      </c>
      <c r="L11" s="22">
        <f>(THG!L9)/1000</f>
        <v>384.59549271025861</v>
      </c>
      <c r="M11" s="22">
        <f>(THG!M9)/1000</f>
        <v>373.95384574234498</v>
      </c>
      <c r="N11" s="22">
        <f>(THG!N9)/1000</f>
        <v>385.3483831711568</v>
      </c>
      <c r="O11" s="22">
        <f>(THG!O9)/1000</f>
        <v>396.30974205417903</v>
      </c>
      <c r="P11" s="22">
        <f>(THG!P9)/1000</f>
        <v>396.50085616259054</v>
      </c>
      <c r="Q11" s="22">
        <f>(THG!Q9)/1000</f>
        <v>408.89890067306743</v>
      </c>
      <c r="R11" s="22">
        <f>(THG!R9)/1000</f>
        <v>403.62936129114661</v>
      </c>
      <c r="S11" s="22">
        <f>(THG!S9)/1000</f>
        <v>396.927651889213</v>
      </c>
      <c r="T11" s="22">
        <f>(THG!T9)/1000</f>
        <v>397.17623341823463</v>
      </c>
      <c r="U11" s="22">
        <f>(THG!U9)/1000</f>
        <v>402.88513511309139</v>
      </c>
      <c r="V11" s="22">
        <f>(THG!V9)/1000</f>
        <v>382.52811394574655</v>
      </c>
      <c r="W11" s="22">
        <f>(THG!W9)/1000</f>
        <v>356.37078191718399</v>
      </c>
      <c r="X11" s="22">
        <f>(THG!X9)/1000</f>
        <v>368.05362720820727</v>
      </c>
      <c r="Y11" s="22">
        <f>(THG!Y9)/1000</f>
        <v>365.70677646828324</v>
      </c>
      <c r="Z11" s="22">
        <f>(THG!Z9)/1000</f>
        <v>376.66844441350281</v>
      </c>
      <c r="AA11" s="22">
        <f>(THG!AA9)/1000</f>
        <v>379.43849373505032</v>
      </c>
      <c r="AB11" s="22">
        <f>(THG!AB9)/1000</f>
        <v>359.36663787520069</v>
      </c>
      <c r="AC11" s="22">
        <f>(THG!AC9)/1000</f>
        <v>347.2783200905476</v>
      </c>
      <c r="AD11" s="22">
        <f>(THG!AD9)/1000</f>
        <v>343.561553990042</v>
      </c>
      <c r="AE11" s="22">
        <f>(THG!AE9)/1000</f>
        <v>322.80952742451711</v>
      </c>
      <c r="AF11" s="22">
        <f>(THG!AF9)/1000</f>
        <v>309.24078253917793</v>
      </c>
      <c r="AG11" s="22">
        <f>(THG!AG9)/1000</f>
        <v>258.0431866778124</v>
      </c>
      <c r="AH11" s="22">
        <f>(THG!AH9)/1000</f>
        <v>220.51700009169872</v>
      </c>
      <c r="AI11" s="28"/>
      <c r="AJ11" s="28"/>
      <c r="AK11" s="28"/>
      <c r="AL11" s="28"/>
      <c r="AM11" s="28"/>
      <c r="AN11" s="28"/>
      <c r="AO11" s="28"/>
      <c r="AP11" s="28"/>
      <c r="AQ11" s="28"/>
      <c r="AR11" s="28"/>
    </row>
    <row r="12" spans="2:44" ht="18.75" customHeight="1">
      <c r="B12" s="6" t="s">
        <v>16</v>
      </c>
      <c r="C12" s="23" t="s">
        <v>143</v>
      </c>
      <c r="D12" s="85">
        <f>(THG!D14)/1000</f>
        <v>283.60046479956588</v>
      </c>
      <c r="E12" s="85">
        <f>(THG!E14)/1000</f>
        <v>258.46065600270907</v>
      </c>
      <c r="F12" s="85">
        <f>(THG!F14)/1000</f>
        <v>248.13324718343722</v>
      </c>
      <c r="G12" s="85">
        <f>(THG!G14)/1000</f>
        <v>238.4618730528268</v>
      </c>
      <c r="H12" s="85">
        <f>(THG!H14)/1000</f>
        <v>242.62324917229799</v>
      </c>
      <c r="I12" s="85">
        <f>(THG!I14)/1000</f>
        <v>244.29272748883523</v>
      </c>
      <c r="J12" s="85">
        <f>(THG!J14)/1000</f>
        <v>233.12787465033296</v>
      </c>
      <c r="K12" s="85">
        <f>(THG!K14)/1000</f>
        <v>237.47669935956316</v>
      </c>
      <c r="L12" s="85">
        <f>(THG!L14)/1000</f>
        <v>219.21109395857695</v>
      </c>
      <c r="M12" s="85">
        <f>(THG!M14)/1000</f>
        <v>208.72002967770877</v>
      </c>
      <c r="N12" s="85">
        <f>(THG!N14)/1000</f>
        <v>208.09335716300492</v>
      </c>
      <c r="O12" s="85">
        <f>(THG!O14)/1000</f>
        <v>197.54950375141087</v>
      </c>
      <c r="P12" s="85">
        <f>(THG!P14)/1000</f>
        <v>195.23746069691251</v>
      </c>
      <c r="Q12" s="85">
        <f>(THG!Q14)/1000</f>
        <v>195.93738886358776</v>
      </c>
      <c r="R12" s="85">
        <f>(THG!R14)/1000</f>
        <v>197.60145089208498</v>
      </c>
      <c r="S12" s="85">
        <f>(THG!S14)/1000</f>
        <v>191.20795484264517</v>
      </c>
      <c r="T12" s="85">
        <f>(THG!T14)/1000</f>
        <v>196.29919866488152</v>
      </c>
      <c r="U12" s="85">
        <f>(THG!U14)/1000</f>
        <v>205.2898188306543</v>
      </c>
      <c r="V12" s="85">
        <f>(THG!V14)/1000</f>
        <v>201.75813442908247</v>
      </c>
      <c r="W12" s="85">
        <f>(THG!W14)/1000</f>
        <v>176.12011696348966</v>
      </c>
      <c r="X12" s="85">
        <f>(THG!X14)/1000</f>
        <v>188.44719091234793</v>
      </c>
      <c r="Y12" s="85">
        <f>(THG!Y14)/1000</f>
        <v>185.45918521830916</v>
      </c>
      <c r="Z12" s="85">
        <f>(THG!Z14)/1000</f>
        <v>179.66063234562753</v>
      </c>
      <c r="AA12" s="85">
        <f>(THG!AA14)/1000</f>
        <v>180.1215791178669</v>
      </c>
      <c r="AB12" s="85">
        <f>(THG!AB14)/1000</f>
        <v>179.81751405150004</v>
      </c>
      <c r="AC12" s="85">
        <f>(THG!AC14)/1000</f>
        <v>187.54651040563701</v>
      </c>
      <c r="AD12" s="85">
        <f>(THG!AD14)/1000</f>
        <v>191.78238503065444</v>
      </c>
      <c r="AE12" s="85">
        <f>(THG!AE14)/1000</f>
        <v>197.69883332364438</v>
      </c>
      <c r="AF12" s="85">
        <f>(THG!AF14)/1000</f>
        <v>189.66377222617271</v>
      </c>
      <c r="AG12" s="85">
        <f>(THG!AG14)/1000</f>
        <v>186.79307090627125</v>
      </c>
      <c r="AH12" s="85">
        <f>(THG!AH14)/1000</f>
        <v>178.11001644729089</v>
      </c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2:44" ht="18.75" customHeight="1">
      <c r="B13" s="38" t="s">
        <v>17</v>
      </c>
      <c r="C13" s="39" t="s">
        <v>143</v>
      </c>
      <c r="D13" s="22">
        <f>(THG!D22)/1000</f>
        <v>209.74775349409506</v>
      </c>
      <c r="E13" s="22">
        <f>(THG!E22)/1000</f>
        <v>208.31015806573924</v>
      </c>
      <c r="F13" s="22">
        <f>(THG!F22)/1000</f>
        <v>190.35187841715231</v>
      </c>
      <c r="G13" s="22">
        <f>(THG!G22)/1000</f>
        <v>197.09982327331406</v>
      </c>
      <c r="H13" s="22">
        <f>(THG!H22)/1000</f>
        <v>186.37561133185159</v>
      </c>
      <c r="I13" s="22">
        <f>(THG!I22)/1000</f>
        <v>187.86682285046183</v>
      </c>
      <c r="J13" s="22">
        <f>(THG!J22)/1000</f>
        <v>211.09929287239197</v>
      </c>
      <c r="K13" s="22">
        <f>(THG!K22)/1000</f>
        <v>197.86019042386511</v>
      </c>
      <c r="L13" s="22">
        <f>(THG!L22)/1000</f>
        <v>189.73234403698908</v>
      </c>
      <c r="M13" s="22">
        <f>(THG!M22)/1000</f>
        <v>173.02557379183531</v>
      </c>
      <c r="N13" s="22">
        <f>(THG!N22)/1000</f>
        <v>167.00087093880234</v>
      </c>
      <c r="O13" s="22">
        <f>(THG!O22)/1000</f>
        <v>187.28582601355103</v>
      </c>
      <c r="P13" s="22">
        <f>(THG!P22)/1000</f>
        <v>174.28933579301946</v>
      </c>
      <c r="Q13" s="22">
        <f>(THG!Q22)/1000</f>
        <v>166.94323449131392</v>
      </c>
      <c r="R13" s="22">
        <f>(THG!R22)/1000</f>
        <v>156.34303455756728</v>
      </c>
      <c r="S13" s="22">
        <f>(THG!S22)/1000</f>
        <v>153.92477956657876</v>
      </c>
      <c r="T13" s="22">
        <f>(THG!T22)/1000</f>
        <v>162.25560442069687</v>
      </c>
      <c r="U13" s="22">
        <f>(THG!U22)/1000</f>
        <v>126.02089942594301</v>
      </c>
      <c r="V13" s="22">
        <f>(THG!V22)/1000</f>
        <v>151.69166030414675</v>
      </c>
      <c r="W13" s="22">
        <f>(THG!W22)/1000</f>
        <v>138.98414801036927</v>
      </c>
      <c r="X13" s="22">
        <f>(THG!X22)/1000</f>
        <v>148.54748086261151</v>
      </c>
      <c r="Y13" s="22">
        <f>(THG!Y22)/1000</f>
        <v>128.27713850712925</v>
      </c>
      <c r="Z13" s="22">
        <f>(THG!Z22)/1000</f>
        <v>130.60085519270478</v>
      </c>
      <c r="AA13" s="22">
        <f>(THG!AA22)/1000</f>
        <v>139.90863833039884</v>
      </c>
      <c r="AB13" s="22">
        <f>(THG!AB22)/1000</f>
        <v>119.10695646989107</v>
      </c>
      <c r="AC13" s="22">
        <f>(THG!AC22)/1000</f>
        <v>124.48533232937545</v>
      </c>
      <c r="AD13" s="22">
        <f>(THG!AD22)/1000</f>
        <v>125.13249715514486</v>
      </c>
      <c r="AE13" s="22">
        <f>(THG!AE22)/1000</f>
        <v>122.38331001275984</v>
      </c>
      <c r="AF13" s="22">
        <f>(THG!AF22)/1000</f>
        <v>116.35203154611027</v>
      </c>
      <c r="AG13" s="22">
        <f>(THG!AG22)/1000</f>
        <v>123.46102144815617</v>
      </c>
      <c r="AH13" s="22">
        <f>(THG!AH22)/1000</f>
        <v>120.00016996171158</v>
      </c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2:44" ht="18.75" customHeight="1">
      <c r="B14" s="6" t="s">
        <v>25</v>
      </c>
      <c r="C14" s="23" t="s">
        <v>143</v>
      </c>
      <c r="D14" s="85">
        <f>(THG!D27)/1000</f>
        <v>163.82103838466924</v>
      </c>
      <c r="E14" s="85">
        <f>(THG!E27)/1000</f>
        <v>166.66882416487135</v>
      </c>
      <c r="F14" s="85">
        <f>(THG!F27)/1000</f>
        <v>172.41975504305159</v>
      </c>
      <c r="G14" s="85">
        <f>(THG!G27)/1000</f>
        <v>176.77216063188706</v>
      </c>
      <c r="H14" s="85">
        <f>(THG!H27)/1000</f>
        <v>172.79886857729053</v>
      </c>
      <c r="I14" s="85">
        <f>(THG!I27)/1000</f>
        <v>176.47685958273684</v>
      </c>
      <c r="J14" s="85">
        <f>(THG!J27)/1000</f>
        <v>176.29701791446851</v>
      </c>
      <c r="K14" s="85">
        <f>(THG!K27)/1000</f>
        <v>176.79159044131541</v>
      </c>
      <c r="L14" s="85">
        <f>(THG!L27)/1000</f>
        <v>180.21900779547778</v>
      </c>
      <c r="M14" s="85">
        <f>(THG!M27)/1000</f>
        <v>185.38599203023514</v>
      </c>
      <c r="N14" s="85">
        <f>(THG!N27)/1000</f>
        <v>181.41632531440433</v>
      </c>
      <c r="O14" s="85">
        <f>(THG!O27)/1000</f>
        <v>177.50116146628216</v>
      </c>
      <c r="P14" s="85">
        <f>(THG!P27)/1000</f>
        <v>175.10132727420125</v>
      </c>
      <c r="Q14" s="85">
        <f>(THG!Q27)/1000</f>
        <v>168.74143333738195</v>
      </c>
      <c r="R14" s="85">
        <f>(THG!R27)/1000</f>
        <v>168.21173428275969</v>
      </c>
      <c r="S14" s="85">
        <f>(THG!S27)/1000</f>
        <v>160.19618191325731</v>
      </c>
      <c r="T14" s="85">
        <f>(THG!T27)/1000</f>
        <v>156.22302957560143</v>
      </c>
      <c r="U14" s="85">
        <f>(THG!U27)/1000</f>
        <v>153.36225380989848</v>
      </c>
      <c r="V14" s="85">
        <f>(THG!V27)/1000</f>
        <v>152.96755267853524</v>
      </c>
      <c r="W14" s="85">
        <f>(THG!W27)/1000</f>
        <v>152.32239355773811</v>
      </c>
      <c r="X14" s="85">
        <f>(THG!X27)/1000</f>
        <v>153.26703299103335</v>
      </c>
      <c r="Y14" s="85">
        <f>(THG!Y27)/1000</f>
        <v>155.13345632569667</v>
      </c>
      <c r="Z14" s="85">
        <f>(THG!Z27)/1000</f>
        <v>153.85662970558792</v>
      </c>
      <c r="AA14" s="85">
        <f>(THG!AA27)/1000</f>
        <v>158.05415930946288</v>
      </c>
      <c r="AB14" s="85">
        <f>(THG!AB27)/1000</f>
        <v>159.16501955174999</v>
      </c>
      <c r="AC14" s="85">
        <f>(THG!AC27)/1000</f>
        <v>161.75540488777736</v>
      </c>
      <c r="AD14" s="85">
        <f>(THG!AD27)/1000</f>
        <v>165.19899358094835</v>
      </c>
      <c r="AE14" s="85">
        <f>(THG!AE27)/1000</f>
        <v>168.09648326841199</v>
      </c>
      <c r="AF14" s="85">
        <f>(THG!AF27)/1000</f>
        <v>162.57721439287801</v>
      </c>
      <c r="AG14" s="85">
        <f>(THG!AG27)/1000</f>
        <v>164.32246804266438</v>
      </c>
      <c r="AH14" s="85">
        <f>(THG!AH27)/1000</f>
        <v>145.56439971160199</v>
      </c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2:44" s="11" customFormat="1" ht="18.75" customHeight="1">
      <c r="B15" s="5" t="s">
        <v>26</v>
      </c>
      <c r="C15" s="21" t="s">
        <v>143</v>
      </c>
      <c r="D15" s="22">
        <f>(THG!D33)/1000</f>
        <v>87.019451003030753</v>
      </c>
      <c r="E15" s="22">
        <f>(THG!E33)/1000</f>
        <v>78.011552865268186</v>
      </c>
      <c r="F15" s="22">
        <f>(THG!F33)/1000</f>
        <v>74.931697034560429</v>
      </c>
      <c r="G15" s="22">
        <f>(THG!G33)/1000</f>
        <v>74.107151009790684</v>
      </c>
      <c r="H15" s="22">
        <f>(THG!H33)/1000</f>
        <v>73.308958941609163</v>
      </c>
      <c r="I15" s="22">
        <f>(THG!I33)/1000</f>
        <v>73.769321953950438</v>
      </c>
      <c r="J15" s="22">
        <f>(THG!J33)/1000</f>
        <v>75.341669510767701</v>
      </c>
      <c r="K15" s="22">
        <f>(THG!K33)/1000</f>
        <v>73.314300197643519</v>
      </c>
      <c r="L15" s="22">
        <f>(THG!L33)/1000</f>
        <v>73.337265182317367</v>
      </c>
      <c r="M15" s="22">
        <f>(THG!M33)/1000</f>
        <v>73.803643636136286</v>
      </c>
      <c r="N15" s="22">
        <f>(THG!N33)/1000</f>
        <v>72.281930201268736</v>
      </c>
      <c r="O15" s="22">
        <f>(THG!O33)/1000</f>
        <v>73.295621079171895</v>
      </c>
      <c r="P15" s="22">
        <f>(THG!P33)/1000</f>
        <v>70.687402560726838</v>
      </c>
      <c r="Q15" s="22">
        <f>(THG!Q33)/1000</f>
        <v>69.709362506102451</v>
      </c>
      <c r="R15" s="22">
        <f>(THG!R33)/1000</f>
        <v>69.139176520864609</v>
      </c>
      <c r="S15" s="22">
        <f>(THG!S33)/1000</f>
        <v>69.024520677010202</v>
      </c>
      <c r="T15" s="22">
        <f>(THG!T33)/1000</f>
        <v>67.993371779855465</v>
      </c>
      <c r="U15" s="22">
        <f>(THG!U33)/1000</f>
        <v>68.112601281777856</v>
      </c>
      <c r="V15" s="22">
        <f>(THG!V33)/1000</f>
        <v>68.968515574538159</v>
      </c>
      <c r="W15" s="22">
        <f>(THG!W33)/1000</f>
        <v>69.246513794310516</v>
      </c>
      <c r="X15" s="22">
        <f>(THG!X33)/1000</f>
        <v>68.97389655290776</v>
      </c>
      <c r="Y15" s="22">
        <f>(THG!Y33)/1000</f>
        <v>68.962410854504938</v>
      </c>
      <c r="Z15" s="22">
        <f>(THG!Z33)/1000</f>
        <v>69.590042497751568</v>
      </c>
      <c r="AA15" s="22">
        <f>(THG!AA33)/1000</f>
        <v>70.688547033051719</v>
      </c>
      <c r="AB15" s="22">
        <f>(THG!AB33)/1000</f>
        <v>72.183395710364167</v>
      </c>
      <c r="AC15" s="22">
        <f>(THG!AC33)/1000</f>
        <v>72.194620520415754</v>
      </c>
      <c r="AD15" s="22">
        <f>(THG!AD33)/1000</f>
        <v>71.83266328371154</v>
      </c>
      <c r="AE15" s="22">
        <f>(THG!AE33)/1000</f>
        <v>71.041490994607372</v>
      </c>
      <c r="AF15" s="22">
        <f>(THG!AF33)/1000</f>
        <v>68.443884206569891</v>
      </c>
      <c r="AG15" s="22">
        <f>(THG!AG33)/1000</f>
        <v>67.936220790405713</v>
      </c>
      <c r="AH15" s="22">
        <f>(THG!AH33)/1000</f>
        <v>66.407683480905035</v>
      </c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2:44" s="11" customFormat="1" ht="18.75" customHeight="1">
      <c r="B16" s="6" t="s">
        <v>27</v>
      </c>
      <c r="C16" s="23" t="s">
        <v>143</v>
      </c>
      <c r="D16" s="85">
        <f>(THG!D43)/1000</f>
        <v>38.235469475580871</v>
      </c>
      <c r="E16" s="85">
        <f>(THG!E43)/1000</f>
        <v>39.612552100820764</v>
      </c>
      <c r="F16" s="85">
        <f>(THG!F43)/1000</f>
        <v>40.188137229036172</v>
      </c>
      <c r="G16" s="85">
        <f>(THG!G43)/1000</f>
        <v>39.999890403374188</v>
      </c>
      <c r="H16" s="85">
        <f>(THG!H43)/1000</f>
        <v>39.203810945091227</v>
      </c>
      <c r="I16" s="85">
        <f>(THG!I43)/1000</f>
        <v>38.22561807402429</v>
      </c>
      <c r="J16" s="85">
        <f>(THG!J43)/1000</f>
        <v>36.77240103663852</v>
      </c>
      <c r="K16" s="85">
        <f>(THG!K43)/1000</f>
        <v>33.818112689172025</v>
      </c>
      <c r="L16" s="85">
        <f>(THG!L43)/1000</f>
        <v>31.680428236140102</v>
      </c>
      <c r="M16" s="85">
        <f>(THG!M43)/1000</f>
        <v>30.038358841560818</v>
      </c>
      <c r="N16" s="85">
        <f>(THG!N43)/1000</f>
        <v>28.471220338596744</v>
      </c>
      <c r="O16" s="85">
        <f>(THG!O43)/1000</f>
        <v>26.803204910090514</v>
      </c>
      <c r="P16" s="85">
        <f>(THG!P43)/1000</f>
        <v>25.418188809372612</v>
      </c>
      <c r="Q16" s="85">
        <f>(THG!Q43)/1000</f>
        <v>23.907255659414442</v>
      </c>
      <c r="R16" s="85">
        <f>(THG!R43)/1000</f>
        <v>22.60099081208638</v>
      </c>
      <c r="S16" s="85">
        <f>(THG!S43)/1000</f>
        <v>21.248425730071155</v>
      </c>
      <c r="T16" s="85">
        <f>(THG!T43)/1000</f>
        <v>19.407235769887464</v>
      </c>
      <c r="U16" s="85">
        <f>(THG!U43)/1000</f>
        <v>18.097918778961649</v>
      </c>
      <c r="V16" s="85">
        <f>(THG!V43)/1000</f>
        <v>16.866369242436459</v>
      </c>
      <c r="W16" s="85">
        <f>(THG!W43)/1000</f>
        <v>15.644490792921461</v>
      </c>
      <c r="X16" s="85">
        <f>(THG!X43)/1000</f>
        <v>14.516106836649714</v>
      </c>
      <c r="Y16" s="85">
        <f>(THG!Y43)/1000</f>
        <v>13.734631150805603</v>
      </c>
      <c r="Z16" s="85">
        <f>(THG!Z43)/1000</f>
        <v>12.965422662082982</v>
      </c>
      <c r="AA16" s="85">
        <f>(THG!AA43)/1000</f>
        <v>12.208121898309647</v>
      </c>
      <c r="AB16" s="85">
        <f>(THG!AB43)/1000</f>
        <v>11.615620865564097</v>
      </c>
      <c r="AC16" s="85">
        <f>(THG!AC43)/1000</f>
        <v>11.001623532978895</v>
      </c>
      <c r="AD16" s="85">
        <f>(THG!AD43)/1000</f>
        <v>10.459813041961683</v>
      </c>
      <c r="AE16" s="85">
        <f>(THG!AE43)/1000</f>
        <v>10.046021896164998</v>
      </c>
      <c r="AF16" s="85">
        <f>(THG!AF43)/1000</f>
        <v>9.612728527491246</v>
      </c>
      <c r="AG16" s="85">
        <f>(THG!AG43)/1000</f>
        <v>9.2425689308008963</v>
      </c>
      <c r="AH16" s="85">
        <f>(THG!AH43)/1000</f>
        <v>8.8953295443662572</v>
      </c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2:44" ht="18.75" customHeight="1">
      <c r="B17" s="5" t="s">
        <v>159</v>
      </c>
      <c r="C17" s="21" t="s">
        <v>143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spans="2:44" ht="18.75" customHeight="1">
      <c r="B18" s="19"/>
      <c r="C18" s="16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2:44" ht="18.75" customHeight="1">
      <c r="B19" s="5" t="s">
        <v>15</v>
      </c>
      <c r="C19" s="21" t="s">
        <v>144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22">
        <v>280</v>
      </c>
      <c r="AI19" s="22" t="e">
        <f>NA()</f>
        <v>#N/A</v>
      </c>
      <c r="AJ19" s="22">
        <v>257</v>
      </c>
      <c r="AK19" s="22" t="e">
        <f>NA()</f>
        <v>#N/A</v>
      </c>
      <c r="AL19" s="22" t="e">
        <f>NA()</f>
        <v>#N/A</v>
      </c>
      <c r="AM19" s="22" t="e">
        <f>NA()</f>
        <v>#N/A</v>
      </c>
      <c r="AN19" s="22" t="e">
        <f>NA()</f>
        <v>#N/A</v>
      </c>
      <c r="AO19" s="22" t="e">
        <f>NA()</f>
        <v>#N/A</v>
      </c>
      <c r="AP19" s="22" t="e">
        <f>NA()</f>
        <v>#N/A</v>
      </c>
      <c r="AQ19" s="22" t="e">
        <f>NA()</f>
        <v>#N/A</v>
      </c>
      <c r="AR19" s="22">
        <v>175</v>
      </c>
    </row>
    <row r="20" spans="2:44" ht="18.75" customHeight="1">
      <c r="B20" s="6" t="s">
        <v>16</v>
      </c>
      <c r="C20" s="23" t="s">
        <v>144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85">
        <v>186</v>
      </c>
      <c r="AI20" s="85">
        <v>182</v>
      </c>
      <c r="AJ20" s="85">
        <v>177</v>
      </c>
      <c r="AK20" s="85">
        <v>172</v>
      </c>
      <c r="AL20" s="85">
        <v>168</v>
      </c>
      <c r="AM20" s="85">
        <v>163</v>
      </c>
      <c r="AN20" s="85">
        <v>158</v>
      </c>
      <c r="AO20" s="85">
        <v>154</v>
      </c>
      <c r="AP20" s="85">
        <v>149</v>
      </c>
      <c r="AQ20" s="85">
        <v>145</v>
      </c>
      <c r="AR20" s="85">
        <v>140</v>
      </c>
    </row>
    <row r="21" spans="2:44" ht="18.75" customHeight="1">
      <c r="B21" s="38" t="s">
        <v>17</v>
      </c>
      <c r="C21" s="39" t="s">
        <v>144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22">
        <v>118</v>
      </c>
      <c r="AI21" s="22">
        <v>113</v>
      </c>
      <c r="AJ21" s="22">
        <v>108</v>
      </c>
      <c r="AK21" s="22">
        <v>103</v>
      </c>
      <c r="AL21" s="22">
        <v>99</v>
      </c>
      <c r="AM21" s="22">
        <v>94</v>
      </c>
      <c r="AN21" s="22">
        <v>89</v>
      </c>
      <c r="AO21" s="22">
        <v>84</v>
      </c>
      <c r="AP21" s="22">
        <v>80</v>
      </c>
      <c r="AQ21" s="22">
        <v>75</v>
      </c>
      <c r="AR21" s="22">
        <v>70</v>
      </c>
    </row>
    <row r="22" spans="2:44" s="32" customFormat="1" ht="18.75" customHeight="1">
      <c r="B22" s="6" t="s">
        <v>25</v>
      </c>
      <c r="C22" s="23" t="s">
        <v>144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85">
        <v>150</v>
      </c>
      <c r="AI22" s="85">
        <v>145</v>
      </c>
      <c r="AJ22" s="85">
        <v>139</v>
      </c>
      <c r="AK22" s="85">
        <v>134</v>
      </c>
      <c r="AL22" s="85">
        <v>128</v>
      </c>
      <c r="AM22" s="85">
        <v>123</v>
      </c>
      <c r="AN22" s="85">
        <v>117</v>
      </c>
      <c r="AO22" s="85">
        <v>112</v>
      </c>
      <c r="AP22" s="85">
        <v>106</v>
      </c>
      <c r="AQ22" s="85">
        <v>101</v>
      </c>
      <c r="AR22" s="85">
        <v>95</v>
      </c>
    </row>
    <row r="23" spans="2:44" s="11" customFormat="1" ht="18.75" customHeight="1">
      <c r="B23" s="5" t="s">
        <v>26</v>
      </c>
      <c r="C23" s="21" t="s">
        <v>144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2">
        <v>70</v>
      </c>
      <c r="AI23" s="22">
        <v>68</v>
      </c>
      <c r="AJ23" s="22">
        <v>67</v>
      </c>
      <c r="AK23" s="22">
        <v>66</v>
      </c>
      <c r="AL23" s="22">
        <v>65</v>
      </c>
      <c r="AM23" s="22">
        <v>64</v>
      </c>
      <c r="AN23" s="22">
        <v>63</v>
      </c>
      <c r="AO23" s="22">
        <v>61</v>
      </c>
      <c r="AP23" s="22">
        <v>60</v>
      </c>
      <c r="AQ23" s="22">
        <v>59</v>
      </c>
      <c r="AR23" s="22">
        <v>58</v>
      </c>
    </row>
    <row r="24" spans="2:44" s="11" customFormat="1" ht="18.75" customHeight="1">
      <c r="B24" s="6" t="s">
        <v>27</v>
      </c>
      <c r="C24" s="23" t="s">
        <v>144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85">
        <v>9</v>
      </c>
      <c r="AI24" s="85">
        <v>9</v>
      </c>
      <c r="AJ24" s="85">
        <v>8</v>
      </c>
      <c r="AK24" s="85">
        <v>8</v>
      </c>
      <c r="AL24" s="85">
        <v>7</v>
      </c>
      <c r="AM24" s="85">
        <v>7</v>
      </c>
      <c r="AN24" s="85">
        <v>7</v>
      </c>
      <c r="AO24" s="85">
        <v>6</v>
      </c>
      <c r="AP24" s="85">
        <v>6</v>
      </c>
      <c r="AQ24" s="85">
        <v>5</v>
      </c>
      <c r="AR24" s="85">
        <v>5</v>
      </c>
    </row>
    <row r="25" spans="2:44" ht="18.75" customHeight="1">
      <c r="B25" s="5" t="s">
        <v>159</v>
      </c>
      <c r="C25" s="21" t="s">
        <v>144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2:44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</row>
    <row r="27" spans="2:44" ht="14.25" customHeight="1">
      <c r="B27" s="7"/>
      <c r="C27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531B-4DAB-4A89-9AA4-85FDF40CE0FC}">
  <sheetPr>
    <tabColor theme="7" tint="0.59999389629810485"/>
    <pageSetUpPr fitToPage="1"/>
  </sheetPr>
  <dimension ref="A1:X35"/>
  <sheetViews>
    <sheetView showGridLines="0" zoomScale="130" zoomScaleNormal="130" zoomScaleSheetLayoutView="110" workbookViewId="0"/>
  </sheetViews>
  <sheetFormatPr baseColWidth="10" defaultRowHeight="12.75"/>
  <cols>
    <col min="1" max="1" width="5.7109375" style="44" customWidth="1"/>
    <col min="2" max="2" width="4.28515625" style="44" customWidth="1"/>
    <col min="3" max="3" width="1.7109375" style="44" customWidth="1"/>
    <col min="4" max="4" width="14" style="44" customWidth="1"/>
    <col min="5" max="5" width="1.7109375" style="44" customWidth="1"/>
    <col min="6" max="6" width="14" style="44" customWidth="1"/>
    <col min="7" max="7" width="1.7109375" style="44" customWidth="1"/>
    <col min="8" max="8" width="14" style="44" customWidth="1"/>
    <col min="9" max="9" width="1.7109375" style="44" customWidth="1"/>
    <col min="10" max="10" width="14" style="44" customWidth="1"/>
    <col min="11" max="11" width="1.7109375" style="44" customWidth="1"/>
    <col min="12" max="12" width="14" style="44" customWidth="1"/>
    <col min="13" max="13" width="3.140625" style="44" customWidth="1"/>
    <col min="14" max="14" width="1.42578125" style="44" customWidth="1"/>
    <col min="15" max="15" width="15.140625" style="44" customWidth="1"/>
    <col min="16" max="16" width="2.5703125" style="45" customWidth="1"/>
    <col min="17" max="19" width="11.7109375" style="45" customWidth="1"/>
    <col min="20" max="20" width="4" style="45" customWidth="1"/>
    <col min="21" max="22" width="11.7109375" style="45" customWidth="1"/>
    <col min="23" max="23" width="19.140625" style="45" customWidth="1"/>
    <col min="24" max="24" width="2.5703125" style="45" customWidth="1"/>
    <col min="25" max="16384" width="11.42578125" style="45"/>
  </cols>
  <sheetData>
    <row r="1" spans="1:24" ht="20.25" customHeight="1">
      <c r="A1" s="43"/>
    </row>
    <row r="2" spans="1:24" ht="20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173" t="s">
        <v>142</v>
      </c>
      <c r="Q2" s="174"/>
      <c r="R2" s="174"/>
      <c r="S2" s="174"/>
      <c r="T2" s="174"/>
      <c r="U2" s="174"/>
      <c r="V2" s="174"/>
      <c r="W2" s="174"/>
      <c r="X2" s="175"/>
    </row>
    <row r="3" spans="1:24" ht="18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48"/>
      <c r="Q3" s="49"/>
      <c r="R3" s="50"/>
      <c r="S3" s="49"/>
      <c r="T3" s="49"/>
      <c r="U3" s="50"/>
      <c r="V3" s="49"/>
      <c r="W3" s="49"/>
      <c r="X3" s="51"/>
    </row>
    <row r="4" spans="1:24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P4" s="48"/>
      <c r="Q4" s="49"/>
      <c r="R4" s="49"/>
      <c r="S4" s="49"/>
      <c r="T4" s="49"/>
      <c r="U4" s="49"/>
      <c r="V4" s="49"/>
      <c r="W4" s="49"/>
      <c r="X4" s="51"/>
    </row>
    <row r="5" spans="1:24" ht="7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P5" s="53"/>
      <c r="Q5" s="54"/>
      <c r="R5" s="54"/>
      <c r="S5" s="54"/>
      <c r="T5" s="54"/>
      <c r="U5" s="54"/>
      <c r="V5" s="54"/>
      <c r="W5" s="54"/>
      <c r="X5" s="55"/>
    </row>
    <row r="6" spans="1:24" ht="16.5" customHeight="1">
      <c r="B6" s="56"/>
      <c r="P6" s="53"/>
      <c r="Q6" s="54"/>
      <c r="R6" s="54"/>
      <c r="S6" s="54"/>
      <c r="T6" s="54"/>
      <c r="U6" s="54"/>
      <c r="V6" s="54"/>
      <c r="W6" s="54"/>
      <c r="X6" s="55"/>
    </row>
    <row r="7" spans="1:24" ht="16.5" customHeight="1">
      <c r="B7" s="56"/>
      <c r="P7" s="53"/>
      <c r="Q7" s="54"/>
      <c r="R7" s="54"/>
      <c r="S7" s="54"/>
      <c r="T7" s="54"/>
      <c r="U7" s="54"/>
      <c r="V7" s="54"/>
      <c r="W7" s="54"/>
      <c r="X7" s="55"/>
    </row>
    <row r="8" spans="1:24" ht="16.5" customHeight="1">
      <c r="B8" s="56"/>
      <c r="P8" s="53"/>
      <c r="Q8" s="54"/>
      <c r="R8" s="54"/>
      <c r="S8" s="54"/>
      <c r="T8" s="54"/>
      <c r="U8" s="54"/>
      <c r="V8" s="54"/>
      <c r="W8" s="54"/>
      <c r="X8" s="55"/>
    </row>
    <row r="9" spans="1:24" ht="16.5" customHeight="1">
      <c r="B9" s="56"/>
      <c r="P9" s="53"/>
      <c r="Q9" s="54"/>
      <c r="R9" s="54"/>
      <c r="S9" s="54"/>
      <c r="T9" s="54"/>
      <c r="U9" s="54"/>
      <c r="V9" s="54"/>
      <c r="W9" s="54"/>
      <c r="X9" s="55"/>
    </row>
    <row r="10" spans="1:24" ht="16.5" customHeight="1">
      <c r="B10" s="56"/>
      <c r="P10" s="53"/>
      <c r="Q10" s="54"/>
      <c r="R10" s="54"/>
      <c r="S10" s="54"/>
      <c r="T10" s="54"/>
      <c r="U10" s="54"/>
      <c r="V10" s="54"/>
      <c r="W10" s="54"/>
      <c r="X10" s="55"/>
    </row>
    <row r="11" spans="1:24" ht="16.5" customHeight="1">
      <c r="B11" s="56"/>
      <c r="P11" s="53"/>
      <c r="Q11" s="57" t="s">
        <v>141</v>
      </c>
      <c r="R11" s="54"/>
      <c r="S11" s="54"/>
      <c r="T11" s="54"/>
      <c r="U11" s="54"/>
      <c r="V11" s="54"/>
      <c r="W11" s="54"/>
      <c r="X11" s="55"/>
    </row>
    <row r="12" spans="1:24" ht="16.5" customHeight="1">
      <c r="B12" s="56"/>
      <c r="P12" s="53"/>
      <c r="Q12" s="54"/>
      <c r="R12" s="54"/>
      <c r="S12" s="54"/>
      <c r="T12" s="54"/>
      <c r="U12" s="54"/>
      <c r="V12" s="54"/>
      <c r="W12" s="54"/>
      <c r="X12" s="55"/>
    </row>
    <row r="13" spans="1:24" ht="17.25" customHeight="1">
      <c r="B13" s="56"/>
      <c r="P13" s="53"/>
      <c r="Q13" s="57" t="s">
        <v>140</v>
      </c>
      <c r="R13" s="54"/>
      <c r="S13" s="54"/>
      <c r="T13" s="54"/>
      <c r="U13" s="54"/>
      <c r="V13" s="54"/>
      <c r="W13" s="54"/>
      <c r="X13" s="55"/>
    </row>
    <row r="14" spans="1:24" ht="16.5" customHeight="1">
      <c r="B14" s="56"/>
      <c r="P14" s="53"/>
      <c r="Q14" s="54"/>
      <c r="R14" s="54"/>
      <c r="S14" s="54"/>
      <c r="T14" s="54"/>
      <c r="U14" s="54"/>
      <c r="V14" s="54"/>
      <c r="W14" s="54"/>
      <c r="X14" s="55"/>
    </row>
    <row r="15" spans="1:24" ht="16.5" customHeight="1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3"/>
      <c r="Q15" s="54"/>
      <c r="R15" s="57" t="s">
        <v>139</v>
      </c>
      <c r="S15" s="54"/>
      <c r="T15" s="54"/>
      <c r="U15" s="57" t="s">
        <v>139</v>
      </c>
      <c r="V15" s="54"/>
      <c r="W15" s="54"/>
      <c r="X15" s="55"/>
    </row>
    <row r="16" spans="1:24" ht="16.5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3"/>
      <c r="Q16" s="54"/>
      <c r="R16" s="54"/>
      <c r="S16" s="54"/>
      <c r="T16" s="54"/>
      <c r="U16" s="54"/>
      <c r="V16" s="54"/>
      <c r="W16" s="54"/>
      <c r="X16" s="55"/>
    </row>
    <row r="17" spans="1:24" ht="16.5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3"/>
      <c r="Q17" s="54"/>
      <c r="R17" s="54"/>
      <c r="S17" s="54"/>
      <c r="T17" s="54"/>
      <c r="U17" s="54"/>
      <c r="V17" s="54"/>
      <c r="W17" s="54"/>
      <c r="X17" s="55"/>
    </row>
    <row r="18" spans="1:24" ht="22.5" customHeight="1">
      <c r="A18" s="58"/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3"/>
      <c r="Q18" s="54"/>
      <c r="R18" s="54"/>
      <c r="S18" s="54"/>
      <c r="T18" s="54"/>
      <c r="U18" s="54"/>
      <c r="V18" s="54"/>
      <c r="W18" s="54"/>
      <c r="X18" s="55"/>
    </row>
    <row r="19" spans="1:24" ht="87" customHeight="1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8"/>
      <c r="O19" s="58"/>
      <c r="P19" s="62"/>
      <c r="Q19" s="63"/>
      <c r="R19" s="63"/>
      <c r="S19" s="63"/>
      <c r="T19" s="63"/>
      <c r="U19" s="63"/>
      <c r="V19" s="63"/>
      <c r="W19" s="63"/>
      <c r="X19" s="64"/>
    </row>
    <row r="20" spans="1:24" ht="9" customHeight="1">
      <c r="A20" s="60"/>
      <c r="B20" s="61"/>
      <c r="C20" s="60"/>
      <c r="D20" s="172"/>
      <c r="E20" s="60"/>
      <c r="F20" s="172"/>
      <c r="G20" s="60"/>
      <c r="H20" s="172"/>
      <c r="I20" s="60"/>
      <c r="J20" s="172"/>
      <c r="K20" s="60"/>
      <c r="L20" s="172"/>
      <c r="M20" s="60"/>
      <c r="N20" s="58"/>
      <c r="O20" s="58"/>
    </row>
    <row r="21" spans="1:24" ht="11.25" customHeight="1">
      <c r="A21" s="60"/>
      <c r="B21" s="61"/>
      <c r="C21" s="60"/>
      <c r="D21" s="172"/>
      <c r="E21" s="60"/>
      <c r="F21" s="172"/>
      <c r="G21" s="60"/>
      <c r="H21" s="172"/>
      <c r="I21" s="60"/>
      <c r="J21" s="172"/>
      <c r="K21" s="60"/>
      <c r="L21" s="172"/>
      <c r="M21" s="60"/>
      <c r="N21" s="58"/>
      <c r="O21" s="58"/>
    </row>
    <row r="22" spans="1:24" ht="3.75" customHeight="1">
      <c r="A22" s="60"/>
      <c r="B22" s="61"/>
      <c r="C22" s="60"/>
      <c r="D22" s="65"/>
      <c r="E22" s="60"/>
      <c r="F22" s="65"/>
      <c r="G22" s="60"/>
      <c r="H22" s="65"/>
      <c r="I22" s="60"/>
      <c r="J22" s="65"/>
      <c r="K22" s="60"/>
      <c r="L22" s="65"/>
      <c r="M22" s="60"/>
      <c r="N22" s="58"/>
      <c r="O22" s="58"/>
    </row>
    <row r="23" spans="1:24" ht="9" customHeight="1">
      <c r="A23" s="60"/>
      <c r="B23" s="61"/>
      <c r="C23" s="60"/>
      <c r="D23" s="172"/>
      <c r="E23" s="60"/>
      <c r="F23" s="172"/>
      <c r="G23" s="60"/>
      <c r="H23" s="172"/>
      <c r="I23" s="60"/>
      <c r="J23" s="172"/>
      <c r="K23" s="60"/>
      <c r="L23" s="172"/>
      <c r="M23" s="60"/>
      <c r="N23" s="58"/>
      <c r="O23" s="58"/>
    </row>
    <row r="24" spans="1:24" ht="9" customHeight="1">
      <c r="A24" s="60"/>
      <c r="B24" s="61"/>
      <c r="C24" s="60"/>
      <c r="D24" s="172"/>
      <c r="E24" s="60"/>
      <c r="F24" s="172"/>
      <c r="G24" s="60"/>
      <c r="H24" s="172"/>
      <c r="I24" s="60"/>
      <c r="J24" s="172"/>
      <c r="K24" s="60"/>
      <c r="L24" s="172"/>
      <c r="M24" s="60"/>
      <c r="N24" s="58"/>
      <c r="O24" s="58"/>
    </row>
    <row r="25" spans="1:24" ht="22.5" customHeight="1">
      <c r="A25" s="58"/>
      <c r="B25" s="59"/>
      <c r="C25" s="66"/>
      <c r="D25" s="66"/>
      <c r="E25" s="66"/>
      <c r="F25" s="66"/>
      <c r="G25" s="66"/>
      <c r="H25" s="66"/>
      <c r="I25" s="66"/>
      <c r="J25" s="66"/>
      <c r="K25" s="66"/>
      <c r="L25" s="58"/>
      <c r="M25" s="58"/>
      <c r="N25" s="58"/>
      <c r="O25" s="58"/>
    </row>
    <row r="26" spans="1:24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24" ht="6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4" ht="6" customHeight="1">
      <c r="A28" s="67"/>
      <c r="B28" s="67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24" ht="4.5" customHeight="1">
      <c r="A29" s="67"/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24" ht="6" customHeight="1">
      <c r="A30" s="67"/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24" ht="6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24" ht="4.5" customHeight="1">
      <c r="A32" s="58"/>
      <c r="B32" s="58"/>
      <c r="C32" s="58"/>
      <c r="D32" s="58"/>
      <c r="E32" s="58"/>
      <c r="F32" s="58"/>
      <c r="G32" s="69"/>
      <c r="H32" s="69"/>
      <c r="I32" s="69"/>
      <c r="J32" s="69"/>
      <c r="K32" s="69"/>
      <c r="L32" s="58"/>
      <c r="M32" s="58"/>
      <c r="N32" s="58"/>
      <c r="O32" s="58"/>
    </row>
    <row r="33" spans="1:15" ht="18" customHeight="1">
      <c r="A33" s="70"/>
      <c r="B33" s="70"/>
      <c r="C33" s="70"/>
      <c r="D33" s="70"/>
      <c r="E33" s="70"/>
      <c r="F33" s="69"/>
      <c r="G33" s="69"/>
      <c r="H33" s="69"/>
      <c r="I33" s="69"/>
      <c r="J33" s="69"/>
      <c r="K33" s="69"/>
      <c r="L33" s="58"/>
      <c r="M33" s="58"/>
      <c r="N33" s="58"/>
      <c r="O33" s="58"/>
    </row>
    <row r="34" spans="1:15">
      <c r="A34" s="70"/>
      <c r="B34" s="70"/>
      <c r="C34" s="70"/>
      <c r="D34" s="70"/>
      <c r="E34" s="70"/>
      <c r="F34" s="69"/>
      <c r="G34" s="69"/>
      <c r="H34" s="69"/>
      <c r="I34" s="69"/>
      <c r="J34" s="69"/>
      <c r="K34" s="69"/>
      <c r="L34" s="58"/>
      <c r="M34" s="58"/>
      <c r="N34" s="58"/>
      <c r="O34" s="58"/>
    </row>
    <row r="35" spans="1:15">
      <c r="A35" s="70"/>
      <c r="B35" s="70"/>
      <c r="C35" s="70"/>
      <c r="D35" s="70"/>
      <c r="E35" s="70"/>
      <c r="F35" s="69"/>
      <c r="G35" s="69"/>
      <c r="H35" s="69"/>
      <c r="I35" s="69"/>
      <c r="J35" s="69"/>
      <c r="K35" s="69"/>
      <c r="L35" s="58"/>
      <c r="M35" s="58"/>
      <c r="N35" s="58"/>
      <c r="O35" s="58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CC94-A67E-41B8-A39E-20EDFC2B7091}">
  <sheetPr>
    <tabColor theme="4"/>
  </sheetPr>
  <dimension ref="B1:AR17"/>
  <sheetViews>
    <sheetView showGridLines="0" zoomScale="85" zoomScaleNormal="85" zoomScalePageLayoutView="150" workbookViewId="0">
      <pane xSplit="3" ySplit="10" topLeftCell="X11" activePane="bottomRight" state="frozen"/>
      <selection activeCell="X19" sqref="X19"/>
      <selection pane="topRight" activeCell="X19" sqref="X19"/>
      <selection pane="bottomLeft" activeCell="X19" sqref="X19"/>
      <selection pane="bottomRight" activeCell="X11" sqref="X11"/>
    </sheetView>
  </sheetViews>
  <sheetFormatPr baseColWidth="10" defaultColWidth="11.42578125" defaultRowHeight="15" outlineLevelCol="1"/>
  <cols>
    <col min="1" max="1" width="5.42578125" style="95" customWidth="1"/>
    <col min="2" max="2" width="39.7109375" style="95" customWidth="1"/>
    <col min="3" max="3" width="63.85546875" style="18" customWidth="1"/>
    <col min="4" max="23" width="9.42578125" style="95" hidden="1" customWidth="1" outlineLevel="1"/>
    <col min="24" max="24" width="9.42578125" style="95" customWidth="1" collapsed="1"/>
    <col min="25" max="44" width="9.42578125" style="95" customWidth="1"/>
    <col min="45" max="16384" width="11.42578125" style="95"/>
  </cols>
  <sheetData>
    <row r="1" spans="2:44" s="87" customFormat="1" ht="23.25" customHeight="1">
      <c r="B1" s="82" t="s">
        <v>138</v>
      </c>
      <c r="C1" s="105" t="s">
        <v>147</v>
      </c>
      <c r="D1" s="106"/>
      <c r="E1" s="106"/>
      <c r="F1" s="106"/>
      <c r="G1" s="106"/>
      <c r="H1" s="106"/>
      <c r="I1" s="106"/>
      <c r="J1" s="106"/>
      <c r="K1" s="107"/>
      <c r="AK1" s="41"/>
      <c r="AL1" s="88"/>
    </row>
    <row r="2" spans="2:44" s="87" customFormat="1" ht="23.25" customHeight="1">
      <c r="B2" s="82" t="s">
        <v>136</v>
      </c>
      <c r="C2" s="105" t="s">
        <v>163</v>
      </c>
      <c r="D2" s="106"/>
      <c r="E2" s="106"/>
      <c r="F2" s="106"/>
      <c r="G2" s="106"/>
      <c r="H2" s="106"/>
      <c r="I2" s="106"/>
      <c r="J2" s="106"/>
      <c r="K2" s="107"/>
      <c r="AK2" s="41"/>
    </row>
    <row r="3" spans="2:44" s="87" customFormat="1" ht="23.25" customHeight="1">
      <c r="B3" s="82" t="s">
        <v>135</v>
      </c>
      <c r="C3" s="108">
        <f ca="1">TODAY()</f>
        <v>44426</v>
      </c>
      <c r="D3" s="109"/>
      <c r="E3" s="109"/>
      <c r="F3" s="109"/>
      <c r="G3" s="109"/>
      <c r="H3" s="109"/>
      <c r="I3" s="109"/>
      <c r="J3" s="109"/>
      <c r="K3" s="109"/>
      <c r="AK3" s="41"/>
    </row>
    <row r="4" spans="2:44" s="87" customFormat="1" ht="23.25" customHeight="1">
      <c r="B4" s="82" t="s">
        <v>134</v>
      </c>
      <c r="C4" s="105" t="s">
        <v>133</v>
      </c>
      <c r="D4" s="106"/>
      <c r="E4" s="106"/>
      <c r="F4" s="106"/>
      <c r="G4" s="106"/>
      <c r="H4" s="106"/>
      <c r="I4" s="106"/>
      <c r="J4" s="106"/>
      <c r="K4" s="107"/>
    </row>
    <row r="5" spans="2:44" s="87" customFormat="1" ht="23.25" customHeight="1">
      <c r="B5" s="82" t="s">
        <v>132</v>
      </c>
      <c r="C5" s="105" t="s">
        <v>145</v>
      </c>
      <c r="D5" s="106"/>
      <c r="E5" s="106"/>
      <c r="F5" s="106"/>
      <c r="G5" s="106"/>
      <c r="H5" s="106"/>
      <c r="I5" s="106"/>
      <c r="J5" s="106"/>
      <c r="K5" s="107"/>
    </row>
    <row r="6" spans="2:44" s="87" customFormat="1" ht="23.25" customHeight="1">
      <c r="B6" s="82" t="s">
        <v>131</v>
      </c>
      <c r="C6" s="105"/>
      <c r="D6" s="106"/>
      <c r="E6" s="106"/>
      <c r="F6" s="106"/>
      <c r="G6" s="106"/>
      <c r="H6" s="106"/>
      <c r="I6" s="106"/>
      <c r="J6" s="106"/>
      <c r="K6" s="107"/>
      <c r="AK6" s="41"/>
    </row>
    <row r="7" spans="2:44">
      <c r="B7" s="83"/>
      <c r="C7" s="84"/>
      <c r="D7" s="83"/>
      <c r="E7" s="83"/>
      <c r="F7" s="83"/>
      <c r="G7" s="83"/>
      <c r="H7" s="83"/>
      <c r="I7" s="83"/>
      <c r="J7" s="83"/>
      <c r="K7" s="83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151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19.5" customHeight="1">
      <c r="B11" s="127" t="str">
        <f>THG!B10</f>
        <v>CRF 1.A.1 - Energiewirtschaft</v>
      </c>
      <c r="C11" s="15" t="s">
        <v>143</v>
      </c>
      <c r="D11" s="110">
        <f>(THG!D10)/1000</f>
        <v>427.35307296908923</v>
      </c>
      <c r="E11" s="110">
        <f>(THG!E10)/1000</f>
        <v>413.16401733095216</v>
      </c>
      <c r="F11" s="110">
        <f>(THG!F10)/1000</f>
        <v>390.61668163610102</v>
      </c>
      <c r="G11" s="110">
        <f>(THG!G10)/1000</f>
        <v>379.76526090170995</v>
      </c>
      <c r="H11" s="110">
        <f>(THG!H10)/1000</f>
        <v>376.9750075128436</v>
      </c>
      <c r="I11" s="110">
        <f>(THG!I10)/1000</f>
        <v>367.53726900246374</v>
      </c>
      <c r="J11" s="110">
        <f>(THG!J10)/1000</f>
        <v>374.56105186313198</v>
      </c>
      <c r="K11" s="110">
        <f>(THG!K10)/1000</f>
        <v>353.66029089022237</v>
      </c>
      <c r="L11" s="110">
        <f>(THG!L10)/1000</f>
        <v>356.29611085927803</v>
      </c>
      <c r="M11" s="110">
        <f>(THG!M10)/1000</f>
        <v>344.68993694700373</v>
      </c>
      <c r="N11" s="110">
        <f>(THG!N10)/1000</f>
        <v>358.02930182073294</v>
      </c>
      <c r="O11" s="110">
        <f>(THG!O10)/1000</f>
        <v>371.29020303780288</v>
      </c>
      <c r="P11" s="110">
        <f>(THG!P10)/1000</f>
        <v>372.57218667587523</v>
      </c>
      <c r="Q11" s="110">
        <f>(THG!Q10)/1000</f>
        <v>386.84415003358509</v>
      </c>
      <c r="R11" s="110">
        <f>(THG!R10)/1000</f>
        <v>384.29137954383128</v>
      </c>
      <c r="S11" s="110">
        <f>(THG!S10)/1000</f>
        <v>379.37349718949417</v>
      </c>
      <c r="T11" s="110">
        <f>(THG!T10)/1000</f>
        <v>381.12272585596389</v>
      </c>
      <c r="U11" s="110">
        <f>(THG!U10)/1000</f>
        <v>388.4183637287743</v>
      </c>
      <c r="V11" s="110">
        <f>(THG!V10)/1000</f>
        <v>368.41416845760079</v>
      </c>
      <c r="W11" s="110">
        <f>(THG!W10)/1000</f>
        <v>343.96227155469234</v>
      </c>
      <c r="X11" s="110">
        <f>(THG!X10)/1000</f>
        <v>355.95766257255877</v>
      </c>
      <c r="Y11" s="110">
        <f>(THG!Y10)/1000</f>
        <v>353.62926254178933</v>
      </c>
      <c r="Z11" s="110">
        <f>(THG!Z10)/1000</f>
        <v>363.7817712624522</v>
      </c>
      <c r="AA11" s="110">
        <f>(THG!AA10)/1000</f>
        <v>366.76833299779213</v>
      </c>
      <c r="AB11" s="110">
        <f>(THG!AB10)/1000</f>
        <v>347.90687160180812</v>
      </c>
      <c r="AC11" s="110">
        <f>(THG!AC10)/1000</f>
        <v>335.66988201157511</v>
      </c>
      <c r="AD11" s="110">
        <f>(THG!AD10)/1000</f>
        <v>332.71447788359592</v>
      </c>
      <c r="AE11" s="110">
        <f>(THG!AE10)/1000</f>
        <v>311.86440741351981</v>
      </c>
      <c r="AF11" s="110">
        <f>(THG!AF10)/1000</f>
        <v>299.33765976320245</v>
      </c>
      <c r="AG11" s="110">
        <f>(THG!AG10)/1000</f>
        <v>249.69555844997001</v>
      </c>
      <c r="AH11" s="110">
        <f>(THG!AH10)/1000</f>
        <v>212.35295495905515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19.5" customHeight="1">
      <c r="B12" s="128" t="str">
        <f>THG!B11</f>
        <v>CRF 1.A.3.e - Erdgasverdichter</v>
      </c>
      <c r="C12" s="96" t="s">
        <v>143</v>
      </c>
      <c r="D12" s="111">
        <f>(THG!D11)/1000</f>
        <v>1.10307086675</v>
      </c>
      <c r="E12" s="111">
        <f>(THG!E11)/1000</f>
        <v>1.15983835775</v>
      </c>
      <c r="F12" s="111">
        <f>(THG!F11)/1000</f>
        <v>1.1472606123499998</v>
      </c>
      <c r="G12" s="111">
        <f>(THG!G11)/1000</f>
        <v>1.2133842617499997</v>
      </c>
      <c r="H12" s="111">
        <f>(THG!H11)/1000</f>
        <v>1.2351486889999999</v>
      </c>
      <c r="I12" s="111">
        <f>(THG!I11)/1000</f>
        <v>1.3478871670000001</v>
      </c>
      <c r="J12" s="111">
        <f>(THG!J11)/1000</f>
        <v>1.5077022199677779</v>
      </c>
      <c r="K12" s="111">
        <f>(THG!K11)/1000</f>
        <v>1.4398395528977779</v>
      </c>
      <c r="L12" s="111">
        <f>(THG!L11)/1000</f>
        <v>1.4508206388733333</v>
      </c>
      <c r="M12" s="111">
        <f>(THG!M11)/1000</f>
        <v>1.4452398146477776</v>
      </c>
      <c r="N12" s="111">
        <f>(THG!N11)/1000</f>
        <v>1.4317424955888887</v>
      </c>
      <c r="O12" s="111">
        <f>(THG!O11)/1000</f>
        <v>1.5103601445199997</v>
      </c>
      <c r="P12" s="111">
        <f>(THG!P11)/1000</f>
        <v>1.6222623313016669</v>
      </c>
      <c r="Q12" s="111">
        <f>(THG!Q11)/1000</f>
        <v>1.524921825613333</v>
      </c>
      <c r="R12" s="111">
        <f>(THG!R11)/1000</f>
        <v>1.5360192784850002</v>
      </c>
      <c r="S12" s="111">
        <f>(THG!S11)/1000</f>
        <v>1.5013428607466293</v>
      </c>
      <c r="T12" s="111">
        <f>(THG!T11)/1000</f>
        <v>1.6937620217674665</v>
      </c>
      <c r="U12" s="111">
        <f>(THG!U11)/1000</f>
        <v>1.3825840876610174</v>
      </c>
      <c r="V12" s="111">
        <f>(THG!V11)/1000</f>
        <v>1.4524643689047749</v>
      </c>
      <c r="W12" s="111">
        <f>(THG!W11)/1000</f>
        <v>1.3699587886786033</v>
      </c>
      <c r="X12" s="111">
        <f>(THG!X11)/1000</f>
        <v>1.1915539269288999</v>
      </c>
      <c r="Y12" s="111">
        <f>(THG!Y11)/1000</f>
        <v>1.2438001015588749</v>
      </c>
      <c r="Z12" s="111">
        <f>(THG!Z11)/1000</f>
        <v>1.2529808550107751</v>
      </c>
      <c r="AA12" s="111">
        <f>(THG!AA11)/1000</f>
        <v>1.4897430261040272</v>
      </c>
      <c r="AB12" s="111">
        <f>(THG!AB11)/1000</f>
        <v>1.2113083768680004</v>
      </c>
      <c r="AC12" s="111">
        <f>(THG!AC11)/1000</f>
        <v>1.2477489421912498</v>
      </c>
      <c r="AD12" s="111">
        <f>(THG!AD11)/1000</f>
        <v>1.0605517347923499</v>
      </c>
      <c r="AE12" s="111">
        <f>(THG!AE11)/1000</f>
        <v>1.2687128255225</v>
      </c>
      <c r="AF12" s="111">
        <f>(THG!AF11)/1000</f>
        <v>1.34750494372575</v>
      </c>
      <c r="AG12" s="111">
        <f>(THG!AG11)/1000</f>
        <v>1.2103647855741999</v>
      </c>
      <c r="AH12" s="111">
        <f>(THG!AH11)/1000</f>
        <v>1.1770740700730529</v>
      </c>
      <c r="AI12" s="98"/>
      <c r="AJ12" s="98"/>
      <c r="AK12" s="98"/>
      <c r="AL12" s="98"/>
      <c r="AM12" s="98"/>
      <c r="AN12" s="98"/>
      <c r="AO12" s="98"/>
      <c r="AP12" s="98"/>
      <c r="AQ12" s="98"/>
      <c r="AR12" s="98"/>
    </row>
    <row r="13" spans="2:44" ht="19.5" customHeight="1">
      <c r="B13" s="127" t="str">
        <f>THG!B12</f>
        <v>CRF 1.B - Diffuse Emissionen aus Brennstoffen</v>
      </c>
      <c r="C13" s="15" t="s">
        <v>143</v>
      </c>
      <c r="D13" s="110">
        <f>(THG!D12)/1000</f>
        <v>37.696597888207847</v>
      </c>
      <c r="E13" s="110">
        <f>(THG!E12)/1000</f>
        <v>36.672947136612187</v>
      </c>
      <c r="F13" s="110">
        <f>(THG!F12)/1000</f>
        <v>34.391166991478983</v>
      </c>
      <c r="G13" s="110">
        <f>(THG!G12)/1000</f>
        <v>35.425722383652207</v>
      </c>
      <c r="H13" s="110">
        <f>(THG!H12)/1000</f>
        <v>32.34420721059557</v>
      </c>
      <c r="I13" s="110">
        <f>(THG!I12)/1000</f>
        <v>31.03874161274258</v>
      </c>
      <c r="J13" s="110">
        <f>(THG!J12)/1000</f>
        <v>30.079126678516726</v>
      </c>
      <c r="K13" s="110">
        <f>(THG!K12)/1000</f>
        <v>29.519921394038025</v>
      </c>
      <c r="L13" s="110">
        <f>(THG!L12)/1000</f>
        <v>26.848561212107317</v>
      </c>
      <c r="M13" s="110">
        <f>(THG!M12)/1000</f>
        <v>27.818668980693481</v>
      </c>
      <c r="N13" s="110">
        <f>(THG!N12)/1000</f>
        <v>25.88733885483494</v>
      </c>
      <c r="O13" s="110">
        <f>(THG!O12)/1000</f>
        <v>23.509178871856125</v>
      </c>
      <c r="P13" s="110">
        <f>(THG!P12)/1000</f>
        <v>22.306407155413627</v>
      </c>
      <c r="Q13" s="110">
        <f>(THG!Q12)/1000</f>
        <v>20.529828813868999</v>
      </c>
      <c r="R13" s="110">
        <f>(THG!R12)/1000</f>
        <v>17.801962468830354</v>
      </c>
      <c r="S13" s="110">
        <f>(THG!S12)/1000</f>
        <v>16.052811838972179</v>
      </c>
      <c r="T13" s="110">
        <f>(THG!T12)/1000</f>
        <v>14.359745540503308</v>
      </c>
      <c r="U13" s="110">
        <f>(THG!U12)/1000</f>
        <v>13.08418729665609</v>
      </c>
      <c r="V13" s="110">
        <f>(THG!V12)/1000</f>
        <v>12.661481119241007</v>
      </c>
      <c r="W13" s="110">
        <f>(THG!W12)/1000</f>
        <v>11.038551573812997</v>
      </c>
      <c r="X13" s="110">
        <f>(THG!X12)/1000</f>
        <v>10.904410708719549</v>
      </c>
      <c r="Y13" s="110">
        <f>(THG!Y12)/1000</f>
        <v>10.833713824935078</v>
      </c>
      <c r="Z13" s="110">
        <f>(THG!Z12)/1000</f>
        <v>11.633692296039863</v>
      </c>
      <c r="AA13" s="110">
        <f>(THG!AA12)/1000</f>
        <v>11.180417711154211</v>
      </c>
      <c r="AB13" s="110">
        <f>(THG!AB12)/1000</f>
        <v>10.248457896524581</v>
      </c>
      <c r="AC13" s="110">
        <f>(THG!AC12)/1000</f>
        <v>10.36068913678128</v>
      </c>
      <c r="AD13" s="110">
        <f>(THG!AD12)/1000</f>
        <v>9.7865243716537584</v>
      </c>
      <c r="AE13" s="110">
        <f>(THG!AE12)/1000</f>
        <v>9.6764071854747797</v>
      </c>
      <c r="AF13" s="110">
        <f>(THG!AF12)/1000</f>
        <v>8.5556178322497001</v>
      </c>
      <c r="AG13" s="110">
        <f>(THG!AG12)/1000</f>
        <v>7.1372634422681802</v>
      </c>
      <c r="AH13" s="110">
        <f>(THG!AH12)/1000</f>
        <v>6.9869710625705208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19.5" customHeight="1">
      <c r="B14" s="6" t="s">
        <v>15</v>
      </c>
      <c r="C14" s="23" t="s">
        <v>143</v>
      </c>
      <c r="D14" s="85">
        <f>(THG!D9)/1000</f>
        <v>466.15274172404702</v>
      </c>
      <c r="E14" s="85">
        <f>(THG!E9)/1000</f>
        <v>450.99680282531432</v>
      </c>
      <c r="F14" s="85">
        <f>(THG!F9)/1000</f>
        <v>426.15510923993003</v>
      </c>
      <c r="G14" s="85">
        <f>(THG!G9)/1000</f>
        <v>416.40436754711214</v>
      </c>
      <c r="H14" s="85">
        <f>(THG!H9)/1000</f>
        <v>410.5543634124391</v>
      </c>
      <c r="I14" s="85">
        <f>(THG!I9)/1000</f>
        <v>399.92389778220632</v>
      </c>
      <c r="J14" s="85">
        <f>(THG!J9)/1000</f>
        <v>406.14788076161653</v>
      </c>
      <c r="K14" s="85">
        <f>(THG!K9)/1000</f>
        <v>384.62005183715814</v>
      </c>
      <c r="L14" s="85">
        <f>(THG!L9)/1000</f>
        <v>384.59549271025861</v>
      </c>
      <c r="M14" s="85">
        <f>(THG!M9)/1000</f>
        <v>373.95384574234498</v>
      </c>
      <c r="N14" s="85">
        <f>(THG!N9)/1000</f>
        <v>385.3483831711568</v>
      </c>
      <c r="O14" s="85">
        <f>(THG!O9)/1000</f>
        <v>396.30974205417903</v>
      </c>
      <c r="P14" s="85">
        <f>(THG!P9)/1000</f>
        <v>396.50085616259054</v>
      </c>
      <c r="Q14" s="85">
        <f>(THG!Q9)/1000</f>
        <v>408.89890067306743</v>
      </c>
      <c r="R14" s="85">
        <f>(THG!R9)/1000</f>
        <v>403.62936129114661</v>
      </c>
      <c r="S14" s="85">
        <f>(THG!S9)/1000</f>
        <v>396.927651889213</v>
      </c>
      <c r="T14" s="85">
        <f>(THG!T9)/1000</f>
        <v>397.17623341823463</v>
      </c>
      <c r="U14" s="85">
        <f>(THG!U9)/1000</f>
        <v>402.88513511309139</v>
      </c>
      <c r="V14" s="85">
        <f>(THG!V9)/1000</f>
        <v>382.52811394574655</v>
      </c>
      <c r="W14" s="85">
        <f>(THG!W9)/1000</f>
        <v>356.37078191718399</v>
      </c>
      <c r="X14" s="85">
        <f>(THG!X9)/1000</f>
        <v>368.05362720820727</v>
      </c>
      <c r="Y14" s="85">
        <f>(THG!Y9)/1000</f>
        <v>365.70677646828324</v>
      </c>
      <c r="Z14" s="85">
        <f>(THG!Z9)/1000</f>
        <v>376.66844441350281</v>
      </c>
      <c r="AA14" s="85">
        <f>(THG!AA9)/1000</f>
        <v>379.43849373505032</v>
      </c>
      <c r="AB14" s="85">
        <f>(THG!AB9)/1000</f>
        <v>359.36663787520069</v>
      </c>
      <c r="AC14" s="85">
        <f>(THG!AC9)/1000</f>
        <v>347.2783200905476</v>
      </c>
      <c r="AD14" s="85">
        <f>(THG!AD9)/1000</f>
        <v>343.561553990042</v>
      </c>
      <c r="AE14" s="85">
        <f>(THG!AE9)/1000</f>
        <v>322.80952742451711</v>
      </c>
      <c r="AF14" s="85">
        <f>(THG!AF9)/1000</f>
        <v>309.24078253917793</v>
      </c>
      <c r="AG14" s="85">
        <f>(THG!AG9)/1000</f>
        <v>258.0431866778124</v>
      </c>
      <c r="AH14" s="85">
        <f>(THG!AH9)/1000</f>
        <v>220.51700009169872</v>
      </c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2:44" s="11" customFormat="1" ht="19.5" customHeight="1">
      <c r="B15" s="5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2:44" ht="19.5" customHeight="1">
      <c r="B16" s="6" t="s">
        <v>15</v>
      </c>
      <c r="C16" s="23" t="s">
        <v>144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27">
        <v>280</v>
      </c>
      <c r="AI16" s="27" t="e">
        <f>NA()</f>
        <v>#N/A</v>
      </c>
      <c r="AJ16" s="27">
        <v>257</v>
      </c>
      <c r="AK16" s="27" t="e">
        <f>NA()</f>
        <v>#N/A</v>
      </c>
      <c r="AL16" s="27" t="e">
        <f>NA()</f>
        <v>#N/A</v>
      </c>
      <c r="AM16" s="27" t="e">
        <f>NA()</f>
        <v>#N/A</v>
      </c>
      <c r="AN16" s="27" t="e">
        <f>NA()</f>
        <v>#N/A</v>
      </c>
      <c r="AO16" s="27" t="e">
        <f>NA()</f>
        <v>#N/A</v>
      </c>
      <c r="AP16" s="27" t="e">
        <f>NA()</f>
        <v>#N/A</v>
      </c>
      <c r="AQ16" s="27" t="e">
        <f>NA()</f>
        <v>#N/A</v>
      </c>
      <c r="AR16" s="27">
        <v>175</v>
      </c>
    </row>
    <row r="17" spans="2:3" ht="14.25" customHeight="1">
      <c r="B17" s="7"/>
      <c r="C17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607C-F3D9-47E7-92CF-227DF2682AD0}">
  <sheetPr>
    <tabColor theme="4"/>
    <pageSetUpPr fitToPage="1"/>
  </sheetPr>
  <dimension ref="A1:X35"/>
  <sheetViews>
    <sheetView showGridLines="0" zoomScale="130" zoomScaleNormal="130" zoomScaleSheetLayoutView="110" workbookViewId="0"/>
  </sheetViews>
  <sheetFormatPr baseColWidth="10" defaultRowHeight="12.75"/>
  <cols>
    <col min="1" max="1" width="5.7109375" style="44" customWidth="1"/>
    <col min="2" max="2" width="4.28515625" style="44" customWidth="1"/>
    <col min="3" max="3" width="1.7109375" style="44" customWidth="1"/>
    <col min="4" max="4" width="14" style="44" customWidth="1"/>
    <col min="5" max="5" width="1.7109375" style="44" customWidth="1"/>
    <col min="6" max="6" width="14" style="44" customWidth="1"/>
    <col min="7" max="7" width="1.7109375" style="44" customWidth="1"/>
    <col min="8" max="8" width="14" style="44" customWidth="1"/>
    <col min="9" max="9" width="1.7109375" style="44" customWidth="1"/>
    <col min="10" max="10" width="14" style="44" customWidth="1"/>
    <col min="11" max="11" width="1.7109375" style="44" customWidth="1"/>
    <col min="12" max="12" width="14" style="44" customWidth="1"/>
    <col min="13" max="13" width="3.140625" style="44" customWidth="1"/>
    <col min="14" max="14" width="1.42578125" style="44" customWidth="1"/>
    <col min="15" max="15" width="15.140625" style="44" customWidth="1"/>
    <col min="16" max="16" width="2.5703125" style="45" customWidth="1"/>
    <col min="17" max="19" width="11.7109375" style="45" customWidth="1"/>
    <col min="20" max="20" width="4" style="45" customWidth="1"/>
    <col min="21" max="22" width="11.7109375" style="45" customWidth="1"/>
    <col min="23" max="23" width="19.140625" style="45" customWidth="1"/>
    <col min="24" max="24" width="2.5703125" style="45" customWidth="1"/>
    <col min="25" max="16384" width="11.42578125" style="45"/>
  </cols>
  <sheetData>
    <row r="1" spans="1:24" ht="20.25" customHeight="1">
      <c r="A1" s="43"/>
    </row>
    <row r="2" spans="1:24" ht="20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173" t="s">
        <v>142</v>
      </c>
      <c r="Q2" s="174"/>
      <c r="R2" s="174"/>
      <c r="S2" s="174"/>
      <c r="T2" s="174"/>
      <c r="U2" s="174"/>
      <c r="V2" s="174"/>
      <c r="W2" s="174"/>
      <c r="X2" s="175"/>
    </row>
    <row r="3" spans="1:24" ht="18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48"/>
      <c r="Q3" s="49"/>
      <c r="R3" s="50"/>
      <c r="S3" s="49"/>
      <c r="T3" s="49"/>
      <c r="U3" s="50"/>
      <c r="V3" s="49"/>
      <c r="W3" s="49"/>
      <c r="X3" s="51"/>
    </row>
    <row r="4" spans="1:24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P4" s="48"/>
      <c r="Q4" s="49"/>
      <c r="R4" s="49"/>
      <c r="S4" s="49"/>
      <c r="T4" s="49"/>
      <c r="U4" s="49"/>
      <c r="V4" s="49"/>
      <c r="W4" s="49"/>
      <c r="X4" s="51"/>
    </row>
    <row r="5" spans="1:24" ht="7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P5" s="53"/>
      <c r="Q5" s="54"/>
      <c r="R5" s="54"/>
      <c r="S5" s="54"/>
      <c r="T5" s="54"/>
      <c r="U5" s="54"/>
      <c r="V5" s="54"/>
      <c r="W5" s="54"/>
      <c r="X5" s="55"/>
    </row>
    <row r="6" spans="1:24" ht="16.5" customHeight="1">
      <c r="B6" s="56"/>
      <c r="P6" s="53"/>
      <c r="Q6" s="54"/>
      <c r="R6" s="54"/>
      <c r="S6" s="54"/>
      <c r="T6" s="54"/>
      <c r="U6" s="54"/>
      <c r="V6" s="54"/>
      <c r="W6" s="54"/>
      <c r="X6" s="55"/>
    </row>
    <row r="7" spans="1:24" ht="16.5" customHeight="1">
      <c r="B7" s="56"/>
      <c r="P7" s="53"/>
      <c r="Q7" s="54"/>
      <c r="R7" s="54"/>
      <c r="S7" s="54"/>
      <c r="T7" s="54"/>
      <c r="U7" s="54"/>
      <c r="V7" s="54"/>
      <c r="W7" s="54"/>
      <c r="X7" s="55"/>
    </row>
    <row r="8" spans="1:24" ht="16.5" customHeight="1">
      <c r="B8" s="56"/>
      <c r="P8" s="53"/>
      <c r="Q8" s="54"/>
      <c r="R8" s="54"/>
      <c r="S8" s="54"/>
      <c r="T8" s="54"/>
      <c r="U8" s="54"/>
      <c r="V8" s="54"/>
      <c r="W8" s="54"/>
      <c r="X8" s="55"/>
    </row>
    <row r="9" spans="1:24" ht="16.5" customHeight="1">
      <c r="B9" s="56"/>
      <c r="P9" s="53"/>
      <c r="Q9" s="54"/>
      <c r="R9" s="54"/>
      <c r="S9" s="54"/>
      <c r="T9" s="54"/>
      <c r="U9" s="54"/>
      <c r="V9" s="54"/>
      <c r="W9" s="54"/>
      <c r="X9" s="55"/>
    </row>
    <row r="10" spans="1:24" ht="16.5" customHeight="1">
      <c r="B10" s="56"/>
      <c r="P10" s="53"/>
      <c r="Q10" s="54"/>
      <c r="R10" s="54"/>
      <c r="S10" s="54"/>
      <c r="T10" s="54"/>
      <c r="U10" s="54"/>
      <c r="V10" s="54"/>
      <c r="W10" s="54"/>
      <c r="X10" s="55"/>
    </row>
    <row r="11" spans="1:24" ht="16.5" customHeight="1">
      <c r="B11" s="56"/>
      <c r="P11" s="53"/>
      <c r="Q11" s="57" t="s">
        <v>141</v>
      </c>
      <c r="R11" s="54"/>
      <c r="S11" s="54"/>
      <c r="T11" s="54"/>
      <c r="U11" s="54"/>
      <c r="V11" s="54"/>
      <c r="W11" s="54"/>
      <c r="X11" s="55"/>
    </row>
    <row r="12" spans="1:24" ht="16.5" customHeight="1">
      <c r="B12" s="56"/>
      <c r="P12" s="53"/>
      <c r="Q12" s="54"/>
      <c r="R12" s="54"/>
      <c r="S12" s="54"/>
      <c r="T12" s="54"/>
      <c r="U12" s="54"/>
      <c r="V12" s="54"/>
      <c r="W12" s="54"/>
      <c r="X12" s="55"/>
    </row>
    <row r="13" spans="1:24" ht="17.25" customHeight="1">
      <c r="B13" s="56"/>
      <c r="P13" s="53"/>
      <c r="Q13" s="57" t="s">
        <v>140</v>
      </c>
      <c r="R13" s="54"/>
      <c r="S13" s="54"/>
      <c r="T13" s="54"/>
      <c r="U13" s="54"/>
      <c r="V13" s="54"/>
      <c r="W13" s="54"/>
      <c r="X13" s="55"/>
    </row>
    <row r="14" spans="1:24" ht="16.5" customHeight="1">
      <c r="B14" s="56"/>
      <c r="P14" s="53"/>
      <c r="Q14" s="54"/>
      <c r="R14" s="54"/>
      <c r="S14" s="54"/>
      <c r="T14" s="54"/>
      <c r="U14" s="54"/>
      <c r="V14" s="54"/>
      <c r="W14" s="54"/>
      <c r="X14" s="55"/>
    </row>
    <row r="15" spans="1:24" ht="16.5" customHeight="1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3"/>
      <c r="Q15" s="54"/>
      <c r="R15" s="57" t="s">
        <v>139</v>
      </c>
      <c r="S15" s="54"/>
      <c r="T15" s="54"/>
      <c r="U15" s="57" t="s">
        <v>139</v>
      </c>
      <c r="V15" s="54"/>
      <c r="W15" s="54"/>
      <c r="X15" s="55"/>
    </row>
    <row r="16" spans="1:24" ht="16.5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3"/>
      <c r="Q16" s="54"/>
      <c r="R16" s="54"/>
      <c r="S16" s="54"/>
      <c r="T16" s="54"/>
      <c r="U16" s="54"/>
      <c r="V16" s="54"/>
      <c r="W16" s="54"/>
      <c r="X16" s="55"/>
    </row>
    <row r="17" spans="1:24" ht="16.5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3"/>
      <c r="Q17" s="54"/>
      <c r="R17" s="54"/>
      <c r="S17" s="54"/>
      <c r="T17" s="54"/>
      <c r="U17" s="54"/>
      <c r="V17" s="54"/>
      <c r="W17" s="54"/>
      <c r="X17" s="55"/>
    </row>
    <row r="18" spans="1:24" ht="22.5" customHeight="1">
      <c r="A18" s="58"/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3"/>
      <c r="Q18" s="54"/>
      <c r="R18" s="54"/>
      <c r="S18" s="54"/>
      <c r="T18" s="54"/>
      <c r="U18" s="54"/>
      <c r="V18" s="54"/>
      <c r="W18" s="54"/>
      <c r="X18" s="55"/>
    </row>
    <row r="19" spans="1:24" ht="87" customHeight="1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8"/>
      <c r="O19" s="58"/>
      <c r="P19" s="62"/>
      <c r="Q19" s="63"/>
      <c r="R19" s="63"/>
      <c r="S19" s="63"/>
      <c r="T19" s="63"/>
      <c r="U19" s="63"/>
      <c r="V19" s="63"/>
      <c r="W19" s="63"/>
      <c r="X19" s="64"/>
    </row>
    <row r="20" spans="1:24" ht="9" customHeight="1">
      <c r="A20" s="60"/>
      <c r="B20" s="61"/>
      <c r="C20" s="60"/>
      <c r="D20" s="172"/>
      <c r="E20" s="60"/>
      <c r="F20" s="172"/>
      <c r="G20" s="60"/>
      <c r="H20" s="172"/>
      <c r="I20" s="60"/>
      <c r="J20" s="172"/>
      <c r="K20" s="60"/>
      <c r="L20" s="172"/>
      <c r="M20" s="60"/>
      <c r="N20" s="58"/>
      <c r="O20" s="58"/>
    </row>
    <row r="21" spans="1:24" ht="11.25" customHeight="1">
      <c r="A21" s="60"/>
      <c r="B21" s="61"/>
      <c r="C21" s="60"/>
      <c r="D21" s="172"/>
      <c r="E21" s="60"/>
      <c r="F21" s="172"/>
      <c r="G21" s="60"/>
      <c r="H21" s="172"/>
      <c r="I21" s="60"/>
      <c r="J21" s="172"/>
      <c r="K21" s="60"/>
      <c r="L21" s="172"/>
      <c r="M21" s="60"/>
      <c r="N21" s="58"/>
      <c r="O21" s="58"/>
    </row>
    <row r="22" spans="1:24" ht="3.75" customHeight="1">
      <c r="A22" s="60"/>
      <c r="B22" s="61"/>
      <c r="C22" s="60"/>
      <c r="D22" s="101"/>
      <c r="E22" s="60"/>
      <c r="F22" s="101"/>
      <c r="G22" s="60"/>
      <c r="H22" s="101"/>
      <c r="I22" s="60"/>
      <c r="J22" s="101"/>
      <c r="K22" s="60"/>
      <c r="L22" s="101"/>
      <c r="M22" s="60"/>
      <c r="N22" s="58"/>
      <c r="O22" s="58"/>
    </row>
    <row r="23" spans="1:24" ht="9" customHeight="1">
      <c r="A23" s="60"/>
      <c r="B23" s="61"/>
      <c r="C23" s="60"/>
      <c r="D23" s="172"/>
      <c r="E23" s="60"/>
      <c r="F23" s="172"/>
      <c r="G23" s="60"/>
      <c r="H23" s="172"/>
      <c r="I23" s="60"/>
      <c r="J23" s="172"/>
      <c r="K23" s="60"/>
      <c r="L23" s="172"/>
      <c r="M23" s="60"/>
      <c r="N23" s="58"/>
      <c r="O23" s="58"/>
    </row>
    <row r="24" spans="1:24" ht="9" customHeight="1">
      <c r="A24" s="60"/>
      <c r="B24" s="61"/>
      <c r="C24" s="60"/>
      <c r="D24" s="172"/>
      <c r="E24" s="60"/>
      <c r="F24" s="172"/>
      <c r="G24" s="60"/>
      <c r="H24" s="172"/>
      <c r="I24" s="60"/>
      <c r="J24" s="172"/>
      <c r="K24" s="60"/>
      <c r="L24" s="172"/>
      <c r="M24" s="60"/>
      <c r="N24" s="58"/>
      <c r="O24" s="58"/>
    </row>
    <row r="25" spans="1:24" ht="21" customHeight="1">
      <c r="A25" s="58"/>
      <c r="B25" s="59"/>
      <c r="C25" s="66"/>
      <c r="D25" s="66"/>
      <c r="E25" s="66"/>
      <c r="F25" s="66"/>
      <c r="G25" s="66"/>
      <c r="H25" s="66"/>
      <c r="I25" s="66"/>
      <c r="J25" s="66"/>
      <c r="K25" s="66"/>
      <c r="L25" s="58"/>
      <c r="M25" s="58"/>
      <c r="N25" s="58"/>
      <c r="O25" s="58"/>
    </row>
    <row r="26" spans="1:24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24" ht="6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4" ht="6" customHeight="1">
      <c r="A28" s="67"/>
      <c r="B28" s="67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24" ht="4.5" customHeight="1">
      <c r="A29" s="67"/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24" ht="6" customHeight="1">
      <c r="A30" s="67"/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24" ht="6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24" ht="4.5" customHeight="1">
      <c r="A32" s="58"/>
      <c r="B32" s="58"/>
      <c r="C32" s="58"/>
      <c r="D32" s="58"/>
      <c r="E32" s="58"/>
      <c r="F32" s="58"/>
      <c r="G32" s="69"/>
      <c r="H32" s="69"/>
      <c r="I32" s="69"/>
      <c r="J32" s="69"/>
      <c r="K32" s="69"/>
      <c r="L32" s="58"/>
      <c r="M32" s="58"/>
      <c r="N32" s="58"/>
      <c r="O32" s="58"/>
    </row>
    <row r="33" spans="1:15" ht="18" customHeight="1">
      <c r="A33" s="70"/>
      <c r="B33" s="70"/>
      <c r="C33" s="70"/>
      <c r="D33" s="70"/>
      <c r="E33" s="70"/>
      <c r="F33" s="69"/>
      <c r="G33" s="69"/>
      <c r="H33" s="69"/>
      <c r="I33" s="69"/>
      <c r="J33" s="69"/>
      <c r="K33" s="69"/>
      <c r="L33" s="58"/>
      <c r="M33" s="58"/>
      <c r="N33" s="58"/>
      <c r="O33" s="58"/>
    </row>
    <row r="34" spans="1:15">
      <c r="A34" s="70"/>
      <c r="B34" s="70"/>
      <c r="C34" s="70"/>
      <c r="D34" s="70"/>
      <c r="E34" s="70"/>
      <c r="F34" s="69"/>
      <c r="G34" s="69"/>
      <c r="H34" s="69"/>
      <c r="I34" s="69"/>
      <c r="J34" s="69"/>
      <c r="K34" s="69"/>
      <c r="L34" s="58"/>
      <c r="M34" s="58"/>
      <c r="N34" s="58"/>
      <c r="O34" s="58"/>
    </row>
    <row r="35" spans="1:15">
      <c r="A35" s="70"/>
      <c r="B35" s="70"/>
      <c r="C35" s="70"/>
      <c r="D35" s="70"/>
      <c r="E35" s="70"/>
      <c r="F35" s="69"/>
      <c r="G35" s="69"/>
      <c r="H35" s="69"/>
      <c r="I35" s="69"/>
      <c r="J35" s="69"/>
      <c r="K35" s="69"/>
      <c r="L35" s="58"/>
      <c r="M35" s="58"/>
      <c r="N35" s="58"/>
      <c r="O35" s="58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F4D8-DCF8-48EA-A776-063C67ED7E06}">
  <sheetPr>
    <tabColor theme="7"/>
  </sheetPr>
  <dimension ref="B1:AR20"/>
  <sheetViews>
    <sheetView showGridLines="0" zoomScale="85" zoomScaleNormal="85" zoomScalePageLayoutView="150" workbookViewId="0">
      <pane xSplit="3" ySplit="10" topLeftCell="X11" activePane="bottomRight" state="frozen"/>
      <selection activeCell="D11" sqref="D11"/>
      <selection pane="topRight" activeCell="D11" sqref="D11"/>
      <selection pane="bottomLeft" activeCell="D11" sqref="D11"/>
      <selection pane="bottomRight" activeCell="X11" sqref="X11"/>
    </sheetView>
  </sheetViews>
  <sheetFormatPr baseColWidth="10" defaultColWidth="11.42578125" defaultRowHeight="15" outlineLevelCol="1"/>
  <cols>
    <col min="1" max="1" width="5.42578125" style="95" customWidth="1"/>
    <col min="2" max="2" width="39.7109375" style="95" customWidth="1"/>
    <col min="3" max="3" width="63.85546875" style="18" customWidth="1"/>
    <col min="4" max="23" width="9.42578125" style="95" hidden="1" customWidth="1" outlineLevel="1"/>
    <col min="24" max="24" width="9.42578125" style="95" customWidth="1" collapsed="1"/>
    <col min="25" max="44" width="9.42578125" style="95" customWidth="1"/>
    <col min="45" max="16384" width="11.42578125" style="95"/>
  </cols>
  <sheetData>
    <row r="1" spans="2:44" s="87" customFormat="1" ht="23.25" customHeight="1">
      <c r="B1" s="82" t="s">
        <v>138</v>
      </c>
      <c r="C1" s="105" t="s">
        <v>147</v>
      </c>
      <c r="D1" s="106"/>
      <c r="E1" s="106"/>
      <c r="F1" s="106"/>
      <c r="G1" s="106"/>
      <c r="H1" s="106"/>
      <c r="I1" s="106"/>
      <c r="J1" s="106"/>
      <c r="K1" s="107"/>
      <c r="AK1" s="41"/>
      <c r="AL1" s="88"/>
    </row>
    <row r="2" spans="2:44" s="87" customFormat="1" ht="23.25" customHeight="1">
      <c r="B2" s="82" t="s">
        <v>136</v>
      </c>
      <c r="C2" s="105" t="s">
        <v>164</v>
      </c>
      <c r="D2" s="106"/>
      <c r="E2" s="106"/>
      <c r="F2" s="106"/>
      <c r="G2" s="106"/>
      <c r="H2" s="106"/>
      <c r="I2" s="106"/>
      <c r="J2" s="106"/>
      <c r="K2" s="107"/>
      <c r="AK2" s="41"/>
    </row>
    <row r="3" spans="2:44" s="87" customFormat="1" ht="23.25" customHeight="1">
      <c r="B3" s="82" t="s">
        <v>135</v>
      </c>
      <c r="C3" s="108">
        <f ca="1">TODAY()</f>
        <v>44426</v>
      </c>
      <c r="D3" s="109"/>
      <c r="E3" s="109"/>
      <c r="F3" s="109"/>
      <c r="G3" s="109"/>
      <c r="H3" s="109"/>
      <c r="I3" s="109"/>
      <c r="J3" s="109"/>
      <c r="K3" s="109"/>
      <c r="AK3" s="41"/>
    </row>
    <row r="4" spans="2:44" s="87" customFormat="1" ht="23.25" customHeight="1">
      <c r="B4" s="82" t="s">
        <v>134</v>
      </c>
      <c r="C4" s="105" t="s">
        <v>133</v>
      </c>
      <c r="D4" s="106"/>
      <c r="E4" s="106"/>
      <c r="F4" s="106"/>
      <c r="G4" s="106"/>
      <c r="H4" s="106"/>
      <c r="I4" s="106"/>
      <c r="J4" s="106"/>
      <c r="K4" s="107"/>
    </row>
    <row r="5" spans="2:44" s="87" customFormat="1" ht="23.25" customHeight="1">
      <c r="B5" s="82" t="s">
        <v>132</v>
      </c>
      <c r="C5" s="105" t="s">
        <v>145</v>
      </c>
      <c r="D5" s="106"/>
      <c r="E5" s="106"/>
      <c r="F5" s="106"/>
      <c r="G5" s="106"/>
      <c r="H5" s="106"/>
      <c r="I5" s="106"/>
      <c r="J5" s="106"/>
      <c r="K5" s="107"/>
    </row>
    <row r="6" spans="2:44" s="87" customFormat="1" ht="23.25" customHeight="1">
      <c r="B6" s="82" t="s">
        <v>131</v>
      </c>
      <c r="C6" s="176"/>
      <c r="D6" s="177"/>
      <c r="E6" s="177"/>
      <c r="F6" s="177"/>
      <c r="G6" s="177"/>
      <c r="H6" s="177"/>
      <c r="I6" s="177"/>
      <c r="J6" s="177"/>
      <c r="K6" s="107"/>
      <c r="AK6" s="41"/>
    </row>
    <row r="7" spans="2:44">
      <c r="B7" s="83"/>
      <c r="C7" s="84"/>
      <c r="D7" s="83"/>
      <c r="E7" s="83"/>
      <c r="F7" s="83"/>
      <c r="G7" s="83"/>
      <c r="H7" s="83"/>
      <c r="I7" s="83"/>
      <c r="J7" s="83"/>
      <c r="K7" s="83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151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s="11" customFormat="1" ht="18.75" customHeight="1">
      <c r="B11" s="127" t="str">
        <f>THG!B15</f>
        <v>CRF 1.A.2 - Verarbeitendes Gewerbe</v>
      </c>
      <c r="C11" s="15" t="s">
        <v>143</v>
      </c>
      <c r="D11" s="110">
        <f>(THG!D15)/1000</f>
        <v>186.76699382540033</v>
      </c>
      <c r="E11" s="110">
        <f>(THG!E15)/1000</f>
        <v>165.35156856124001</v>
      </c>
      <c r="F11" s="110">
        <f>(THG!F15)/1000</f>
        <v>154.80127607083958</v>
      </c>
      <c r="G11" s="110">
        <f>(THG!G15)/1000</f>
        <v>143.94465932967304</v>
      </c>
      <c r="H11" s="110">
        <f>(THG!H15)/1000</f>
        <v>142.32655306479663</v>
      </c>
      <c r="I11" s="110">
        <f>(THG!I15)/1000</f>
        <v>145.75391974165524</v>
      </c>
      <c r="J11" s="110">
        <f>(THG!J15)/1000</f>
        <v>136.53758895612285</v>
      </c>
      <c r="K11" s="110">
        <f>(THG!K15)/1000</f>
        <v>140.62472931324231</v>
      </c>
      <c r="L11" s="110">
        <f>(THG!L15)/1000</f>
        <v>136.20637614228161</v>
      </c>
      <c r="M11" s="110">
        <f>(THG!M15)/1000</f>
        <v>133.79080384355933</v>
      </c>
      <c r="N11" s="110">
        <f>(THG!N15)/1000</f>
        <v>130.25878403000198</v>
      </c>
      <c r="O11" s="110">
        <f>(THG!O15)/1000</f>
        <v>123.0766318393181</v>
      </c>
      <c r="P11" s="110">
        <f>(THG!P15)/1000</f>
        <v>122.15168022768368</v>
      </c>
      <c r="Q11" s="110">
        <f>(THG!Q15)/1000</f>
        <v>118.95877689451109</v>
      </c>
      <c r="R11" s="110">
        <f>(THG!R15)/1000</f>
        <v>118.69636499552459</v>
      </c>
      <c r="S11" s="110">
        <f>(THG!S15)/1000</f>
        <v>115.55408820384548</v>
      </c>
      <c r="T11" s="110">
        <f>(THG!T15)/1000</f>
        <v>120.48099912912697</v>
      </c>
      <c r="U11" s="110">
        <f>(THG!U15)/1000</f>
        <v>128.31564781119306</v>
      </c>
      <c r="V11" s="110">
        <f>(THG!V15)/1000</f>
        <v>128.51131673475555</v>
      </c>
      <c r="W11" s="110">
        <f>(THG!W15)/1000</f>
        <v>110.31861698526392</v>
      </c>
      <c r="X11" s="110">
        <f>(THG!X15)/1000</f>
        <v>125.84821197211798</v>
      </c>
      <c r="Y11" s="110">
        <f>(THG!Y15)/1000</f>
        <v>122.92885287590268</v>
      </c>
      <c r="Z11" s="110">
        <f>(THG!Z15)/1000</f>
        <v>118.03894343984604</v>
      </c>
      <c r="AA11" s="110">
        <f>(THG!AA15)/1000</f>
        <v>118.73459910980228</v>
      </c>
      <c r="AB11" s="110">
        <f>(THG!AB15)/1000</f>
        <v>118.55862901462669</v>
      </c>
      <c r="AC11" s="110">
        <f>(THG!AC15)/1000</f>
        <v>127.25770784927298</v>
      </c>
      <c r="AD11" s="110">
        <f>(THG!AD15)/1000</f>
        <v>129.63802704166139</v>
      </c>
      <c r="AE11" s="110">
        <f>(THG!AE15)/1000</f>
        <v>131.58337349013397</v>
      </c>
      <c r="AF11" s="110">
        <f>(THG!AF15)/1000</f>
        <v>126.40959731136559</v>
      </c>
      <c r="AG11" s="110">
        <f>(THG!AG15)/1000</f>
        <v>125.43719616458417</v>
      </c>
      <c r="AH11" s="110">
        <f>(THG!AH15)/1000</f>
        <v>119.94382058043013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18.75" customHeight="1">
      <c r="B12" s="128" t="str">
        <f>THG!B16</f>
        <v>CRF 2.A - Herstellung mineralischer Produkte</v>
      </c>
      <c r="C12" s="96" t="s">
        <v>143</v>
      </c>
      <c r="D12" s="111">
        <f>(THG!D16)/1000</f>
        <v>23.522377003359587</v>
      </c>
      <c r="E12" s="111">
        <f>(THG!E16)/1000</f>
        <v>21.34978069125626</v>
      </c>
      <c r="F12" s="111">
        <f>(THG!F16)/1000</f>
        <v>22.135054345486104</v>
      </c>
      <c r="G12" s="111">
        <f>(THG!G16)/1000</f>
        <v>22.530875775271145</v>
      </c>
      <c r="H12" s="111">
        <f>(THG!H16)/1000</f>
        <v>24.133103080547365</v>
      </c>
      <c r="I12" s="111">
        <f>(THG!I16)/1000</f>
        <v>24.487421341301232</v>
      </c>
      <c r="J12" s="111">
        <f>(THG!J16)/1000</f>
        <v>23.079988502054999</v>
      </c>
      <c r="K12" s="111">
        <f>(THG!K16)/1000</f>
        <v>23.600760284535902</v>
      </c>
      <c r="L12" s="111">
        <f>(THG!L16)/1000</f>
        <v>23.600618765187221</v>
      </c>
      <c r="M12" s="111">
        <f>(THG!M16)/1000</f>
        <v>23.710802547403951</v>
      </c>
      <c r="N12" s="111">
        <f>(THG!N16)/1000</f>
        <v>23.265792589337646</v>
      </c>
      <c r="O12" s="111">
        <f>(THG!O16)/1000</f>
        <v>21.051263216725921</v>
      </c>
      <c r="P12" s="111">
        <f>(THG!P16)/1000</f>
        <v>20.147498665345221</v>
      </c>
      <c r="Q12" s="111">
        <f>(THG!Q16)/1000</f>
        <v>20.878760771206615</v>
      </c>
      <c r="R12" s="111">
        <f>(THG!R16)/1000</f>
        <v>21.406357267773952</v>
      </c>
      <c r="S12" s="111">
        <f>(THG!S16)/1000</f>
        <v>20.125529017977474</v>
      </c>
      <c r="T12" s="111">
        <f>(THG!T16)/1000</f>
        <v>20.59978946791135</v>
      </c>
      <c r="U12" s="111">
        <f>(THG!U16)/1000</f>
        <v>21.876823792411457</v>
      </c>
      <c r="V12" s="111">
        <f>(THG!V16)/1000</f>
        <v>20.850421224855619</v>
      </c>
      <c r="W12" s="111">
        <f>(THG!W16)/1000</f>
        <v>18.46845545041031</v>
      </c>
      <c r="X12" s="111">
        <f>(THG!X16)/1000</f>
        <v>18.952411817376305</v>
      </c>
      <c r="Y12" s="111">
        <f>(THG!Y16)/1000</f>
        <v>20.151155477001236</v>
      </c>
      <c r="Z12" s="111">
        <f>(THG!Z16)/1000</f>
        <v>19.665716849405289</v>
      </c>
      <c r="AA12" s="111">
        <f>(THG!AA16)/1000</f>
        <v>19.026529912832064</v>
      </c>
      <c r="AB12" s="111">
        <f>(THG!AB16)/1000</f>
        <v>19.562186838541894</v>
      </c>
      <c r="AC12" s="111">
        <f>(THG!AC16)/1000</f>
        <v>19.164943082949101</v>
      </c>
      <c r="AD12" s="111">
        <f>(THG!AD16)/1000</f>
        <v>19.191871930116509</v>
      </c>
      <c r="AE12" s="111">
        <f>(THG!AE16)/1000</f>
        <v>19.842776247479939</v>
      </c>
      <c r="AF12" s="111">
        <f>(THG!AF16)/1000</f>
        <v>19.704465401514646</v>
      </c>
      <c r="AG12" s="111">
        <f>(THG!AG16)/1000</f>
        <v>19.412684903912606</v>
      </c>
      <c r="AH12" s="111">
        <f>(THG!AH16)/1000</f>
        <v>19.381219724244996</v>
      </c>
      <c r="AI12" s="98"/>
      <c r="AJ12" s="98"/>
      <c r="AK12" s="98"/>
      <c r="AL12" s="98"/>
      <c r="AM12" s="98"/>
      <c r="AN12" s="98"/>
      <c r="AO12" s="98"/>
      <c r="AP12" s="98"/>
      <c r="AQ12" s="98"/>
      <c r="AR12" s="98"/>
    </row>
    <row r="13" spans="2:44" ht="18.75" customHeight="1">
      <c r="B13" s="129" t="str">
        <f>THG!B17</f>
        <v>CRF 2.B - Chemische Industrie</v>
      </c>
      <c r="C13" s="112" t="s">
        <v>143</v>
      </c>
      <c r="D13" s="110">
        <f>(THG!D17)/1000</f>
        <v>29.778201789454798</v>
      </c>
      <c r="E13" s="110">
        <f>(THG!E17)/1000</f>
        <v>29.521465977926198</v>
      </c>
      <c r="F13" s="110">
        <f>(THG!F17)/1000</f>
        <v>32.068051936174399</v>
      </c>
      <c r="G13" s="110">
        <f>(THG!G17)/1000</f>
        <v>29.673369766112998</v>
      </c>
      <c r="H13" s="110">
        <f>(THG!H17)/1000</f>
        <v>32.512623243738403</v>
      </c>
      <c r="I13" s="110">
        <f>(THG!I17)/1000</f>
        <v>31.954484780986398</v>
      </c>
      <c r="J13" s="110">
        <f>(THG!J17)/1000</f>
        <v>33.205410199831597</v>
      </c>
      <c r="K13" s="110">
        <f>(THG!K17)/1000</f>
        <v>30.743159947118169</v>
      </c>
      <c r="L13" s="110">
        <f>(THG!L17)/1000</f>
        <v>18.159249157532493</v>
      </c>
      <c r="M13" s="110">
        <f>(THG!M17)/1000</f>
        <v>13.903144755030615</v>
      </c>
      <c r="N13" s="110">
        <f>(THG!N17)/1000</f>
        <v>14.200306799863306</v>
      </c>
      <c r="O13" s="110">
        <f>(THG!O17)/1000</f>
        <v>15.507607380517806</v>
      </c>
      <c r="P13" s="110">
        <f>(THG!P17)/1000</f>
        <v>16.654270404859457</v>
      </c>
      <c r="Q13" s="110">
        <f>(THG!Q17)/1000</f>
        <v>16.947073503453939</v>
      </c>
      <c r="R13" s="110">
        <f>(THG!R17)/1000</f>
        <v>17.921904840882039</v>
      </c>
      <c r="S13" s="110">
        <f>(THG!S17)/1000</f>
        <v>17.333241024021575</v>
      </c>
      <c r="T13" s="110">
        <f>(THG!T17)/1000</f>
        <v>16.7037341886689</v>
      </c>
      <c r="U13" s="110">
        <f>(THG!U17)/1000</f>
        <v>19.558243006693182</v>
      </c>
      <c r="V13" s="110">
        <f>(THG!V17)/1000</f>
        <v>17.843649968678029</v>
      </c>
      <c r="W13" s="110">
        <f>(THG!W17)/1000</f>
        <v>17.256552036375403</v>
      </c>
      <c r="X13" s="110">
        <f>(THG!X17)/1000</f>
        <v>10.166980864591428</v>
      </c>
      <c r="Y13" s="110">
        <f>(THG!Y17)/1000</f>
        <v>9.5651668609985698</v>
      </c>
      <c r="Z13" s="110">
        <f>(THG!Z17)/1000</f>
        <v>9.4485544314836432</v>
      </c>
      <c r="AA13" s="110">
        <f>(THG!AA17)/1000</f>
        <v>9.3921489666565616</v>
      </c>
      <c r="AB13" s="110">
        <f>(THG!AB17)/1000</f>
        <v>7.446796614475355</v>
      </c>
      <c r="AC13" s="110">
        <f>(THG!AC17)/1000</f>
        <v>6.7855665533242249</v>
      </c>
      <c r="AD13" s="110">
        <f>(THG!AD17)/1000</f>
        <v>6.808872988467173</v>
      </c>
      <c r="AE13" s="110">
        <f>(THG!AE17)/1000</f>
        <v>6.7798865245869742</v>
      </c>
      <c r="AF13" s="110">
        <f>(THG!AF17)/1000</f>
        <v>6.6164640603702374</v>
      </c>
      <c r="AG13" s="110">
        <f>(THG!AG17)/1000</f>
        <v>6.3485390958998797</v>
      </c>
      <c r="AH13" s="110">
        <f>(THG!AH17)/1000</f>
        <v>6.5994880262295901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18.75" customHeight="1">
      <c r="B14" s="128" t="str">
        <f>THG!B18</f>
        <v>CRF 2.C - Herstellung von Metallen</v>
      </c>
      <c r="C14" s="96" t="s">
        <v>143</v>
      </c>
      <c r="D14" s="111">
        <f>(THG!D18)/1000</f>
        <v>25.11967162073001</v>
      </c>
      <c r="E14" s="111">
        <f>(THG!E18)/1000</f>
        <v>24.502871689999999</v>
      </c>
      <c r="F14" s="111">
        <f>(THG!F18)/1000</f>
        <v>21.080354700500003</v>
      </c>
      <c r="G14" s="111">
        <f>(THG!G18)/1000</f>
        <v>21.53559222226</v>
      </c>
      <c r="H14" s="111">
        <f>(THG!H18)/1000</f>
        <v>22.972949888614831</v>
      </c>
      <c r="I14" s="111">
        <f>(THG!I18)/1000</f>
        <v>20.820274297767725</v>
      </c>
      <c r="J14" s="111">
        <f>(THG!J18)/1000</f>
        <v>20.090156849853987</v>
      </c>
      <c r="K14" s="111">
        <f>(THG!K18)/1000</f>
        <v>22.121744881146448</v>
      </c>
      <c r="L14" s="111">
        <f>(THG!L18)/1000</f>
        <v>20.334271236166401</v>
      </c>
      <c r="M14" s="111">
        <f>(THG!M18)/1000</f>
        <v>18.281599685361304</v>
      </c>
      <c r="N14" s="111">
        <f>(THG!N18)/1000</f>
        <v>23.487985377060177</v>
      </c>
      <c r="O14" s="111">
        <f>(THG!O18)/1000</f>
        <v>20.518231503152048</v>
      </c>
      <c r="P14" s="111">
        <f>(THG!P18)/1000</f>
        <v>18.938913807687083</v>
      </c>
      <c r="Q14" s="111">
        <f>(THG!Q18)/1000</f>
        <v>22.540772685014307</v>
      </c>
      <c r="R14" s="111">
        <f>(THG!R18)/1000</f>
        <v>22.540535922195819</v>
      </c>
      <c r="S14" s="111">
        <f>(THG!S18)/1000</f>
        <v>21.165427746752464</v>
      </c>
      <c r="T14" s="111">
        <f>(THG!T18)/1000</f>
        <v>21.520614341878208</v>
      </c>
      <c r="U14" s="111">
        <f>(THG!U18)/1000</f>
        <v>18.512728969538472</v>
      </c>
      <c r="V14" s="111">
        <f>(THG!V18)/1000</f>
        <v>17.620862664633286</v>
      </c>
      <c r="W14" s="111">
        <f>(THG!W18)/1000</f>
        <v>12.838681069086075</v>
      </c>
      <c r="X14" s="111">
        <f>(THG!X18)/1000</f>
        <v>16.421732283346</v>
      </c>
      <c r="Y14" s="111">
        <f>(THG!Y18)/1000</f>
        <v>15.715885262807499</v>
      </c>
      <c r="Z14" s="111">
        <f>(THG!Z18)/1000</f>
        <v>15.25971601470231</v>
      </c>
      <c r="AA14" s="111">
        <f>(THG!AA18)/1000</f>
        <v>15.753839727954604</v>
      </c>
      <c r="AB14" s="111">
        <f>(THG!AB18)/1000</f>
        <v>17.113477547338771</v>
      </c>
      <c r="AC14" s="111">
        <f>(THG!AC18)/1000</f>
        <v>16.79745165425112</v>
      </c>
      <c r="AD14" s="111">
        <f>(THG!AD18)/1000</f>
        <v>18.442002247822273</v>
      </c>
      <c r="AE14" s="111">
        <f>(THG!AE18)/1000</f>
        <v>21.609218995368678</v>
      </c>
      <c r="AF14" s="111">
        <f>(THG!AF18)/1000</f>
        <v>19.850483088890073</v>
      </c>
      <c r="AG14" s="111">
        <f>(THG!AG18)/1000</f>
        <v>19.188714518525099</v>
      </c>
      <c r="AH14" s="111">
        <f>(THG!AH18)/1000</f>
        <v>17.065225186661891</v>
      </c>
      <c r="AI14" s="98"/>
      <c r="AJ14" s="98"/>
      <c r="AK14" s="98"/>
      <c r="AL14" s="98"/>
      <c r="AM14" s="98"/>
      <c r="AN14" s="98"/>
      <c r="AO14" s="98"/>
      <c r="AP14" s="98"/>
      <c r="AQ14" s="98"/>
      <c r="AR14" s="98"/>
    </row>
    <row r="15" spans="2:44" s="11" customFormat="1" ht="37.5" customHeight="1">
      <c r="B15" s="127" t="str">
        <f>THG!B19</f>
        <v>CRF 2.D-H - übrige Prozesse und Produktverwendungen</v>
      </c>
      <c r="C15" s="15" t="s">
        <v>143</v>
      </c>
      <c r="D15" s="110">
        <f>(THG!D19)/1000</f>
        <v>5.0177898324645884</v>
      </c>
      <c r="E15" s="110">
        <f>(THG!E19)/1000</f>
        <v>4.9000597885078694</v>
      </c>
      <c r="F15" s="110">
        <f>(THG!F19)/1000</f>
        <v>4.7417364600221976</v>
      </c>
      <c r="G15" s="110">
        <f>(THG!G19)/1000</f>
        <v>4.6835686869312019</v>
      </c>
      <c r="H15" s="110">
        <f>(THG!H19)/1000</f>
        <v>4.1821420355991474</v>
      </c>
      <c r="I15" s="110">
        <f>(THG!I19)/1000</f>
        <v>4.1850703240687404</v>
      </c>
      <c r="J15" s="110">
        <f>(THG!J19)/1000</f>
        <v>4.1257200396041265</v>
      </c>
      <c r="K15" s="110">
        <f>(THG!K19)/1000</f>
        <v>4.102418439113662</v>
      </c>
      <c r="L15" s="110">
        <f>(THG!L19)/1000</f>
        <v>4.1074144856764772</v>
      </c>
      <c r="M15" s="110">
        <f>(THG!M19)/1000</f>
        <v>3.9563961158024328</v>
      </c>
      <c r="N15" s="110">
        <f>(THG!N19)/1000</f>
        <v>3.5871624039915813</v>
      </c>
      <c r="O15" s="110">
        <f>(THG!O19)/1000</f>
        <v>3.368747270998985</v>
      </c>
      <c r="P15" s="110">
        <f>(THG!P19)/1000</f>
        <v>3.1945563922206128</v>
      </c>
      <c r="Q15" s="110">
        <f>(THG!Q19)/1000</f>
        <v>3.0638580210122508</v>
      </c>
      <c r="R15" s="110">
        <f>(THG!R19)/1000</f>
        <v>3.0480673420168043</v>
      </c>
      <c r="S15" s="110">
        <f>(THG!S19)/1000</f>
        <v>2.8460480900285083</v>
      </c>
      <c r="T15" s="110">
        <f>(THG!T19)/1000</f>
        <v>2.8765205067106723</v>
      </c>
      <c r="U15" s="110">
        <f>(THG!U19)/1000</f>
        <v>2.8337635244141102</v>
      </c>
      <c r="V15" s="110">
        <f>(THG!V19)/1000</f>
        <v>2.6998285888485656</v>
      </c>
      <c r="W15" s="110">
        <f>(THG!W19)/1000</f>
        <v>2.5480198257460267</v>
      </c>
      <c r="X15" s="110">
        <f>(THG!X19)/1000</f>
        <v>2.8110855189324493</v>
      </c>
      <c r="Y15" s="110">
        <f>(THG!Y19)/1000</f>
        <v>2.6709933670791433</v>
      </c>
      <c r="Z15" s="110">
        <f>(THG!Z19)/1000</f>
        <v>2.6295361932607766</v>
      </c>
      <c r="AA15" s="110">
        <f>(THG!AA19)/1000</f>
        <v>2.5513017209690152</v>
      </c>
      <c r="AB15" s="110">
        <f>(THG!AB19)/1000</f>
        <v>2.4627380838110575</v>
      </c>
      <c r="AC15" s="110">
        <f>(THG!AC19)/1000</f>
        <v>2.4152117519921257</v>
      </c>
      <c r="AD15" s="110">
        <f>(THG!AD19)/1000</f>
        <v>2.4513828003497902</v>
      </c>
      <c r="AE15" s="110">
        <f>(THG!AE19)/1000</f>
        <v>2.4667535433008108</v>
      </c>
      <c r="AF15" s="110">
        <f>(THG!AF19)/1000</f>
        <v>2.471265148928576</v>
      </c>
      <c r="AG15" s="110">
        <f>(THG!AG19)/1000</f>
        <v>2.4281585042904998</v>
      </c>
      <c r="AH15" s="110">
        <f>(THG!AH19)/1000</f>
        <v>2.3952235507277488</v>
      </c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2:44" s="11" customFormat="1" ht="18.75" customHeight="1">
      <c r="B16" s="128" t="str">
        <f>THG!B20</f>
        <v>Summe F-Gase</v>
      </c>
      <c r="C16" s="96" t="s">
        <v>143</v>
      </c>
      <c r="D16" s="111">
        <f>(THG!D20)/1000</f>
        <v>13.395430728156599</v>
      </c>
      <c r="E16" s="111">
        <f>(THG!E20)/1000</f>
        <v>12.834909293778731</v>
      </c>
      <c r="F16" s="111">
        <f>(THG!F20)/1000</f>
        <v>13.306773670414966</v>
      </c>
      <c r="G16" s="111">
        <f>(THG!G20)/1000</f>
        <v>16.093807272578399</v>
      </c>
      <c r="H16" s="111">
        <f>(THG!H20)/1000</f>
        <v>16.495877859001588</v>
      </c>
      <c r="I16" s="111">
        <f>(THG!I20)/1000</f>
        <v>17.0915570030559</v>
      </c>
      <c r="J16" s="111">
        <f>(THG!J20)/1000</f>
        <v>16.089010102865444</v>
      </c>
      <c r="K16" s="111">
        <f>(THG!K20)/1000</f>
        <v>16.283886494406673</v>
      </c>
      <c r="L16" s="111">
        <f>(THG!L20)/1000</f>
        <v>16.803164171732753</v>
      </c>
      <c r="M16" s="111">
        <f>(THG!M20)/1000</f>
        <v>15.077282730551145</v>
      </c>
      <c r="N16" s="111">
        <f>(THG!N20)/1000</f>
        <v>13.293325962750226</v>
      </c>
      <c r="O16" s="111">
        <f>(THG!O20)/1000</f>
        <v>14.027022540697995</v>
      </c>
      <c r="P16" s="111">
        <f>(THG!P20)/1000</f>
        <v>14.150541199116466</v>
      </c>
      <c r="Q16" s="111">
        <f>(THG!Q20)/1000</f>
        <v>13.548146988389592</v>
      </c>
      <c r="R16" s="111">
        <f>(THG!R20)/1000</f>
        <v>13.988220523691755</v>
      </c>
      <c r="S16" s="111">
        <f>(THG!S20)/1000</f>
        <v>14.183620760019624</v>
      </c>
      <c r="T16" s="111">
        <f>(THG!T20)/1000</f>
        <v>14.11754103058543</v>
      </c>
      <c r="U16" s="111">
        <f>(THG!U20)/1000</f>
        <v>14.192611726404033</v>
      </c>
      <c r="V16" s="111">
        <f>(THG!V20)/1000</f>
        <v>14.232055247311447</v>
      </c>
      <c r="W16" s="111">
        <f>(THG!W20)/1000</f>
        <v>14.689791596607927</v>
      </c>
      <c r="X16" s="111">
        <f>(THG!X20)/1000</f>
        <v>14.246768455983783</v>
      </c>
      <c r="Y16" s="111">
        <f>(THG!Y20)/1000</f>
        <v>14.427131374520007</v>
      </c>
      <c r="Z16" s="111">
        <f>(THG!Z20)/1000</f>
        <v>14.618165416929454</v>
      </c>
      <c r="AA16" s="111">
        <f>(THG!AA20)/1000</f>
        <v>14.663159679652331</v>
      </c>
      <c r="AB16" s="111">
        <f>(THG!AB20)/1000</f>
        <v>14.673685952706281</v>
      </c>
      <c r="AC16" s="111">
        <f>(THG!AC20)/1000</f>
        <v>15.125629513847469</v>
      </c>
      <c r="AD16" s="111">
        <f>(THG!AD20)/1000</f>
        <v>15.250228022237307</v>
      </c>
      <c r="AE16" s="111">
        <f>(THG!AE20)/1000</f>
        <v>15.416824522774006</v>
      </c>
      <c r="AF16" s="111">
        <f>(THG!AF20)/1000</f>
        <v>14.611497215103629</v>
      </c>
      <c r="AG16" s="111">
        <f>(THG!AG20)/1000</f>
        <v>13.977777719059</v>
      </c>
      <c r="AH16" s="111">
        <f>(THG!AH20)/1000</f>
        <v>12.725039378996565</v>
      </c>
      <c r="AI16" s="98"/>
      <c r="AJ16" s="98"/>
      <c r="AK16" s="98"/>
      <c r="AL16" s="98"/>
      <c r="AM16" s="98"/>
      <c r="AN16" s="98"/>
      <c r="AO16" s="98"/>
      <c r="AP16" s="98"/>
      <c r="AQ16" s="98"/>
      <c r="AR16" s="98"/>
    </row>
    <row r="17" spans="2:44" ht="18.75" customHeight="1">
      <c r="B17" s="5" t="s">
        <v>154</v>
      </c>
      <c r="C17" s="21" t="s">
        <v>143</v>
      </c>
      <c r="D17" s="22">
        <f>(THG!D14)/1000</f>
        <v>283.60046479956588</v>
      </c>
      <c r="E17" s="22">
        <f>(THG!E14)/1000</f>
        <v>258.46065600270907</v>
      </c>
      <c r="F17" s="22">
        <f>(THG!F14)/1000</f>
        <v>248.13324718343722</v>
      </c>
      <c r="G17" s="22">
        <f>(THG!G14)/1000</f>
        <v>238.4618730528268</v>
      </c>
      <c r="H17" s="22">
        <f>(THG!H14)/1000</f>
        <v>242.62324917229799</v>
      </c>
      <c r="I17" s="22">
        <f>(THG!I14)/1000</f>
        <v>244.29272748883523</v>
      </c>
      <c r="J17" s="22">
        <f>(THG!J14)/1000</f>
        <v>233.12787465033296</v>
      </c>
      <c r="K17" s="22">
        <f>(THG!K14)/1000</f>
        <v>237.47669935956316</v>
      </c>
      <c r="L17" s="22">
        <f>(THG!L14)/1000</f>
        <v>219.21109395857695</v>
      </c>
      <c r="M17" s="22">
        <f>(THG!M14)/1000</f>
        <v>208.72002967770877</v>
      </c>
      <c r="N17" s="22">
        <f>(THG!N14)/1000</f>
        <v>208.09335716300492</v>
      </c>
      <c r="O17" s="22">
        <f>(THG!O14)/1000</f>
        <v>197.54950375141087</v>
      </c>
      <c r="P17" s="22">
        <f>(THG!P14)/1000</f>
        <v>195.23746069691251</v>
      </c>
      <c r="Q17" s="22">
        <f>(THG!Q14)/1000</f>
        <v>195.93738886358776</v>
      </c>
      <c r="R17" s="22">
        <f>(THG!R14)/1000</f>
        <v>197.60145089208498</v>
      </c>
      <c r="S17" s="22">
        <f>(THG!S14)/1000</f>
        <v>191.20795484264517</v>
      </c>
      <c r="T17" s="22">
        <f>(THG!T14)/1000</f>
        <v>196.29919866488152</v>
      </c>
      <c r="U17" s="22">
        <f>(THG!U14)/1000</f>
        <v>205.2898188306543</v>
      </c>
      <c r="V17" s="22">
        <f>(THG!V14)/1000</f>
        <v>201.75813442908247</v>
      </c>
      <c r="W17" s="22">
        <f>(THG!W14)/1000</f>
        <v>176.12011696348966</v>
      </c>
      <c r="X17" s="22">
        <f>(THG!X14)/1000</f>
        <v>188.44719091234793</v>
      </c>
      <c r="Y17" s="22">
        <f>(THG!Y14)/1000</f>
        <v>185.45918521830916</v>
      </c>
      <c r="Z17" s="22">
        <f>(THG!Z14)/1000</f>
        <v>179.66063234562753</v>
      </c>
      <c r="AA17" s="22">
        <f>(THG!AA14)/1000</f>
        <v>180.1215791178669</v>
      </c>
      <c r="AB17" s="22">
        <f>(THG!AB14)/1000</f>
        <v>179.81751405150004</v>
      </c>
      <c r="AC17" s="22">
        <f>(THG!AC14)/1000</f>
        <v>187.54651040563701</v>
      </c>
      <c r="AD17" s="22">
        <f>(THG!AD14)/1000</f>
        <v>191.78238503065444</v>
      </c>
      <c r="AE17" s="22">
        <f>(THG!AE14)/1000</f>
        <v>197.69883332364438</v>
      </c>
      <c r="AF17" s="22">
        <f>(THG!AF14)/1000</f>
        <v>189.66377222617271</v>
      </c>
      <c r="AG17" s="22">
        <f>(THG!AG14)/1000</f>
        <v>186.79307090627125</v>
      </c>
      <c r="AH17" s="22">
        <f>(THG!AH14)/1000</f>
        <v>178.11001644729089</v>
      </c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spans="2:44" ht="18.75" customHeight="1">
      <c r="B18" s="97"/>
      <c r="C18" s="96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</row>
    <row r="19" spans="2:44" ht="18.75" customHeight="1">
      <c r="B19" s="5" t="s">
        <v>16</v>
      </c>
      <c r="C19" s="21" t="s">
        <v>144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8">
        <v>186</v>
      </c>
      <c r="AI19" s="28">
        <v>182</v>
      </c>
      <c r="AJ19" s="28">
        <v>177</v>
      </c>
      <c r="AK19" s="28">
        <v>172</v>
      </c>
      <c r="AL19" s="28">
        <v>168</v>
      </c>
      <c r="AM19" s="28">
        <v>163</v>
      </c>
      <c r="AN19" s="28">
        <v>158</v>
      </c>
      <c r="AO19" s="28">
        <v>154</v>
      </c>
      <c r="AP19" s="28">
        <v>149</v>
      </c>
      <c r="AQ19" s="28">
        <v>145</v>
      </c>
      <c r="AR19" s="28">
        <v>140</v>
      </c>
    </row>
    <row r="20" spans="2:44" ht="14.25" customHeight="1">
      <c r="B20" s="7"/>
      <c r="C20" s="17"/>
    </row>
  </sheetData>
  <mergeCells count="1">
    <mergeCell ref="C6:J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658A-CCDD-447D-9779-7E9F166C72FA}">
  <sheetPr>
    <tabColor theme="7"/>
    <pageSetUpPr fitToPage="1"/>
  </sheetPr>
  <dimension ref="A1:X35"/>
  <sheetViews>
    <sheetView showGridLines="0" zoomScale="130" zoomScaleNormal="130" zoomScaleSheetLayoutView="110" workbookViewId="0"/>
  </sheetViews>
  <sheetFormatPr baseColWidth="10" defaultRowHeight="12.75"/>
  <cols>
    <col min="1" max="1" width="5.7109375" style="44" customWidth="1"/>
    <col min="2" max="2" width="4.28515625" style="44" customWidth="1"/>
    <col min="3" max="3" width="1.7109375" style="44" customWidth="1"/>
    <col min="4" max="4" width="14" style="44" customWidth="1"/>
    <col min="5" max="5" width="1.7109375" style="44" customWidth="1"/>
    <col min="6" max="6" width="14" style="44" customWidth="1"/>
    <col min="7" max="7" width="1.7109375" style="44" customWidth="1"/>
    <col min="8" max="8" width="14" style="44" customWidth="1"/>
    <col min="9" max="9" width="1.7109375" style="44" customWidth="1"/>
    <col min="10" max="10" width="14" style="44" customWidth="1"/>
    <col min="11" max="11" width="1.7109375" style="44" customWidth="1"/>
    <col min="12" max="12" width="14" style="44" customWidth="1"/>
    <col min="13" max="13" width="3.140625" style="44" customWidth="1"/>
    <col min="14" max="14" width="1.42578125" style="44" customWidth="1"/>
    <col min="15" max="15" width="15.140625" style="44" customWidth="1"/>
    <col min="16" max="16" width="2.5703125" style="45" customWidth="1"/>
    <col min="17" max="19" width="11.7109375" style="45" customWidth="1"/>
    <col min="20" max="20" width="4" style="45" customWidth="1"/>
    <col min="21" max="22" width="11.7109375" style="45" customWidth="1"/>
    <col min="23" max="23" width="19.140625" style="45" customWidth="1"/>
    <col min="24" max="24" width="2.5703125" style="45" customWidth="1"/>
    <col min="25" max="16384" width="11.42578125" style="45"/>
  </cols>
  <sheetData>
    <row r="1" spans="1:24" ht="20.25" customHeight="1">
      <c r="A1" s="43"/>
    </row>
    <row r="2" spans="1:24" ht="20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173" t="s">
        <v>142</v>
      </c>
      <c r="Q2" s="174"/>
      <c r="R2" s="174"/>
      <c r="S2" s="174"/>
      <c r="T2" s="174"/>
      <c r="U2" s="174"/>
      <c r="V2" s="174"/>
      <c r="W2" s="174"/>
      <c r="X2" s="175"/>
    </row>
    <row r="3" spans="1:24" ht="18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48"/>
      <c r="Q3" s="49"/>
      <c r="R3" s="50"/>
      <c r="S3" s="49"/>
      <c r="T3" s="49"/>
      <c r="U3" s="50"/>
      <c r="V3" s="49"/>
      <c r="W3" s="49"/>
      <c r="X3" s="51"/>
    </row>
    <row r="4" spans="1:24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P4" s="48"/>
      <c r="Q4" s="49"/>
      <c r="R4" s="49"/>
      <c r="S4" s="49"/>
      <c r="T4" s="49"/>
      <c r="U4" s="49"/>
      <c r="V4" s="49"/>
      <c r="W4" s="49"/>
      <c r="X4" s="51"/>
    </row>
    <row r="5" spans="1:24" ht="7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P5" s="53"/>
      <c r="Q5" s="54"/>
      <c r="R5" s="54"/>
      <c r="S5" s="54"/>
      <c r="T5" s="54"/>
      <c r="U5" s="54"/>
      <c r="V5" s="54"/>
      <c r="W5" s="54"/>
      <c r="X5" s="55"/>
    </row>
    <row r="6" spans="1:24" ht="16.5" customHeight="1">
      <c r="B6" s="56"/>
      <c r="P6" s="53"/>
      <c r="Q6" s="54"/>
      <c r="R6" s="54"/>
      <c r="S6" s="54"/>
      <c r="T6" s="54"/>
      <c r="U6" s="54"/>
      <c r="V6" s="54"/>
      <c r="W6" s="54"/>
      <c r="X6" s="55"/>
    </row>
    <row r="7" spans="1:24" ht="16.5" customHeight="1">
      <c r="B7" s="56"/>
      <c r="P7" s="53"/>
      <c r="Q7" s="54"/>
      <c r="R7" s="54"/>
      <c r="S7" s="54"/>
      <c r="T7" s="54"/>
      <c r="U7" s="54"/>
      <c r="V7" s="54"/>
      <c r="W7" s="54"/>
      <c r="X7" s="55"/>
    </row>
    <row r="8" spans="1:24" ht="16.5" customHeight="1">
      <c r="B8" s="56"/>
      <c r="P8" s="53"/>
      <c r="Q8" s="54"/>
      <c r="R8" s="54"/>
      <c r="S8" s="54"/>
      <c r="T8" s="54"/>
      <c r="U8" s="54"/>
      <c r="V8" s="54"/>
      <c r="W8" s="54"/>
      <c r="X8" s="55"/>
    </row>
    <row r="9" spans="1:24" ht="16.5" customHeight="1">
      <c r="B9" s="56"/>
      <c r="P9" s="53"/>
      <c r="Q9" s="54"/>
      <c r="R9" s="54"/>
      <c r="S9" s="54"/>
      <c r="T9" s="54"/>
      <c r="U9" s="54"/>
      <c r="V9" s="54"/>
      <c r="W9" s="54"/>
      <c r="X9" s="55"/>
    </row>
    <row r="10" spans="1:24" ht="16.5" customHeight="1">
      <c r="B10" s="56"/>
      <c r="P10" s="53"/>
      <c r="Q10" s="54"/>
      <c r="R10" s="54"/>
      <c r="S10" s="54"/>
      <c r="T10" s="54"/>
      <c r="U10" s="54"/>
      <c r="V10" s="54"/>
      <c r="W10" s="54"/>
      <c r="X10" s="55"/>
    </row>
    <row r="11" spans="1:24" ht="16.5" customHeight="1">
      <c r="B11" s="56"/>
      <c r="P11" s="53"/>
      <c r="Q11" s="57" t="s">
        <v>141</v>
      </c>
      <c r="R11" s="54"/>
      <c r="S11" s="54"/>
      <c r="T11" s="54"/>
      <c r="U11" s="54"/>
      <c r="V11" s="54"/>
      <c r="W11" s="54"/>
      <c r="X11" s="55"/>
    </row>
    <row r="12" spans="1:24" ht="16.5" customHeight="1">
      <c r="B12" s="56"/>
      <c r="P12" s="53"/>
      <c r="Q12" s="54"/>
      <c r="R12" s="54"/>
      <c r="S12" s="54"/>
      <c r="T12" s="54"/>
      <c r="U12" s="54"/>
      <c r="V12" s="54"/>
      <c r="W12" s="54"/>
      <c r="X12" s="55"/>
    </row>
    <row r="13" spans="1:24" ht="17.25" customHeight="1">
      <c r="B13" s="56"/>
      <c r="P13" s="53"/>
      <c r="Q13" s="57" t="s">
        <v>140</v>
      </c>
      <c r="R13" s="54"/>
      <c r="S13" s="54"/>
      <c r="T13" s="54"/>
      <c r="U13" s="54"/>
      <c r="V13" s="54"/>
      <c r="W13" s="54"/>
      <c r="X13" s="55"/>
    </row>
    <row r="14" spans="1:24" ht="16.5" customHeight="1">
      <c r="B14" s="56"/>
      <c r="P14" s="53"/>
      <c r="Q14" s="54"/>
      <c r="R14" s="54"/>
      <c r="S14" s="54"/>
      <c r="T14" s="54"/>
      <c r="U14" s="54"/>
      <c r="V14" s="54"/>
      <c r="W14" s="54"/>
      <c r="X14" s="55"/>
    </row>
    <row r="15" spans="1:24" ht="16.5" customHeight="1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3"/>
      <c r="Q15" s="54"/>
      <c r="R15" s="57" t="s">
        <v>139</v>
      </c>
      <c r="S15" s="54"/>
      <c r="T15" s="54"/>
      <c r="U15" s="57" t="s">
        <v>139</v>
      </c>
      <c r="V15" s="54"/>
      <c r="W15" s="54"/>
      <c r="X15" s="55"/>
    </row>
    <row r="16" spans="1:24" ht="16.5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3"/>
      <c r="Q16" s="54"/>
      <c r="R16" s="54"/>
      <c r="S16" s="54"/>
      <c r="T16" s="54"/>
      <c r="U16" s="54"/>
      <c r="V16" s="54"/>
      <c r="W16" s="54"/>
      <c r="X16" s="55"/>
    </row>
    <row r="17" spans="1:24" ht="16.5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3"/>
      <c r="Q17" s="54"/>
      <c r="R17" s="54"/>
      <c r="S17" s="54"/>
      <c r="T17" s="54"/>
      <c r="U17" s="54"/>
      <c r="V17" s="54"/>
      <c r="W17" s="54"/>
      <c r="X17" s="55"/>
    </row>
    <row r="18" spans="1:24" ht="22.5" customHeight="1">
      <c r="A18" s="58"/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3"/>
      <c r="Q18" s="54"/>
      <c r="R18" s="54"/>
      <c r="S18" s="54"/>
      <c r="T18" s="54"/>
      <c r="U18" s="54"/>
      <c r="V18" s="54"/>
      <c r="W18" s="54"/>
      <c r="X18" s="55"/>
    </row>
    <row r="19" spans="1:24" ht="87" customHeight="1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8"/>
      <c r="O19" s="58"/>
      <c r="P19" s="62"/>
      <c r="Q19" s="63"/>
      <c r="R19" s="63"/>
      <c r="S19" s="63"/>
      <c r="T19" s="63"/>
      <c r="U19" s="63"/>
      <c r="V19" s="63"/>
      <c r="W19" s="63"/>
      <c r="X19" s="64"/>
    </row>
    <row r="20" spans="1:24" ht="9" customHeight="1">
      <c r="A20" s="60"/>
      <c r="B20" s="61"/>
      <c r="C20" s="60"/>
      <c r="D20" s="172"/>
      <c r="E20" s="60"/>
      <c r="F20" s="172"/>
      <c r="G20" s="60"/>
      <c r="H20" s="172"/>
      <c r="I20" s="60"/>
      <c r="J20" s="172"/>
      <c r="K20" s="60"/>
      <c r="L20" s="172"/>
      <c r="M20" s="60"/>
      <c r="N20" s="58"/>
      <c r="O20" s="58"/>
    </row>
    <row r="21" spans="1:24" ht="11.25" customHeight="1">
      <c r="A21" s="60"/>
      <c r="B21" s="61"/>
      <c r="C21" s="60"/>
      <c r="D21" s="172"/>
      <c r="E21" s="60"/>
      <c r="F21" s="172"/>
      <c r="G21" s="60"/>
      <c r="H21" s="172"/>
      <c r="I21" s="60"/>
      <c r="J21" s="172"/>
      <c r="K21" s="60"/>
      <c r="L21" s="172"/>
      <c r="M21" s="60"/>
      <c r="N21" s="58"/>
      <c r="O21" s="58"/>
    </row>
    <row r="22" spans="1:24" ht="3.75" customHeight="1">
      <c r="A22" s="60"/>
      <c r="B22" s="61"/>
      <c r="C22" s="60"/>
      <c r="D22" s="101"/>
      <c r="E22" s="60"/>
      <c r="F22" s="101"/>
      <c r="G22" s="60"/>
      <c r="H22" s="101"/>
      <c r="I22" s="60"/>
      <c r="J22" s="101"/>
      <c r="K22" s="60"/>
      <c r="L22" s="101"/>
      <c r="M22" s="60"/>
      <c r="N22" s="58"/>
      <c r="O22" s="58"/>
    </row>
    <row r="23" spans="1:24" ht="9" customHeight="1">
      <c r="A23" s="60"/>
      <c r="B23" s="61"/>
      <c r="C23" s="60"/>
      <c r="D23" s="172"/>
      <c r="E23" s="60"/>
      <c r="F23" s="172"/>
      <c r="G23" s="60"/>
      <c r="H23" s="172"/>
      <c r="I23" s="60"/>
      <c r="J23" s="172"/>
      <c r="K23" s="60"/>
      <c r="L23" s="172"/>
      <c r="M23" s="60"/>
      <c r="N23" s="58"/>
      <c r="O23" s="58"/>
    </row>
    <row r="24" spans="1:24" ht="9" customHeight="1">
      <c r="A24" s="60"/>
      <c r="B24" s="61"/>
      <c r="C24" s="60"/>
      <c r="D24" s="172"/>
      <c r="E24" s="60"/>
      <c r="F24" s="172"/>
      <c r="G24" s="60"/>
      <c r="H24" s="172"/>
      <c r="I24" s="60"/>
      <c r="J24" s="172"/>
      <c r="K24" s="60"/>
      <c r="L24" s="172"/>
      <c r="M24" s="60"/>
      <c r="N24" s="58"/>
      <c r="O24" s="58"/>
    </row>
    <row r="25" spans="1:24" ht="21" customHeight="1">
      <c r="A25" s="58"/>
      <c r="B25" s="59"/>
      <c r="C25" s="66"/>
      <c r="D25" s="66"/>
      <c r="E25" s="66"/>
      <c r="F25" s="66"/>
      <c r="G25" s="66"/>
      <c r="H25" s="66"/>
      <c r="I25" s="66"/>
      <c r="J25" s="66"/>
      <c r="K25" s="66"/>
      <c r="L25" s="58"/>
      <c r="M25" s="58"/>
      <c r="N25" s="58"/>
      <c r="O25" s="58"/>
    </row>
    <row r="26" spans="1:24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24" ht="6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4" ht="6" customHeight="1">
      <c r="A28" s="67"/>
      <c r="B28" s="67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24" ht="4.5" customHeight="1">
      <c r="A29" s="67"/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24" ht="6" customHeight="1">
      <c r="A30" s="67"/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24" ht="6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24" ht="4.5" customHeight="1">
      <c r="A32" s="58"/>
      <c r="B32" s="58"/>
      <c r="C32" s="58"/>
      <c r="D32" s="58"/>
      <c r="E32" s="58"/>
      <c r="F32" s="58"/>
      <c r="G32" s="69"/>
      <c r="H32" s="69"/>
      <c r="I32" s="69"/>
      <c r="J32" s="69"/>
      <c r="K32" s="69"/>
      <c r="L32" s="58"/>
      <c r="M32" s="58"/>
      <c r="N32" s="58"/>
      <c r="O32" s="58"/>
    </row>
    <row r="33" spans="1:15" ht="18" customHeight="1">
      <c r="A33" s="70"/>
      <c r="B33" s="70"/>
      <c r="C33" s="70"/>
      <c r="D33" s="70"/>
      <c r="E33" s="70"/>
      <c r="F33" s="69"/>
      <c r="G33" s="69"/>
      <c r="H33" s="69"/>
      <c r="I33" s="69"/>
      <c r="J33" s="69"/>
      <c r="K33" s="69"/>
      <c r="L33" s="58"/>
      <c r="M33" s="58"/>
      <c r="N33" s="58"/>
      <c r="O33" s="58"/>
    </row>
    <row r="34" spans="1:15">
      <c r="A34" s="70"/>
      <c r="B34" s="70"/>
      <c r="C34" s="70"/>
      <c r="D34" s="70"/>
      <c r="E34" s="70"/>
      <c r="F34" s="69"/>
      <c r="G34" s="69"/>
      <c r="H34" s="69"/>
      <c r="I34" s="69"/>
      <c r="J34" s="69"/>
      <c r="K34" s="69"/>
      <c r="L34" s="58"/>
      <c r="M34" s="58"/>
      <c r="N34" s="58"/>
      <c r="O34" s="58"/>
    </row>
    <row r="35" spans="1:15">
      <c r="A35" s="70"/>
      <c r="B35" s="70"/>
      <c r="C35" s="70"/>
      <c r="D35" s="70"/>
      <c r="E35" s="70"/>
      <c r="F35" s="69"/>
      <c r="G35" s="69"/>
      <c r="H35" s="69"/>
      <c r="I35" s="69"/>
      <c r="J35" s="69"/>
      <c r="K35" s="69"/>
      <c r="L35" s="58"/>
      <c r="M35" s="58"/>
      <c r="N35" s="58"/>
      <c r="O35" s="58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673D-769A-4992-B9F9-CA65A7E7C0BD}">
  <sheetPr>
    <tabColor theme="6"/>
  </sheetPr>
  <dimension ref="B1:AR17"/>
  <sheetViews>
    <sheetView showGridLines="0" zoomScale="85" zoomScaleNormal="85" zoomScalePageLayoutView="150" workbookViewId="0">
      <pane xSplit="3" ySplit="10" topLeftCell="X11" activePane="bottomRight" state="frozen"/>
      <selection activeCell="D17" sqref="D17:AG17"/>
      <selection pane="topRight" activeCell="D17" sqref="D17:AG17"/>
      <selection pane="bottomLeft" activeCell="D17" sqref="D17:AG17"/>
      <selection pane="bottomRight" activeCell="X11" sqref="X11"/>
    </sheetView>
  </sheetViews>
  <sheetFormatPr baseColWidth="10" defaultColWidth="11.42578125" defaultRowHeight="15" outlineLevelCol="1"/>
  <cols>
    <col min="1" max="1" width="5.42578125" style="95" customWidth="1"/>
    <col min="2" max="2" width="39.7109375" style="95" customWidth="1"/>
    <col min="3" max="3" width="63.85546875" style="18" customWidth="1"/>
    <col min="4" max="23" width="9.42578125" style="95" hidden="1" customWidth="1" outlineLevel="1"/>
    <col min="24" max="24" width="9.42578125" style="95" customWidth="1" collapsed="1"/>
    <col min="25" max="44" width="9.42578125" style="95" customWidth="1"/>
    <col min="45" max="16384" width="11.42578125" style="95"/>
  </cols>
  <sheetData>
    <row r="1" spans="2:44" s="87" customFormat="1" ht="23.25" customHeight="1">
      <c r="B1" s="82" t="s">
        <v>138</v>
      </c>
      <c r="C1" s="105" t="s">
        <v>147</v>
      </c>
      <c r="D1" s="106"/>
      <c r="E1" s="106"/>
      <c r="F1" s="106"/>
      <c r="G1" s="106"/>
      <c r="H1" s="106"/>
      <c r="I1" s="106"/>
      <c r="J1" s="106"/>
      <c r="K1" s="107"/>
      <c r="AK1" s="41"/>
      <c r="AL1" s="88"/>
    </row>
    <row r="2" spans="2:44" s="87" customFormat="1" ht="23.25" customHeight="1">
      <c r="B2" s="82" t="s">
        <v>136</v>
      </c>
      <c r="C2" s="105" t="s">
        <v>165</v>
      </c>
      <c r="D2" s="106"/>
      <c r="E2" s="106"/>
      <c r="F2" s="106"/>
      <c r="G2" s="106"/>
      <c r="H2" s="106"/>
      <c r="I2" s="106"/>
      <c r="J2" s="106"/>
      <c r="K2" s="107"/>
      <c r="AK2" s="41"/>
    </row>
    <row r="3" spans="2:44" s="87" customFormat="1" ht="23.25" customHeight="1">
      <c r="B3" s="82" t="s">
        <v>135</v>
      </c>
      <c r="C3" s="108">
        <f ca="1">TODAY()</f>
        <v>44426</v>
      </c>
      <c r="D3" s="109"/>
      <c r="E3" s="109"/>
      <c r="F3" s="109"/>
      <c r="G3" s="109"/>
      <c r="H3" s="109"/>
      <c r="I3" s="109"/>
      <c r="J3" s="109"/>
      <c r="K3" s="109"/>
      <c r="AK3" s="41"/>
    </row>
    <row r="4" spans="2:44" s="87" customFormat="1" ht="23.25" customHeight="1">
      <c r="B4" s="82" t="s">
        <v>134</v>
      </c>
      <c r="C4" s="105" t="s">
        <v>133</v>
      </c>
      <c r="D4" s="106"/>
      <c r="E4" s="106"/>
      <c r="F4" s="106"/>
      <c r="G4" s="106"/>
      <c r="H4" s="106"/>
      <c r="I4" s="106"/>
      <c r="J4" s="106"/>
      <c r="K4" s="107"/>
    </row>
    <row r="5" spans="2:44" s="87" customFormat="1" ht="23.25" customHeight="1">
      <c r="B5" s="82" t="s">
        <v>132</v>
      </c>
      <c r="C5" s="105" t="s">
        <v>145</v>
      </c>
      <c r="D5" s="106"/>
      <c r="E5" s="106"/>
      <c r="F5" s="106"/>
      <c r="G5" s="106"/>
      <c r="H5" s="106"/>
      <c r="I5" s="106"/>
      <c r="J5" s="106"/>
      <c r="K5" s="107"/>
    </row>
    <row r="6" spans="2:44" s="87" customFormat="1" ht="23.25" customHeight="1">
      <c r="B6" s="82" t="s">
        <v>131</v>
      </c>
      <c r="C6" s="105"/>
      <c r="D6" s="106"/>
      <c r="E6" s="106"/>
      <c r="F6" s="106"/>
      <c r="G6" s="106"/>
      <c r="H6" s="106"/>
      <c r="I6" s="106"/>
      <c r="J6" s="106"/>
      <c r="K6" s="107"/>
      <c r="AK6" s="41"/>
    </row>
    <row r="7" spans="2:44">
      <c r="B7" s="83"/>
      <c r="C7" s="84"/>
      <c r="D7" s="83"/>
      <c r="E7" s="83"/>
      <c r="F7" s="83"/>
      <c r="G7" s="83"/>
      <c r="H7" s="83"/>
      <c r="I7" s="83"/>
      <c r="J7" s="83"/>
      <c r="K7" s="83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151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7.5" customHeight="1">
      <c r="B11" s="127" t="str">
        <f>THG!B23</f>
        <v>CRF 1.A.4.a - Gewerbe, Handel, Dienstleistung (ohne Militär und Landwirtschaft)</v>
      </c>
      <c r="C11" s="15" t="s">
        <v>143</v>
      </c>
      <c r="D11" s="110">
        <f>(THG!D23)/1000</f>
        <v>65.720470132052171</v>
      </c>
      <c r="E11" s="110">
        <f>(THG!E23)/1000</f>
        <v>65.898688400251373</v>
      </c>
      <c r="F11" s="110">
        <f>(THG!F23)/1000</f>
        <v>58.60865522621436</v>
      </c>
      <c r="G11" s="110">
        <f>(THG!G23)/1000</f>
        <v>56.22115459468845</v>
      </c>
      <c r="H11" s="110">
        <f>(THG!H23)/1000</f>
        <v>51.608353058059045</v>
      </c>
      <c r="I11" s="110">
        <f>(THG!I23)/1000</f>
        <v>53.516830796127273</v>
      </c>
      <c r="J11" s="110">
        <f>(THG!J23)/1000</f>
        <v>64.282154878681311</v>
      </c>
      <c r="K11" s="110">
        <f>(THG!K23)/1000</f>
        <v>55.219130656915311</v>
      </c>
      <c r="L11" s="110">
        <f>(THG!L23)/1000</f>
        <v>53.551999506408748</v>
      </c>
      <c r="M11" s="110">
        <f>(THG!M23)/1000</f>
        <v>49.439510983677287</v>
      </c>
      <c r="N11" s="110">
        <f>(THG!N23)/1000</f>
        <v>45.734550796920857</v>
      </c>
      <c r="O11" s="110">
        <f>(THG!O23)/1000</f>
        <v>52.96041827186454</v>
      </c>
      <c r="P11" s="110">
        <f>(THG!P23)/1000</f>
        <v>50.028941630419752</v>
      </c>
      <c r="Q11" s="110">
        <f>(THG!Q23)/1000</f>
        <v>42.061067834585145</v>
      </c>
      <c r="R11" s="110">
        <f>(THG!R23)/1000</f>
        <v>40.663806265430608</v>
      </c>
      <c r="S11" s="110">
        <f>(THG!S23)/1000</f>
        <v>40.206519315735697</v>
      </c>
      <c r="T11" s="110">
        <f>(THG!T23)/1000</f>
        <v>46.191467001326828</v>
      </c>
      <c r="U11" s="110">
        <f>(THG!U23)/1000</f>
        <v>35.400107420608776</v>
      </c>
      <c r="V11" s="110">
        <f>(THG!V23)/1000</f>
        <v>42.16418668062596</v>
      </c>
      <c r="W11" s="110">
        <f>(THG!W23)/1000</f>
        <v>37.796189488347437</v>
      </c>
      <c r="X11" s="110">
        <f>(THG!X23)/1000</f>
        <v>40.229939720489213</v>
      </c>
      <c r="Y11" s="110">
        <f>(THG!Y23)/1000</f>
        <v>36.107367665001767</v>
      </c>
      <c r="Z11" s="110">
        <f>(THG!Z23)/1000</f>
        <v>34.547448153298063</v>
      </c>
      <c r="AA11" s="110">
        <f>(THG!AA23)/1000</f>
        <v>37.771515085341527</v>
      </c>
      <c r="AB11" s="110">
        <f>(THG!AB23)/1000</f>
        <v>34.567594980435523</v>
      </c>
      <c r="AC11" s="110">
        <f>(THG!AC23)/1000</f>
        <v>35.613252026586387</v>
      </c>
      <c r="AD11" s="110">
        <f>(THG!AD23)/1000</f>
        <v>34.802874604582342</v>
      </c>
      <c r="AE11" s="110">
        <f>(THG!AE23)/1000</f>
        <v>33.856838048352657</v>
      </c>
      <c r="AF11" s="110">
        <f>(THG!AF23)/1000</f>
        <v>29.960330692168842</v>
      </c>
      <c r="AG11" s="110">
        <f>(THG!AG23)/1000</f>
        <v>32.777160384708637</v>
      </c>
      <c r="AH11" s="110">
        <f>(THG!AH23)/1000</f>
        <v>28.346727510643973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18.75" customHeight="1">
      <c r="B12" s="128" t="str">
        <f>THG!B24</f>
        <v>CRF 1.A.4.b - Haushalte</v>
      </c>
      <c r="C12" s="96" t="s">
        <v>143</v>
      </c>
      <c r="D12" s="111">
        <f>(THG!D24)/1000</f>
        <v>131.88902103388838</v>
      </c>
      <c r="E12" s="111">
        <f>(THG!E24)/1000</f>
        <v>133.74408330286334</v>
      </c>
      <c r="F12" s="111">
        <f>(THG!F24)/1000</f>
        <v>125.16008125806998</v>
      </c>
      <c r="G12" s="111">
        <f>(THG!G24)/1000</f>
        <v>135.60737312833859</v>
      </c>
      <c r="H12" s="111">
        <f>(THG!H24)/1000</f>
        <v>129.9128478124035</v>
      </c>
      <c r="I12" s="111">
        <f>(THG!I24)/1000</f>
        <v>130.30404146665367</v>
      </c>
      <c r="J12" s="111">
        <f>(THG!J24)/1000</f>
        <v>143.64812621646541</v>
      </c>
      <c r="K12" s="111">
        <f>(THG!K24)/1000</f>
        <v>139.58009328580329</v>
      </c>
      <c r="L12" s="111">
        <f>(THG!L24)/1000</f>
        <v>133.11024285350015</v>
      </c>
      <c r="M12" s="111">
        <f>(THG!M24)/1000</f>
        <v>120.96378342366418</v>
      </c>
      <c r="N12" s="111">
        <f>(THG!N24)/1000</f>
        <v>118.91531435198114</v>
      </c>
      <c r="O12" s="111">
        <f>(THG!O24)/1000</f>
        <v>132.39744901947952</v>
      </c>
      <c r="P12" s="111">
        <f>(THG!P24)/1000</f>
        <v>122.29681858968938</v>
      </c>
      <c r="Q12" s="111">
        <f>(THG!Q24)/1000</f>
        <v>122.89967674828513</v>
      </c>
      <c r="R12" s="111">
        <f>(THG!R24)/1000</f>
        <v>113.9814132662769</v>
      </c>
      <c r="S12" s="111">
        <f>(THG!S24)/1000</f>
        <v>111.98977795998628</v>
      </c>
      <c r="T12" s="111">
        <f>(THG!T24)/1000</f>
        <v>114.49293101854607</v>
      </c>
      <c r="U12" s="111">
        <f>(THG!U24)/1000</f>
        <v>89.314153949858522</v>
      </c>
      <c r="V12" s="111">
        <f>(THG!V24)/1000</f>
        <v>108.19501237966938</v>
      </c>
      <c r="W12" s="111">
        <f>(THG!W24)/1000</f>
        <v>99.827021395155512</v>
      </c>
      <c r="X12" s="111">
        <f>(THG!X24)/1000</f>
        <v>107.00192392612324</v>
      </c>
      <c r="Y12" s="111">
        <f>(THG!Y24)/1000</f>
        <v>90.949004086389252</v>
      </c>
      <c r="Z12" s="111">
        <f>(THG!Z24)/1000</f>
        <v>95.046441548853821</v>
      </c>
      <c r="AA12" s="111">
        <f>(THG!AA24)/1000</f>
        <v>101.09055985943735</v>
      </c>
      <c r="AB12" s="111">
        <f>(THG!AB24)/1000</f>
        <v>83.551017380736553</v>
      </c>
      <c r="AC12" s="111">
        <f>(THG!AC24)/1000</f>
        <v>87.887902240558688</v>
      </c>
      <c r="AD12" s="111">
        <f>(THG!AD24)/1000</f>
        <v>89.306919448959221</v>
      </c>
      <c r="AE12" s="111">
        <f>(THG!AE24)/1000</f>
        <v>87.681141083722181</v>
      </c>
      <c r="AF12" s="111">
        <f>(THG!AF24)/1000</f>
        <v>85.638646327387988</v>
      </c>
      <c r="AG12" s="111">
        <f>(THG!AG24)/1000</f>
        <v>89.761457943732992</v>
      </c>
      <c r="AH12" s="111">
        <f>(THG!AH24)/1000</f>
        <v>90.886263356490218</v>
      </c>
      <c r="AI12" s="98"/>
      <c r="AJ12" s="98"/>
      <c r="AK12" s="98"/>
      <c r="AL12" s="98"/>
      <c r="AM12" s="98"/>
      <c r="AN12" s="98"/>
      <c r="AO12" s="98"/>
      <c r="AP12" s="98"/>
      <c r="AQ12" s="98"/>
      <c r="AR12" s="98"/>
    </row>
    <row r="13" spans="2:44" ht="18.75" customHeight="1">
      <c r="B13" s="129" t="str">
        <f>THG!B25</f>
        <v>CRF 1.A.5 - Militär</v>
      </c>
      <c r="C13" s="112" t="s">
        <v>143</v>
      </c>
      <c r="D13" s="110">
        <f>(THG!D25)/1000</f>
        <v>12.1382623281545</v>
      </c>
      <c r="E13" s="110">
        <f>(THG!E25)/1000</f>
        <v>8.6673863626244874</v>
      </c>
      <c r="F13" s="110">
        <f>(THG!F25)/1000</f>
        <v>6.5831419328679601</v>
      </c>
      <c r="G13" s="110">
        <f>(THG!G25)/1000</f>
        <v>5.2712955502869958</v>
      </c>
      <c r="H13" s="110">
        <f>(THG!H25)/1000</f>
        <v>4.8544104613890475</v>
      </c>
      <c r="I13" s="110">
        <f>(THG!I25)/1000</f>
        <v>4.045950587680875</v>
      </c>
      <c r="J13" s="110">
        <f>(THG!J25)/1000</f>
        <v>3.1690117772452262</v>
      </c>
      <c r="K13" s="110">
        <f>(THG!K25)/1000</f>
        <v>3.0609664811465329</v>
      </c>
      <c r="L13" s="110">
        <f>(THG!L25)/1000</f>
        <v>3.0701016770801899</v>
      </c>
      <c r="M13" s="110">
        <f>(THG!M25)/1000</f>
        <v>2.6222793844938534</v>
      </c>
      <c r="N13" s="110">
        <f>(THG!N25)/1000</f>
        <v>2.3510057899003325</v>
      </c>
      <c r="O13" s="110">
        <f>(THG!O25)/1000</f>
        <v>1.9279587222069621</v>
      </c>
      <c r="P13" s="110">
        <f>(THG!P25)/1000</f>
        <v>1.9635755729103166</v>
      </c>
      <c r="Q13" s="110">
        <f>(THG!Q25)/1000</f>
        <v>1.9824899084436367</v>
      </c>
      <c r="R13" s="110">
        <f>(THG!R25)/1000</f>
        <v>1.6978150258597666</v>
      </c>
      <c r="S13" s="110">
        <f>(THG!S25)/1000</f>
        <v>1.7284822908567943</v>
      </c>
      <c r="T13" s="110">
        <f>(THG!T25)/1000</f>
        <v>1.5712064008239923</v>
      </c>
      <c r="U13" s="110">
        <f>(THG!U25)/1000</f>
        <v>1.3066380554757167</v>
      </c>
      <c r="V13" s="110">
        <f>(THG!V25)/1000</f>
        <v>1.3324612438514418</v>
      </c>
      <c r="W13" s="110">
        <f>(THG!W25)/1000</f>
        <v>1.3609371268663375</v>
      </c>
      <c r="X13" s="110">
        <f>(THG!X25)/1000</f>
        <v>1.315617215999052</v>
      </c>
      <c r="Y13" s="110">
        <f>(THG!Y25)/1000</f>
        <v>1.2207667557382469</v>
      </c>
      <c r="Z13" s="110">
        <f>(THG!Z25)/1000</f>
        <v>1.0069654905529033</v>
      </c>
      <c r="AA13" s="110">
        <f>(THG!AA25)/1000</f>
        <v>1.0465633856199885</v>
      </c>
      <c r="AB13" s="110">
        <f>(THG!AB25)/1000</f>
        <v>0.98834410871899869</v>
      </c>
      <c r="AC13" s="110">
        <f>(THG!AC25)/1000</f>
        <v>0.98417806223038162</v>
      </c>
      <c r="AD13" s="110">
        <f>(THG!AD25)/1000</f>
        <v>1.0227031016032999</v>
      </c>
      <c r="AE13" s="110">
        <f>(THG!AE25)/1000</f>
        <v>0.84533088068499396</v>
      </c>
      <c r="AF13" s="110">
        <f>(THG!AF25)/1000</f>
        <v>0.75305452655344107</v>
      </c>
      <c r="AG13" s="110">
        <f>(THG!AG25)/1000</f>
        <v>0.92240311971453381</v>
      </c>
      <c r="AH13" s="110">
        <f>(THG!AH25)/1000</f>
        <v>0.76717909457738587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18.75" customHeight="1">
      <c r="B14" s="5" t="str">
        <f>THG!B22</f>
        <v>3 - Gebäude</v>
      </c>
      <c r="C14" s="21" t="s">
        <v>143</v>
      </c>
      <c r="D14" s="22">
        <f>(THG!D22)/1000</f>
        <v>209.74775349409506</v>
      </c>
      <c r="E14" s="22">
        <f>(THG!E22)/1000</f>
        <v>208.31015806573924</v>
      </c>
      <c r="F14" s="22">
        <f>(THG!F22)/1000</f>
        <v>190.35187841715231</v>
      </c>
      <c r="G14" s="22">
        <f>(THG!G22)/1000</f>
        <v>197.09982327331406</v>
      </c>
      <c r="H14" s="22">
        <f>(THG!H22)/1000</f>
        <v>186.37561133185159</v>
      </c>
      <c r="I14" s="22">
        <f>(THG!I22)/1000</f>
        <v>187.86682285046183</v>
      </c>
      <c r="J14" s="22">
        <f>(THG!J22)/1000</f>
        <v>211.09929287239197</v>
      </c>
      <c r="K14" s="22">
        <f>(THG!K22)/1000</f>
        <v>197.86019042386511</v>
      </c>
      <c r="L14" s="22">
        <f>(THG!L22)/1000</f>
        <v>189.73234403698908</v>
      </c>
      <c r="M14" s="22">
        <f>(THG!M22)/1000</f>
        <v>173.02557379183531</v>
      </c>
      <c r="N14" s="22">
        <f>(THG!N22)/1000</f>
        <v>167.00087093880234</v>
      </c>
      <c r="O14" s="22">
        <f>(THG!O22)/1000</f>
        <v>187.28582601355103</v>
      </c>
      <c r="P14" s="22">
        <f>(THG!P22)/1000</f>
        <v>174.28933579301946</v>
      </c>
      <c r="Q14" s="22">
        <f>(THG!Q22)/1000</f>
        <v>166.94323449131392</v>
      </c>
      <c r="R14" s="22">
        <f>(THG!R22)/1000</f>
        <v>156.34303455756728</v>
      </c>
      <c r="S14" s="22">
        <f>(THG!S22)/1000</f>
        <v>153.92477956657876</v>
      </c>
      <c r="T14" s="22">
        <f>(THG!T22)/1000</f>
        <v>162.25560442069687</v>
      </c>
      <c r="U14" s="22">
        <f>(THG!U22)/1000</f>
        <v>126.02089942594301</v>
      </c>
      <c r="V14" s="22">
        <f>(THG!V22)/1000</f>
        <v>151.69166030414675</v>
      </c>
      <c r="W14" s="22">
        <f>(THG!W22)/1000</f>
        <v>138.98414801036927</v>
      </c>
      <c r="X14" s="22">
        <f>(THG!X22)/1000</f>
        <v>148.54748086261151</v>
      </c>
      <c r="Y14" s="22">
        <f>(THG!Y22)/1000</f>
        <v>128.27713850712925</v>
      </c>
      <c r="Z14" s="22">
        <f>(THG!Z22)/1000</f>
        <v>130.60085519270478</v>
      </c>
      <c r="AA14" s="22">
        <f>(THG!AA22)/1000</f>
        <v>139.90863833039884</v>
      </c>
      <c r="AB14" s="22">
        <f>(THG!AB22)/1000</f>
        <v>119.10695646989107</v>
      </c>
      <c r="AC14" s="22">
        <f>(THG!AC22)/1000</f>
        <v>124.48533232937545</v>
      </c>
      <c r="AD14" s="22">
        <f>(THG!AD22)/1000</f>
        <v>125.13249715514486</v>
      </c>
      <c r="AE14" s="22">
        <f>(THG!AE22)/1000</f>
        <v>122.38331001275984</v>
      </c>
      <c r="AF14" s="22">
        <f>(THG!AF22)/1000</f>
        <v>116.35203154611027</v>
      </c>
      <c r="AG14" s="22">
        <f>(THG!AG22)/1000</f>
        <v>123.46102144815617</v>
      </c>
      <c r="AH14" s="22">
        <f>(THG!AH22)/1000</f>
        <v>120.00016996171158</v>
      </c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2:44" ht="18.75" customHeight="1">
      <c r="B15" s="97"/>
      <c r="C15" s="96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</row>
    <row r="16" spans="2:44" ht="18.75" customHeight="1">
      <c r="B16" s="38" t="s">
        <v>17</v>
      </c>
      <c r="C16" s="39" t="s">
        <v>144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22">
        <v>118</v>
      </c>
      <c r="AI16" s="22">
        <v>113</v>
      </c>
      <c r="AJ16" s="22">
        <v>108</v>
      </c>
      <c r="AK16" s="22">
        <v>103</v>
      </c>
      <c r="AL16" s="22">
        <v>99</v>
      </c>
      <c r="AM16" s="22">
        <v>94</v>
      </c>
      <c r="AN16" s="22">
        <v>89</v>
      </c>
      <c r="AO16" s="22">
        <v>84</v>
      </c>
      <c r="AP16" s="22">
        <v>80</v>
      </c>
      <c r="AQ16" s="22">
        <v>75</v>
      </c>
      <c r="AR16" s="22">
        <v>70</v>
      </c>
    </row>
    <row r="17" spans="2:3" ht="14.25" customHeight="1">
      <c r="B17" s="7"/>
      <c r="C17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H52"/>
  <sheetViews>
    <sheetView showGridLines="0" zoomScale="70" zoomScaleNormal="70" zoomScalePageLayoutView="150" workbookViewId="0">
      <pane xSplit="3" ySplit="8" topLeftCell="M9" activePane="bottomRight" state="frozen"/>
      <selection activeCell="B20" sqref="B20"/>
      <selection pane="topRight" activeCell="B20" sqref="B20"/>
      <selection pane="bottomLeft" activeCell="B20" sqref="B20"/>
      <selection pane="bottomRight" activeCell="C1" sqref="C1:C1048576"/>
    </sheetView>
  </sheetViews>
  <sheetFormatPr baseColWidth="10" defaultColWidth="11.42578125" defaultRowHeight="15"/>
  <cols>
    <col min="1" max="1" width="5.42578125" style="2" customWidth="1"/>
    <col min="2" max="2" width="62.5703125" style="2" customWidth="1"/>
    <col min="3" max="3" width="16.7109375" style="18" hidden="1" customWidth="1"/>
    <col min="4" max="33" width="10.85546875" style="2" customWidth="1"/>
    <col min="34" max="34" width="10.85546875" style="95" customWidth="1"/>
    <col min="35" max="36" width="10.85546875" style="2" customWidth="1"/>
    <col min="37" max="16384" width="11.42578125" style="2"/>
  </cols>
  <sheetData>
    <row r="1" spans="2:34" hidden="1"/>
    <row r="2" spans="2:34" ht="14.25" hidden="1" customHeight="1">
      <c r="B2" s="1"/>
      <c r="C2" s="12"/>
    </row>
    <row r="3" spans="2:34" ht="22.5" customHeight="1">
      <c r="B3" s="3" t="s">
        <v>90</v>
      </c>
      <c r="C3" s="13"/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>
      <c r="B4" s="4" t="s">
        <v>169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</row>
    <row r="5" spans="2:34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2:34" s="11" customFormat="1" ht="18.75" customHeight="1">
      <c r="B6" s="26" t="s">
        <v>43</v>
      </c>
      <c r="C6" s="23" t="s">
        <v>6</v>
      </c>
      <c r="D6" s="33">
        <f>THG!D6/THG!$D6-1</f>
        <v>0</v>
      </c>
      <c r="E6" s="33">
        <f>THG!E6/THG!$D6-1</f>
        <v>-3.7255512378008282E-2</v>
      </c>
      <c r="F6" s="33">
        <f>THG!F6/THG!$D6-1</f>
        <v>-7.720557162006092E-2</v>
      </c>
      <c r="G6" s="33">
        <f>THG!G6/THG!$D6-1</f>
        <v>-8.468172954650155E-2</v>
      </c>
      <c r="H6" s="33">
        <f>THG!H6/THG!$D6-1</f>
        <v>-9.9082447088068348E-2</v>
      </c>
      <c r="I6" s="33">
        <f>THG!I6/THG!$D6-1</f>
        <v>-0.10253406835640588</v>
      </c>
      <c r="J6" s="33">
        <f>THG!J6/THG!$D6-1</f>
        <v>-8.7932734038660754E-2</v>
      </c>
      <c r="K6" s="33">
        <f>THG!K6/THG!$D6-1</f>
        <v>-0.11588871437888848</v>
      </c>
      <c r="L6" s="33">
        <f>THG!L6/THG!$D6-1</f>
        <v>-0.1359958560770208</v>
      </c>
      <c r="M6" s="33">
        <f>THG!M6/THG!$D6-1</f>
        <v>-0.16310526975277118</v>
      </c>
      <c r="N6" s="33">
        <f>THG!N6/THG!$D6-1</f>
        <v>-0.16495966619208902</v>
      </c>
      <c r="O6" s="33">
        <f>THG!O6/THG!$D6-1</f>
        <v>-0.15203857826911948</v>
      </c>
      <c r="P6" s="33">
        <f>THG!P6/THG!$D6-1</f>
        <v>-0.16926658212901835</v>
      </c>
      <c r="Q6" s="33">
        <f>THG!Q6/THG!$D6-1</f>
        <v>-0.17174700261342946</v>
      </c>
      <c r="R6" s="33">
        <f>THG!R6/THG!$D6-1</f>
        <v>-0.18505161118271685</v>
      </c>
      <c r="S6" s="33">
        <f>THG!S6/THG!$D6-1</f>
        <v>-0.205071389988284</v>
      </c>
      <c r="T6" s="33">
        <f>THG!T6/THG!$D6-1</f>
        <v>-0.19960503953187902</v>
      </c>
      <c r="U6" s="33">
        <f>THG!U6/THG!$D6-1</f>
        <v>-0.22009720625538498</v>
      </c>
      <c r="V6" s="33">
        <f>THG!V6/THG!$D6-1</f>
        <v>-0.21928690861263689</v>
      </c>
      <c r="W6" s="33">
        <f>THG!W6/THG!$D6-1</f>
        <v>-0.2722206927784584</v>
      </c>
      <c r="X6" s="33">
        <f>THG!X6/THG!$D6-1</f>
        <v>-0.2456969842051614</v>
      </c>
      <c r="Y6" s="33">
        <f>THG!Y6/THG!$D6-1</f>
        <v>-0.26534474195885638</v>
      </c>
      <c r="Z6" s="33">
        <f>THG!Z6/THG!$D6-1</f>
        <v>-0.26048446607135445</v>
      </c>
      <c r="AA6" s="33">
        <f>THG!AA6/THG!$D6-1</f>
        <v>-0.24680688453942279</v>
      </c>
      <c r="AB6" s="33">
        <f>THG!AB6/THG!$D6-1</f>
        <v>-0.2781741109454422</v>
      </c>
      <c r="AC6" s="33">
        <f>THG!AC6/THG!$D6-1</f>
        <v>-0.27576603564227498</v>
      </c>
      <c r="AD6" s="33">
        <f>THG!AD6/THG!$D6-1</f>
        <v>-0.27279778093590734</v>
      </c>
      <c r="AE6" s="33">
        <f>THG!AE6/THG!$D6-1</f>
        <v>-0.28552606296806293</v>
      </c>
      <c r="AF6" s="33">
        <f>THG!AF6/THG!$D6-1</f>
        <v>-0.31450725982867433</v>
      </c>
      <c r="AG6" s="33">
        <f>THG!AG6/THG!$D6-1</f>
        <v>-0.35142278817561678</v>
      </c>
      <c r="AH6" s="33">
        <f>THG!AH6/THG!$D6-1</f>
        <v>-0.4077300420543325</v>
      </c>
    </row>
    <row r="7" spans="2:34" s="11" customFormat="1" ht="18.75" customHeight="1">
      <c r="B7" s="24" t="s">
        <v>44</v>
      </c>
      <c r="C7" s="21" t="s">
        <v>6</v>
      </c>
      <c r="D7" s="34">
        <f>THG!D7/THG!$D7-1</f>
        <v>0</v>
      </c>
      <c r="E7" s="34">
        <f>THG!E7/THG!$D7-1</f>
        <v>-7.7141934429479586E-2</v>
      </c>
      <c r="F7" s="34">
        <f>THG!F7/THG!$D7-1</f>
        <v>-0.12159689483665459</v>
      </c>
      <c r="G7" s="34">
        <f>THG!G7/THG!$D7-1</f>
        <v>-0.1286037386569997</v>
      </c>
      <c r="H7" s="34">
        <f>THG!H7/THG!$D7-1</f>
        <v>-0.13707685280581416</v>
      </c>
      <c r="I7" s="34">
        <f>THG!I7/THG!$D7-1</f>
        <v>-0.14653449546949426</v>
      </c>
      <c r="J7" s="34">
        <f>THG!J7/THG!$D7-1</f>
        <v>-0.12778910242913544</v>
      </c>
      <c r="K7" s="34">
        <f>THG!K7/THG!$D7-1</f>
        <v>-0.15544440000294379</v>
      </c>
      <c r="L7" s="34">
        <f>THG!L7/THG!$D7-1</f>
        <v>-0.17586774280447681</v>
      </c>
      <c r="M7" s="34">
        <f>THG!M7/THG!$D7-1</f>
        <v>-0.20380295023475492</v>
      </c>
      <c r="N7" s="34">
        <f>THG!N7/THG!$D7-1</f>
        <v>-0.19740431274160708</v>
      </c>
      <c r="O7" s="34">
        <f>THG!O7/THG!$D7-1</f>
        <v>-0.1873411726236559</v>
      </c>
      <c r="P7" s="34">
        <f>THG!P7/THG!$D7-1</f>
        <v>-0.18262305553131541</v>
      </c>
      <c r="Q7" s="34">
        <f>THG!Q7/THG!$D7-1</f>
        <v>-0.18533991950911421</v>
      </c>
      <c r="R7" s="34">
        <f>THG!R7/THG!$D7-1</f>
        <v>-0.19992582986018104</v>
      </c>
      <c r="S7" s="34">
        <f>THG!S7/THG!$D7-1</f>
        <v>-0.22060230210865717</v>
      </c>
      <c r="T7" s="34">
        <f>THG!T7/THG!$D7-1</f>
        <v>-0.21755089907889902</v>
      </c>
      <c r="U7" s="34">
        <f>THG!U7/THG!$D7-1</f>
        <v>-0.23473749927411047</v>
      </c>
      <c r="V7" s="34">
        <f>THG!V7/THG!$D7-1</f>
        <v>-0.24246657154917184</v>
      </c>
      <c r="W7" s="34">
        <f>THG!W7/THG!$D7-1</f>
        <v>-0.30000522192634937</v>
      </c>
      <c r="X7" s="34">
        <f>THG!X7/THG!$D7-1</f>
        <v>-0.26811700788288995</v>
      </c>
      <c r="Y7" s="34">
        <f>THG!Y7/THG!$D7-1</f>
        <v>-0.28668935354372227</v>
      </c>
      <c r="Z7" s="34">
        <f>THG!Z7/THG!$D7-1</f>
        <v>-0.28888018022725903</v>
      </c>
      <c r="AA7" s="34">
        <f>THG!AA7/THG!$D7-1</f>
        <v>-0.27525183312132606</v>
      </c>
      <c r="AB7" s="34">
        <f>THG!AB7/THG!$D7-1</f>
        <v>-0.30878024738942844</v>
      </c>
      <c r="AC7" s="34">
        <f>THG!AC7/THG!$D7-1</f>
        <v>-0.30507369435229825</v>
      </c>
      <c r="AD7" s="34">
        <f>THG!AD7/THG!$D7-1</f>
        <v>-0.30275386498164603</v>
      </c>
      <c r="AE7" s="34">
        <f>THG!AE7/THG!$D7-1</f>
        <v>-0.31560403242954715</v>
      </c>
      <c r="AF7" s="34">
        <f>THG!AF7/THG!$D7-1</f>
        <v>-0.3422497610731563</v>
      </c>
      <c r="AG7" s="34">
        <f>THG!AG7/THG!$D7-1</f>
        <v>-0.37701384998927401</v>
      </c>
      <c r="AH7" s="34">
        <f>THG!AH7/THG!$D7-1</f>
        <v>-0.43226240185137632</v>
      </c>
    </row>
    <row r="8" spans="2:34" ht="18.75" customHeight="1">
      <c r="B8" s="19"/>
      <c r="C8" s="16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99"/>
    </row>
    <row r="9" spans="2:34" s="11" customFormat="1" ht="18.75" customHeight="1">
      <c r="B9" s="5" t="s">
        <v>15</v>
      </c>
      <c r="C9" s="21" t="s">
        <v>6</v>
      </c>
      <c r="D9" s="34">
        <f>THG!D9/THG!$D9-1</f>
        <v>0</v>
      </c>
      <c r="E9" s="34">
        <f>THG!E9/THG!$D9-1</f>
        <v>-3.2512817242432268E-2</v>
      </c>
      <c r="F9" s="34">
        <f>THG!F9/THG!$D9-1</f>
        <v>-8.5803705318105217E-2</v>
      </c>
      <c r="G9" s="34">
        <f>THG!G9/THG!$D9-1</f>
        <v>-0.10672118755097848</v>
      </c>
      <c r="H9" s="34">
        <f>THG!H9/THG!$D9-1</f>
        <v>-0.11927073110410014</v>
      </c>
      <c r="I9" s="34">
        <f>THG!I9/THG!$D9-1</f>
        <v>-0.14207541437361493</v>
      </c>
      <c r="J9" s="34">
        <f>THG!J9/THG!$D9-1</f>
        <v>-0.12872360407128558</v>
      </c>
      <c r="K9" s="34">
        <f>THG!K9/THG!$D9-1</f>
        <v>-0.17490552471137144</v>
      </c>
      <c r="L9" s="34">
        <f>THG!L9/THG!$D9-1</f>
        <v>-0.17495820943185314</v>
      </c>
      <c r="M9" s="34">
        <f>THG!M9/THG!$D9-1</f>
        <v>-0.19778687912615966</v>
      </c>
      <c r="N9" s="34">
        <f>THG!N9/THG!$D9-1</f>
        <v>-0.17334309405547754</v>
      </c>
      <c r="O9" s="34">
        <f>THG!O9/THG!$D9-1</f>
        <v>-0.14982857209325096</v>
      </c>
      <c r="P9" s="34">
        <f>THG!P9/THG!$D9-1</f>
        <v>-0.14941859036128757</v>
      </c>
      <c r="Q9" s="34">
        <f>THG!Q9/THG!$D9-1</f>
        <v>-0.1228220622262749</v>
      </c>
      <c r="R9" s="34">
        <f>THG!R9/THG!$D9-1</f>
        <v>-0.13412638141236755</v>
      </c>
      <c r="S9" s="34">
        <f>THG!S9/THG!$D9-1</f>
        <v>-0.14850301980163794</v>
      </c>
      <c r="T9" s="34">
        <f>THG!T9/THG!$D9-1</f>
        <v>-0.14796975783239108</v>
      </c>
      <c r="U9" s="34">
        <f>THG!U9/THG!$D9-1</f>
        <v>-0.13572290999933401</v>
      </c>
      <c r="V9" s="34">
        <f>THG!V9/THG!$D9-1</f>
        <v>-0.17939319088635652</v>
      </c>
      <c r="W9" s="34">
        <f>THG!W9/THG!$D9-1</f>
        <v>-0.23550641234209813</v>
      </c>
      <c r="X9" s="34">
        <f>THG!X9/THG!$D9-1</f>
        <v>-0.21044414359341557</v>
      </c>
      <c r="Y9" s="34">
        <f>THG!Y9/THG!$D9-1</f>
        <v>-0.21547865380833842</v>
      </c>
      <c r="Z9" s="34">
        <f>THG!Z9/THG!$D9-1</f>
        <v>-0.19196346883982729</v>
      </c>
      <c r="AA9" s="34">
        <f>THG!AA9/THG!$D9-1</f>
        <v>-0.18602110473122513</v>
      </c>
      <c r="AB9" s="34">
        <f>THG!AB9/THG!$D9-1</f>
        <v>-0.22907964341023113</v>
      </c>
      <c r="AC9" s="34">
        <f>THG!AC9/THG!$D9-1</f>
        <v>-0.255011739701127</v>
      </c>
      <c r="AD9" s="34">
        <f>THG!AD9/THG!$D9-1</f>
        <v>-0.26298501920337625</v>
      </c>
      <c r="AE9" s="34">
        <f>THG!AE9/THG!$D9-1</f>
        <v>-0.30750267341425652</v>
      </c>
      <c r="AF9" s="34">
        <f>THG!AF9/THG!$D9-1</f>
        <v>-0.33661061094382194</v>
      </c>
      <c r="AG9" s="34">
        <f>THG!AG9/THG!$D9-1</f>
        <v>-0.44644069726276814</v>
      </c>
      <c r="AH9" s="34">
        <f>THG!AH9/THG!$D9-1</f>
        <v>-0.52694260839027662</v>
      </c>
    </row>
    <row r="10" spans="2:34" ht="18.75" customHeight="1">
      <c r="B10" s="19" t="s">
        <v>0</v>
      </c>
      <c r="C10" s="16" t="s">
        <v>6</v>
      </c>
      <c r="D10" s="35">
        <f>THG!D10/THG!$D10-1</f>
        <v>0</v>
      </c>
      <c r="E10" s="35">
        <f>THG!E10/THG!$D10-1</f>
        <v>-3.3202184646893507E-2</v>
      </c>
      <c r="F10" s="35">
        <f>THG!F10/THG!$D10-1</f>
        <v>-8.5962623546280925E-2</v>
      </c>
      <c r="G10" s="35">
        <f>THG!G10/THG!$D10-1</f>
        <v>-0.1113547908682555</v>
      </c>
      <c r="H10" s="35">
        <f>THG!H10/THG!$D10-1</f>
        <v>-0.11788394337786712</v>
      </c>
      <c r="I10" s="35">
        <f>THG!I10/THG!$D10-1</f>
        <v>-0.13996811477462334</v>
      </c>
      <c r="J10" s="35">
        <f>THG!J10/THG!$D10-1</f>
        <v>-0.12353256462900342</v>
      </c>
      <c r="K10" s="35">
        <f>THG!K10/THG!$D10-1</f>
        <v>-0.17244004253175715</v>
      </c>
      <c r="L10" s="35">
        <f>THG!L10/THG!$D10-1</f>
        <v>-0.16627226198733991</v>
      </c>
      <c r="M10" s="35">
        <f>THG!M10/THG!$D10-1</f>
        <v>-0.1934305408120105</v>
      </c>
      <c r="N10" s="35">
        <f>THG!N10/THG!$D10-1</f>
        <v>-0.16221662024499006</v>
      </c>
      <c r="O10" s="35">
        <f>THG!O10/THG!$D10-1</f>
        <v>-0.13118630349790739</v>
      </c>
      <c r="P10" s="35">
        <f>THG!P10/THG!$D10-1</f>
        <v>-0.12818648035596636</v>
      </c>
      <c r="Q10" s="35">
        <f>THG!Q10/THG!$D10-1</f>
        <v>-9.4790292846295143E-2</v>
      </c>
      <c r="R10" s="35">
        <f>THG!R10/THG!$D10-1</f>
        <v>-0.10076373881222245</v>
      </c>
      <c r="S10" s="35">
        <f>THG!S10/THG!$D10-1</f>
        <v>-0.11227151227964938</v>
      </c>
      <c r="T10" s="35">
        <f>THG!T10/THG!$D10-1</f>
        <v>-0.10817834253989134</v>
      </c>
      <c r="U10" s="35">
        <f>THG!U10/THG!$D10-1</f>
        <v>-9.1106655604021092E-2</v>
      </c>
      <c r="V10" s="35">
        <f>THG!V10/THG!$D10-1</f>
        <v>-0.13791618275259598</v>
      </c>
      <c r="W10" s="35">
        <f>THG!W10/THG!$D10-1</f>
        <v>-0.19513326728886904</v>
      </c>
      <c r="X10" s="35">
        <f>THG!X10/THG!$D10-1</f>
        <v>-0.16706422607541305</v>
      </c>
      <c r="Y10" s="35">
        <f>THG!Y10/THG!$D10-1</f>
        <v>-0.17251264841760572</v>
      </c>
      <c r="Z10" s="35">
        <f>THG!Z10/THG!$D10-1</f>
        <v>-0.14875592508313418</v>
      </c>
      <c r="AA10" s="35">
        <f>THG!AA10/THG!$D10-1</f>
        <v>-0.14176741388654823</v>
      </c>
      <c r="AB10" s="35">
        <f>THG!AB10/THG!$D10-1</f>
        <v>-0.18590296032111953</v>
      </c>
      <c r="AC10" s="35">
        <f>THG!AC10/THG!$D10-1</f>
        <v>-0.21453733869405367</v>
      </c>
      <c r="AD10" s="35">
        <f>THG!AD10/THG!$D10-1</f>
        <v>-0.22145294154077266</v>
      </c>
      <c r="AE10" s="35">
        <f>THG!AE10/THG!$D10-1</f>
        <v>-0.27024180440121182</v>
      </c>
      <c r="AF10" s="35">
        <f>THG!AF10/THG!$D10-1</f>
        <v>-0.29955421243723268</v>
      </c>
      <c r="AG10" s="35">
        <f>THG!AG10/THG!$D10-1</f>
        <v>-0.41571601038181683</v>
      </c>
      <c r="AH10" s="99">
        <f>THG!AH10/THG!$D10-1</f>
        <v>-0.50309716159589946</v>
      </c>
    </row>
    <row r="11" spans="2:34" s="95" customFormat="1" ht="18.75" customHeight="1">
      <c r="B11" s="20" t="s">
        <v>2</v>
      </c>
      <c r="C11" s="15" t="s">
        <v>6</v>
      </c>
      <c r="D11" s="36">
        <f>THG!D11/THG!$D11-1</f>
        <v>0</v>
      </c>
      <c r="E11" s="36">
        <f>THG!E11/THG!$D11-1</f>
        <v>5.1463140502708615E-2</v>
      </c>
      <c r="F11" s="36">
        <f>THG!F11/THG!$D11-1</f>
        <v>4.0060658777252289E-2</v>
      </c>
      <c r="G11" s="36">
        <f>THG!G11/THG!$D11-1</f>
        <v>0.10000571887554077</v>
      </c>
      <c r="H11" s="36">
        <f>THG!H11/THG!$D11-1</f>
        <v>0.11973647952388</v>
      </c>
      <c r="I11" s="36">
        <f>THG!I11/THG!$D11-1</f>
        <v>0.22194068180887339</v>
      </c>
      <c r="J11" s="36">
        <f>THG!J11/THG!$D11-1</f>
        <v>0.3668226270991557</v>
      </c>
      <c r="K11" s="36">
        <f>THG!K11/THG!$D11-1</f>
        <v>0.30530104302365091</v>
      </c>
      <c r="L11" s="36">
        <f>THG!L11/THG!$D11-1</f>
        <v>0.31525605707266613</v>
      </c>
      <c r="M11" s="36">
        <f>THG!M11/THG!$D11-1</f>
        <v>0.3101967046830969</v>
      </c>
      <c r="N11" s="36">
        <f>THG!N11/THG!$D11-1</f>
        <v>0.29796057419888222</v>
      </c>
      <c r="O11" s="36">
        <f>THG!O11/THG!$D11-1</f>
        <v>0.36923219536202989</v>
      </c>
      <c r="P11" s="36">
        <f>THG!P11/THG!$D11-1</f>
        <v>0.47067824942324066</v>
      </c>
      <c r="Q11" s="36">
        <f>THG!Q11/THG!$D11-1</f>
        <v>0.38243323396459661</v>
      </c>
      <c r="R11" s="36">
        <f>THG!R11/THG!$D11-1</f>
        <v>0.39249374159486661</v>
      </c>
      <c r="S11" s="36">
        <f>THG!S11/THG!$D11-1</f>
        <v>0.36105748597102005</v>
      </c>
      <c r="T11" s="36">
        <f>THG!T11/THG!$D11-1</f>
        <v>0.535497013675859</v>
      </c>
      <c r="U11" s="36">
        <f>THG!U11/THG!$D11-1</f>
        <v>0.25339552456366898</v>
      </c>
      <c r="V11" s="36">
        <f>THG!V11/THG!$D11-1</f>
        <v>0.31674619708178864</v>
      </c>
      <c r="W11" s="36">
        <f>THG!W11/THG!$D11-1</f>
        <v>0.24194993265930442</v>
      </c>
      <c r="X11" s="36">
        <f>THG!X11/THG!$D11-1</f>
        <v>8.0215209055062298E-2</v>
      </c>
      <c r="Y11" s="36">
        <f>THG!Y11/THG!$D11-1</f>
        <v>0.12757950468178736</v>
      </c>
      <c r="Z11" s="36">
        <f>THG!Z11/THG!$D11-1</f>
        <v>0.1359024091556853</v>
      </c>
      <c r="AA11" s="36">
        <f>THG!AA11/THG!$D11-1</f>
        <v>0.35054153908831553</v>
      </c>
      <c r="AB11" s="36">
        <f>THG!AB11/THG!$D11-1</f>
        <v>9.8123804535698245E-2</v>
      </c>
      <c r="AC11" s="36">
        <f>THG!AC11/THG!$D11-1</f>
        <v>0.13115936591410282</v>
      </c>
      <c r="AD11" s="36">
        <f>THG!AD11/THG!$D11-1</f>
        <v>-3.8546147159996269E-2</v>
      </c>
      <c r="AE11" s="36">
        <f>THG!AE11/THG!$D11-1</f>
        <v>0.15016438541300081</v>
      </c>
      <c r="AF11" s="36">
        <f>THG!AF11/THG!$D11-1</f>
        <v>0.22159417345136778</v>
      </c>
      <c r="AG11" s="36">
        <f>THG!AG11/THG!$D11-1</f>
        <v>9.7268382348200344E-2</v>
      </c>
      <c r="AH11" s="36">
        <f>THG!AH11/THG!$D11-1</f>
        <v>6.7088349038797457E-2</v>
      </c>
    </row>
    <row r="12" spans="2:34" s="95" customFormat="1" ht="18.75" customHeight="1">
      <c r="B12" s="97" t="s">
        <v>1</v>
      </c>
      <c r="C12" s="96" t="s">
        <v>6</v>
      </c>
      <c r="D12" s="99">
        <f>THG!D12/THG!$D12-1</f>
        <v>0</v>
      </c>
      <c r="E12" s="99">
        <f>THG!E12/THG!$D12-1</f>
        <v>-2.7154990342401097E-2</v>
      </c>
      <c r="F12" s="99">
        <f>THG!F12/THG!$D12-1</f>
        <v>-8.7685124968873263E-2</v>
      </c>
      <c r="G12" s="99">
        <f>THG!G12/THG!$D12-1</f>
        <v>-6.0240860761230919E-2</v>
      </c>
      <c r="H12" s="99">
        <f>THG!H12/THG!$D12-1</f>
        <v>-0.14198604058342901</v>
      </c>
      <c r="I12" s="99">
        <f>THG!I12/THG!$D12-1</f>
        <v>-0.17661690042188039</v>
      </c>
      <c r="J12" s="99">
        <f>THG!J12/THG!$D12-1</f>
        <v>-0.20207317467431196</v>
      </c>
      <c r="K12" s="99">
        <f>THG!K12/THG!$D12-1</f>
        <v>-0.21690754477150387</v>
      </c>
      <c r="L12" s="99">
        <f>THG!L12/THG!$D12-1</f>
        <v>-0.28777229999033904</v>
      </c>
      <c r="M12" s="99">
        <f>THG!M12/THG!$D12-1</f>
        <v>-0.26203767610032402</v>
      </c>
      <c r="N12" s="99">
        <f>THG!N12/THG!$D12-1</f>
        <v>-0.31327121530686064</v>
      </c>
      <c r="O12" s="99">
        <f>THG!O12/THG!$D12-1</f>
        <v>-0.37635807502909424</v>
      </c>
      <c r="P12" s="99">
        <f>THG!P12/THG!$D12-1</f>
        <v>-0.40826471339495973</v>
      </c>
      <c r="Q12" s="99">
        <f>THG!Q12/THG!$D12-1</f>
        <v>-0.45539306027690396</v>
      </c>
      <c r="R12" s="99">
        <f>THG!R12/THG!$D12-1</f>
        <v>-0.52775678798327008</v>
      </c>
      <c r="S12" s="99">
        <f>THG!S12/THG!$D12-1</f>
        <v>-0.57415754369723171</v>
      </c>
      <c r="T12" s="99">
        <f>THG!T12/THG!$D12-1</f>
        <v>-0.61907051710373873</v>
      </c>
      <c r="U12" s="99">
        <f>THG!U12/THG!$D12-1</f>
        <v>-0.65290800683238714</v>
      </c>
      <c r="V12" s="99">
        <f>THG!V12/THG!$D12-1</f>
        <v>-0.66412138419521038</v>
      </c>
      <c r="W12" s="99">
        <f>THG!W12/THG!$D12-1</f>
        <v>-0.70717379837436078</v>
      </c>
      <c r="X12" s="99">
        <f>THG!X12/THG!$D12-1</f>
        <v>-0.7107322326259411</v>
      </c>
      <c r="Y12" s="99">
        <f>THG!Y12/THG!$D12-1</f>
        <v>-0.712607650773598</v>
      </c>
      <c r="Z12" s="99">
        <f>THG!Z12/THG!$D12-1</f>
        <v>-0.69138614761627903</v>
      </c>
      <c r="AA12" s="99">
        <f>THG!AA12/THG!$D12-1</f>
        <v>-0.70341043124606106</v>
      </c>
      <c r="AB12" s="99">
        <f>THG!AB12/THG!$D12-1</f>
        <v>-0.7281330817460725</v>
      </c>
      <c r="AC12" s="99">
        <f>THG!AC12/THG!$D12-1</f>
        <v>-0.72515585710130392</v>
      </c>
      <c r="AD12" s="99">
        <f>THG!AD12/THG!$D12-1</f>
        <v>-0.74038706621015382</v>
      </c>
      <c r="AE12" s="99">
        <f>THG!AE12/THG!$D12-1</f>
        <v>-0.74330821008911974</v>
      </c>
      <c r="AF12" s="99">
        <f>THG!AF12/THG!$D12-1</f>
        <v>-0.77304005370399631</v>
      </c>
      <c r="AG12" s="99">
        <f>THG!AG12/THG!$D12-1</f>
        <v>-0.81066558145553924</v>
      </c>
      <c r="AH12" s="99">
        <f>THG!AH12/THG!$D12-1</f>
        <v>-0.81465247651019013</v>
      </c>
    </row>
    <row r="13" spans="2:34" s="11" customFormat="1" ht="18.75" customHeight="1">
      <c r="B13" s="10"/>
      <c r="C13" s="21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2:34" s="11" customFormat="1" ht="18.75" customHeight="1">
      <c r="B14" s="6" t="s">
        <v>16</v>
      </c>
      <c r="C14" s="23" t="s">
        <v>6</v>
      </c>
      <c r="D14" s="33">
        <f>THG!D14/THG!$D14-1</f>
        <v>0</v>
      </c>
      <c r="E14" s="33">
        <f>THG!E14/THG!$D14-1</f>
        <v>-8.8645160770890685E-2</v>
      </c>
      <c r="F14" s="33">
        <f>THG!F14/THG!$D14-1</f>
        <v>-0.12506050595225604</v>
      </c>
      <c r="G14" s="33">
        <f>THG!G14/THG!$D14-1</f>
        <v>-0.15916261554310474</v>
      </c>
      <c r="H14" s="33">
        <f>THG!H14/THG!$D14-1</f>
        <v>-0.14448924001668506</v>
      </c>
      <c r="I14" s="33">
        <f>THG!I14/THG!$D14-1</f>
        <v>-0.13860251371065757</v>
      </c>
      <c r="J14" s="33">
        <f>THG!J14/THG!$D14-1</f>
        <v>-0.17797075962094899</v>
      </c>
      <c r="K14" s="33">
        <f>THG!K14/THG!$D14-1</f>
        <v>-0.16263642400092904</v>
      </c>
      <c r="L14" s="33">
        <f>THG!L14/THG!$D14-1</f>
        <v>-0.22704254341224728</v>
      </c>
      <c r="M14" s="33">
        <f>THG!M14/THG!$D14-1</f>
        <v>-0.26403495203993665</v>
      </c>
      <c r="N14" s="33">
        <f>THG!N14/THG!$D14-1</f>
        <v>-0.26624465404147168</v>
      </c>
      <c r="O14" s="33">
        <f>THG!O14/THG!$D14-1</f>
        <v>-0.30342320175311199</v>
      </c>
      <c r="P14" s="33">
        <f>THG!P14/THG!$D14-1</f>
        <v>-0.31157566742742748</v>
      </c>
      <c r="Q14" s="33">
        <f>THG!Q14/THG!$D14-1</f>
        <v>-0.30910765960110065</v>
      </c>
      <c r="R14" s="33">
        <f>THG!R14/THG!$D14-1</f>
        <v>-0.30324003159959756</v>
      </c>
      <c r="S14" s="33">
        <f>THG!S14/THG!$D14-1</f>
        <v>-0.3257840568851641</v>
      </c>
      <c r="T14" s="33">
        <f>THG!T14/THG!$D14-1</f>
        <v>-0.30783188665217598</v>
      </c>
      <c r="U14" s="33">
        <f>THG!U14/THG!$D14-1</f>
        <v>-0.27613017497787784</v>
      </c>
      <c r="V14" s="33">
        <f>THG!V14/THG!$D14-1</f>
        <v>-0.28858320252868885</v>
      </c>
      <c r="W14" s="33">
        <f>THG!W14/THG!$D14-1</f>
        <v>-0.37898509056407148</v>
      </c>
      <c r="X14" s="33">
        <f>THG!X14/THG!$D14-1</f>
        <v>-0.33551875154530286</v>
      </c>
      <c r="Y14" s="33">
        <f>THG!Y14/THG!$D14-1</f>
        <v>-0.34605472050484087</v>
      </c>
      <c r="Z14" s="33">
        <f>THG!Z14/THG!$D14-1</f>
        <v>-0.36650092420475278</v>
      </c>
      <c r="AA14" s="33">
        <f>THG!AA14/THG!$D14-1</f>
        <v>-0.36487558564063893</v>
      </c>
      <c r="AB14" s="33">
        <f>THG!AB14/THG!$D14-1</f>
        <v>-0.36594774561252663</v>
      </c>
      <c r="AC14" s="33">
        <f>THG!AC14/THG!$D14-1</f>
        <v>-0.3386946296502541</v>
      </c>
      <c r="AD14" s="33">
        <f>THG!AD14/THG!$D14-1</f>
        <v>-0.32375856588882435</v>
      </c>
      <c r="AE14" s="33">
        <f>THG!AE14/THG!$D14-1</f>
        <v>-0.30289665264347265</v>
      </c>
      <c r="AF14" s="33">
        <f>THG!AF14/THG!$D14-1</f>
        <v>-0.33122897961321318</v>
      </c>
      <c r="AG14" s="33">
        <f>THG!AG14/THG!$D14-1</f>
        <v>-0.34135132310771454</v>
      </c>
      <c r="AH14" s="33">
        <f>THG!AH14/THG!$D14-1</f>
        <v>-0.37196853124634399</v>
      </c>
    </row>
    <row r="15" spans="2:34" ht="18.75" customHeight="1">
      <c r="B15" s="20" t="s">
        <v>66</v>
      </c>
      <c r="C15" s="15" t="s">
        <v>6</v>
      </c>
      <c r="D15" s="36">
        <f>THG!D15/THG!$D15-1</f>
        <v>0</v>
      </c>
      <c r="E15" s="36">
        <f>THG!E15/THG!$D15-1</f>
        <v>-0.1146638644523057</v>
      </c>
      <c r="F15" s="36">
        <f>THG!F15/THG!$D15-1</f>
        <v>-0.17115292750518862</v>
      </c>
      <c r="G15" s="36">
        <f>THG!G15/THG!$D15-1</f>
        <v>-0.22928213180836376</v>
      </c>
      <c r="H15" s="36">
        <f>THG!H15/THG!$D15-1</f>
        <v>-0.23794590173758956</v>
      </c>
      <c r="I15" s="36">
        <f>THG!I15/THG!$D15-1</f>
        <v>-0.21959487189736693</v>
      </c>
      <c r="J15" s="36">
        <f>THG!J15/THG!$D15-1</f>
        <v>-0.26894155032679168</v>
      </c>
      <c r="K15" s="36">
        <f>THG!K15/THG!$D15-1</f>
        <v>-0.24705791728539706</v>
      </c>
      <c r="L15" s="36">
        <f>THG!L15/THG!$D15-1</f>
        <v>-0.27071495154216318</v>
      </c>
      <c r="M15" s="36">
        <f>THG!M15/THG!$D15-1</f>
        <v>-0.28364856603820454</v>
      </c>
      <c r="N15" s="36">
        <f>THG!N15/THG!$D15-1</f>
        <v>-0.30255993651761204</v>
      </c>
      <c r="O15" s="36">
        <f>THG!O15/THG!$D15-1</f>
        <v>-0.34101508345539555</v>
      </c>
      <c r="P15" s="36">
        <f>THG!P15/THG!$D15-1</f>
        <v>-0.34596751960425332</v>
      </c>
      <c r="Q15" s="36">
        <f>THG!Q15/THG!$D15-1</f>
        <v>-0.36306317054222093</v>
      </c>
      <c r="R15" s="36">
        <f>THG!R15/THG!$D15-1</f>
        <v>-0.36446819341918502</v>
      </c>
      <c r="S15" s="36">
        <f>THG!S15/THG!$D15-1</f>
        <v>-0.38129277643205217</v>
      </c>
      <c r="T15" s="36">
        <f>THG!T15/THG!$D15-1</f>
        <v>-0.35491278913147262</v>
      </c>
      <c r="U15" s="36">
        <f>THG!U15/THG!$D15-1</f>
        <v>-0.31296400299107818</v>
      </c>
      <c r="V15" s="36">
        <f>THG!V15/THG!$D15-1</f>
        <v>-0.31191633969921506</v>
      </c>
      <c r="W15" s="36">
        <f>THG!W15/THG!$D15-1</f>
        <v>-0.40932487734746326</v>
      </c>
      <c r="X15" s="36">
        <f>THG!X15/THG!$D15-1</f>
        <v>-0.3261753086320619</v>
      </c>
      <c r="Y15" s="36">
        <f>THG!Y15/THG!$D15-1</f>
        <v>-0.34180633120420045</v>
      </c>
      <c r="Z15" s="36">
        <f>THG!Z15/THG!$D15-1</f>
        <v>-0.36798820272175559</v>
      </c>
      <c r="AA15" s="36">
        <f>THG!AA15/THG!$D15-1</f>
        <v>-0.36426347783483803</v>
      </c>
      <c r="AB15" s="36">
        <f>THG!AB15/THG!$D15-1</f>
        <v>-0.36520566837702828</v>
      </c>
      <c r="AC15" s="36">
        <f>THG!AC15/THG!$D15-1</f>
        <v>-0.31862849402480498</v>
      </c>
      <c r="AD15" s="36">
        <f>THG!AD15/THG!$D15-1</f>
        <v>-0.30588363400626406</v>
      </c>
      <c r="AE15" s="36">
        <f>THG!AE15/THG!$D15-1</f>
        <v>-0.29546773337720977</v>
      </c>
      <c r="AF15" s="36">
        <f>THG!AF15/THG!$D15-1</f>
        <v>-0.32316950269307232</v>
      </c>
      <c r="AG15" s="36">
        <f>THG!AG15/THG!$D15-1</f>
        <v>-0.32837599623277391</v>
      </c>
      <c r="AH15" s="36">
        <f>THG!AH15/THG!$D15-1</f>
        <v>-0.35778898549622773</v>
      </c>
    </row>
    <row r="16" spans="2:34" ht="18.75" customHeight="1">
      <c r="B16" s="19" t="s">
        <v>18</v>
      </c>
      <c r="C16" s="16" t="s">
        <v>6</v>
      </c>
      <c r="D16" s="35">
        <f>THG!D16/THG!$D16-1</f>
        <v>0</v>
      </c>
      <c r="E16" s="35">
        <f>THG!E16/THG!$D16-1</f>
        <v>-9.2362957697388559E-2</v>
      </c>
      <c r="F16" s="35">
        <f>THG!F16/THG!$D16-1</f>
        <v>-5.8978846299221344E-2</v>
      </c>
      <c r="G16" s="35">
        <f>THG!G16/THG!$D16-1</f>
        <v>-4.2151404509281898E-2</v>
      </c>
      <c r="H16" s="35">
        <f>THG!H16/THG!$D16-1</f>
        <v>2.5963620815215638E-2</v>
      </c>
      <c r="I16" s="35">
        <f>THG!I16/THG!$D16-1</f>
        <v>4.1026650402032683E-2</v>
      </c>
      <c r="J16" s="35">
        <f>THG!J16/THG!$D16-1</f>
        <v>-1.8807134212728727E-2</v>
      </c>
      <c r="K16" s="35">
        <f>THG!K16/THG!$D16-1</f>
        <v>3.3322857279738383E-3</v>
      </c>
      <c r="L16" s="35">
        <f>THG!L16/THG!$D16-1</f>
        <v>3.3262693568960611E-3</v>
      </c>
      <c r="M16" s="35">
        <f>THG!M16/THG!$D16-1</f>
        <v>8.0104805741976204E-3</v>
      </c>
      <c r="N16" s="35">
        <f>THG!N16/THG!$D16-1</f>
        <v>-1.0908098870505034E-2</v>
      </c>
      <c r="O16" s="35">
        <f>THG!O16/THG!$D16-1</f>
        <v>-0.10505374462286388</v>
      </c>
      <c r="P16" s="35">
        <f>THG!P16/THG!$D16-1</f>
        <v>-0.14347522520926981</v>
      </c>
      <c r="Q16" s="35">
        <f>THG!Q16/THG!$D16-1</f>
        <v>-0.11238729112178569</v>
      </c>
      <c r="R16" s="35">
        <f>THG!R16/THG!$D16-1</f>
        <v>-8.9957734087988239E-2</v>
      </c>
      <c r="S16" s="35">
        <f>THG!S16/THG!$D16-1</f>
        <v>-0.14440921446403809</v>
      </c>
      <c r="T16" s="35">
        <f>THG!T16/THG!$D16-1</f>
        <v>-0.12424711733133176</v>
      </c>
      <c r="U16" s="35">
        <f>THG!U16/THG!$D16-1</f>
        <v>-6.9956927002449709E-2</v>
      </c>
      <c r="V16" s="35">
        <f>THG!V16/THG!$D16-1</f>
        <v>-0.11359208204690985</v>
      </c>
      <c r="W16" s="35">
        <f>THG!W16/THG!$D16-1</f>
        <v>-0.21485590305042079</v>
      </c>
      <c r="X16" s="35">
        <f>THG!X16/THG!$D16-1</f>
        <v>-0.19428160620546875</v>
      </c>
      <c r="Y16" s="35">
        <f>THG!Y16/THG!$D16-1</f>
        <v>-0.14331976423457771</v>
      </c>
      <c r="Z16" s="35">
        <f>THG!Z16/THG!$D16-1</f>
        <v>-0.16395707599633613</v>
      </c>
      <c r="AA16" s="35">
        <f>THG!AA16/THG!$D16-1</f>
        <v>-0.19113064508256972</v>
      </c>
      <c r="AB16" s="35">
        <f>THG!AB16/THG!$D16-1</f>
        <v>-0.16835841735943946</v>
      </c>
      <c r="AC16" s="35">
        <f>THG!AC16/THG!$D16-1</f>
        <v>-0.18524632607444969</v>
      </c>
      <c r="AD16" s="35">
        <f>THG!AD16/THG!$D16-1</f>
        <v>-0.18410150779509116</v>
      </c>
      <c r="AE16" s="35">
        <f>THG!AE16/THG!$D16-1</f>
        <v>-0.15642980109340598</v>
      </c>
      <c r="AF16" s="35">
        <f>THG!AF16/THG!$D16-1</f>
        <v>-0.16230977002450242</v>
      </c>
      <c r="AG16" s="35">
        <f>THG!AG16/THG!$D16-1</f>
        <v>-0.17471414980127276</v>
      </c>
      <c r="AH16" s="99">
        <f>THG!AH16/THG!$D16-1</f>
        <v>-0.17605181987020824</v>
      </c>
    </row>
    <row r="17" spans="2:34" ht="18.75" customHeight="1">
      <c r="B17" s="20" t="s">
        <v>19</v>
      </c>
      <c r="C17" s="15" t="s">
        <v>6</v>
      </c>
      <c r="D17" s="36">
        <f>THG!D17/THG!$D17-1</f>
        <v>0</v>
      </c>
      <c r="E17" s="36">
        <f>THG!E17/THG!$D17-1</f>
        <v>-8.6216022493177391E-3</v>
      </c>
      <c r="F17" s="36">
        <f>THG!F17/THG!$D17-1</f>
        <v>7.6896857738753432E-2</v>
      </c>
      <c r="G17" s="36">
        <f>THG!G17/THG!$D17-1</f>
        <v>-3.5204282677311349E-3</v>
      </c>
      <c r="H17" s="36">
        <f>THG!H17/THG!$D17-1</f>
        <v>9.1826278618742263E-2</v>
      </c>
      <c r="I17" s="36">
        <f>THG!I17/THG!$D17-1</f>
        <v>7.3083089668036116E-2</v>
      </c>
      <c r="J17" s="36">
        <f>THG!J17/THG!$D17-1</f>
        <v>0.11509118094533366</v>
      </c>
      <c r="K17" s="36">
        <f>THG!K17/THG!$D17-1</f>
        <v>3.2404849845738104E-2</v>
      </c>
      <c r="L17" s="36">
        <f>THG!L17/THG!$D17-1</f>
        <v>-0.39018315189323705</v>
      </c>
      <c r="M17" s="36">
        <f>THG!M17/THG!$D17-1</f>
        <v>-0.53310999591808583</v>
      </c>
      <c r="N17" s="36">
        <f>THG!N17/THG!$D17-1</f>
        <v>-0.5231308156125134</v>
      </c>
      <c r="O17" s="36">
        <f>THG!O17/THG!$D17-1</f>
        <v>-0.47922955556001923</v>
      </c>
      <c r="P17" s="36">
        <f>THG!P17/THG!$D17-1</f>
        <v>-0.44072276349617767</v>
      </c>
      <c r="Q17" s="36">
        <f>THG!Q17/THG!$D17-1</f>
        <v>-0.43088996362918996</v>
      </c>
      <c r="R17" s="36">
        <f>THG!R17/THG!$D17-1</f>
        <v>-0.39815355649753736</v>
      </c>
      <c r="S17" s="36">
        <f>THG!S17/THG!$D17-1</f>
        <v>-0.41792183602705968</v>
      </c>
      <c r="T17" s="36">
        <f>THG!T17/THG!$D17-1</f>
        <v>-0.43906168993105188</v>
      </c>
      <c r="U17" s="36">
        <f>THG!U17/THG!$D17-1</f>
        <v>-0.34320268413187927</v>
      </c>
      <c r="V17" s="36">
        <f>THG!V17/THG!$D17-1</f>
        <v>-0.40078148120425083</v>
      </c>
      <c r="W17" s="36">
        <f>THG!W17/THG!$D17-1</f>
        <v>-0.42049717580709056</v>
      </c>
      <c r="X17" s="36">
        <f>THG!X17/THG!$D17-1</f>
        <v>-0.65857639972767568</v>
      </c>
      <c r="Y17" s="36">
        <f>THG!Y17/THG!$D17-1</f>
        <v>-0.67878628371758043</v>
      </c>
      <c r="Z17" s="36">
        <f>THG!Z17/THG!$D17-1</f>
        <v>-0.68270231700728112</v>
      </c>
      <c r="AA17" s="36">
        <f>THG!AA17/THG!$D17-1</f>
        <v>-0.68459650340664435</v>
      </c>
      <c r="AB17" s="36">
        <f>THG!AB17/THG!$D17-1</f>
        <v>-0.74992457008896851</v>
      </c>
      <c r="AC17" s="36">
        <f>THG!AC17/THG!$D17-1</f>
        <v>-0.77212974103335008</v>
      </c>
      <c r="AD17" s="36">
        <f>THG!AD17/THG!$D17-1</f>
        <v>-0.77134707338579578</v>
      </c>
      <c r="AE17" s="36">
        <f>THG!AE17/THG!$D17-1</f>
        <v>-0.77232048555101462</v>
      </c>
      <c r="AF17" s="36">
        <f>THG!AF17/THG!$D17-1</f>
        <v>-0.77780847523461638</v>
      </c>
      <c r="AG17" s="36">
        <f>THG!AG17/THG!$D17-1</f>
        <v>-0.78680582726966219</v>
      </c>
      <c r="AH17" s="36">
        <f>THG!AH17/THG!$D17-1</f>
        <v>-0.77837855781585064</v>
      </c>
    </row>
    <row r="18" spans="2:34" ht="18.75" customHeight="1">
      <c r="B18" s="19" t="s">
        <v>20</v>
      </c>
      <c r="C18" s="16" t="s">
        <v>6</v>
      </c>
      <c r="D18" s="35">
        <f>THG!D18/THG!$D18-1</f>
        <v>0</v>
      </c>
      <c r="E18" s="35">
        <f>THG!E18/THG!$D18-1</f>
        <v>-2.4554458356095488E-2</v>
      </c>
      <c r="F18" s="35">
        <f>THG!F18/THG!$D18-1</f>
        <v>-0.16080293489571573</v>
      </c>
      <c r="G18" s="35">
        <f>THG!G18/THG!$D18-1</f>
        <v>-0.14268018517854542</v>
      </c>
      <c r="H18" s="35">
        <f>THG!H18/THG!$D18-1</f>
        <v>-8.5459784846215636E-2</v>
      </c>
      <c r="I18" s="35">
        <f>THG!I18/THG!$D18-1</f>
        <v>-0.1711565894601188</v>
      </c>
      <c r="J18" s="35">
        <f>THG!J18/THG!$D18-1</f>
        <v>-0.20022215444589719</v>
      </c>
      <c r="K18" s="35">
        <f>THG!K18/THG!$D18-1</f>
        <v>-0.11934577747861641</v>
      </c>
      <c r="L18" s="35">
        <f>THG!L18/THG!$D18-1</f>
        <v>-0.19050409801593327</v>
      </c>
      <c r="M18" s="35">
        <f>THG!M18/THG!$D18-1</f>
        <v>-0.27221979803770946</v>
      </c>
      <c r="N18" s="35">
        <f>THG!N18/THG!$D18-1</f>
        <v>-6.4956511705482778E-2</v>
      </c>
      <c r="O18" s="35">
        <f>THG!O18/THG!$D18-1</f>
        <v>-0.18318074324588784</v>
      </c>
      <c r="P18" s="35">
        <f>THG!P18/THG!$D18-1</f>
        <v>-0.24605249249923533</v>
      </c>
      <c r="Q18" s="35">
        <f>THG!Q18/THG!$D18-1</f>
        <v>-0.10266451626650508</v>
      </c>
      <c r="R18" s="35">
        <f>THG!R18/THG!$D18-1</f>
        <v>-0.10267394166115451</v>
      </c>
      <c r="S18" s="35">
        <f>THG!S18/THG!$D18-1</f>
        <v>-0.15741622476920858</v>
      </c>
      <c r="T18" s="35">
        <f>THG!T18/THG!$D18-1</f>
        <v>-0.14327644617303348</v>
      </c>
      <c r="U18" s="35">
        <f>THG!U18/THG!$D18-1</f>
        <v>-0.26301867122097078</v>
      </c>
      <c r="V18" s="35">
        <f>THG!V18/THG!$D18-1</f>
        <v>-0.29852336723654982</v>
      </c>
      <c r="W18" s="35">
        <f>THG!W18/THG!$D18-1</f>
        <v>-0.48889932707197681</v>
      </c>
      <c r="X18" s="35">
        <f>THG!X18/THG!$D18-1</f>
        <v>-0.34626007332858744</v>
      </c>
      <c r="Y18" s="35">
        <f>THG!Y18/THG!$D18-1</f>
        <v>-0.37435944625016659</v>
      </c>
      <c r="Z18" s="35">
        <f>THG!Z18/THG!$D18-1</f>
        <v>-0.39251928746913911</v>
      </c>
      <c r="AA18" s="35">
        <f>THG!AA18/THG!$D18-1</f>
        <v>-0.37284850033812755</v>
      </c>
      <c r="AB18" s="35">
        <f>THG!AB18/THG!$D18-1</f>
        <v>-0.31872208340431196</v>
      </c>
      <c r="AC18" s="35">
        <f>THG!AC18/THG!$D18-1</f>
        <v>-0.33130289647620148</v>
      </c>
      <c r="AD18" s="35">
        <f>THG!AD18/THG!$D18-1</f>
        <v>-0.26583426223601536</v>
      </c>
      <c r="AE18" s="35">
        <f>THG!AE18/THG!$D18-1</f>
        <v>-0.1397491447485455</v>
      </c>
      <c r="AF18" s="35">
        <f>THG!AF18/THG!$D18-1</f>
        <v>-0.20976343207813031</v>
      </c>
      <c r="AG18" s="35">
        <f>THG!AG18/THG!$D18-1</f>
        <v>-0.23610806668787765</v>
      </c>
      <c r="AH18" s="99">
        <f>THG!AH18/THG!$D18-1</f>
        <v>-0.32064298274588854</v>
      </c>
    </row>
    <row r="19" spans="2:34" ht="18.75" customHeight="1">
      <c r="B19" s="20" t="s">
        <v>171</v>
      </c>
      <c r="C19" s="15" t="s">
        <v>6</v>
      </c>
      <c r="D19" s="36">
        <f>THG!D19/THG!$D19-1</f>
        <v>0</v>
      </c>
      <c r="E19" s="36">
        <f>THG!E19/THG!$D19-1</f>
        <v>-2.3462529896134288E-2</v>
      </c>
      <c r="F19" s="36">
        <f>THG!F19/THG!$D19-1</f>
        <v>-5.5014933199544203E-2</v>
      </c>
      <c r="G19" s="36">
        <f>THG!G19/THG!$D19-1</f>
        <v>-6.6607242768720543E-2</v>
      </c>
      <c r="H19" s="36">
        <f>THG!H19/THG!$D19-1</f>
        <v>-0.16653702621398858</v>
      </c>
      <c r="I19" s="36">
        <f>THG!I19/THG!$D19-1</f>
        <v>-0.16595344488289199</v>
      </c>
      <c r="J19" s="36">
        <f>THG!J19/THG!$D19-1</f>
        <v>-0.17778141824292071</v>
      </c>
      <c r="K19" s="36">
        <f>THG!K19/THG!$D19-1</f>
        <v>-0.18242521586467542</v>
      </c>
      <c r="L19" s="36">
        <f>THG!L19/THG!$D19-1</f>
        <v>-0.18142954910109543</v>
      </c>
      <c r="M19" s="36">
        <f>THG!M19/THG!$D19-1</f>
        <v>-0.21152614041246742</v>
      </c>
      <c r="N19" s="36">
        <f>THG!N19/THG!$D19-1</f>
        <v>-0.28511107006056602</v>
      </c>
      <c r="O19" s="36">
        <f>THG!O19/THG!$D19-1</f>
        <v>-0.32863922494251674</v>
      </c>
      <c r="P19" s="36">
        <f>THG!P19/THG!$D19-1</f>
        <v>-0.36335388709344518</v>
      </c>
      <c r="Q19" s="36">
        <f>THG!Q19/THG!$D19-1</f>
        <v>-0.38940088698227215</v>
      </c>
      <c r="R19" s="36">
        <f>THG!R19/THG!$D19-1</f>
        <v>-0.39254782607750538</v>
      </c>
      <c r="S19" s="36">
        <f>THG!S19/THG!$D19-1</f>
        <v>-0.43280843059331275</v>
      </c>
      <c r="T19" s="36">
        <f>THG!T19/THG!$D19-1</f>
        <v>-0.42673555434707966</v>
      </c>
      <c r="U19" s="36">
        <f>THG!U19/THG!$D19-1</f>
        <v>-0.43525663309372797</v>
      </c>
      <c r="V19" s="36">
        <f>THG!V19/THG!$D19-1</f>
        <v>-0.46194865090184722</v>
      </c>
      <c r="W19" s="36">
        <f>THG!W19/THG!$D19-1</f>
        <v>-0.49220276041443622</v>
      </c>
      <c r="X19" s="36">
        <f>THG!X19/THG!$D19-1</f>
        <v>-0.43977615388651536</v>
      </c>
      <c r="Y19" s="36">
        <f>THG!Y19/THG!$D19-1</f>
        <v>-0.46769524905206494</v>
      </c>
      <c r="Z19" s="36">
        <f>THG!Z19/THG!$D19-1</f>
        <v>-0.47595728775885637</v>
      </c>
      <c r="AA19" s="36">
        <f>THG!AA19/THG!$D19-1</f>
        <v>-0.49154870846476006</v>
      </c>
      <c r="AB19" s="36">
        <f>THG!AB19/THG!$D19-1</f>
        <v>-0.50919863803832643</v>
      </c>
      <c r="AC19" s="36">
        <f>THG!AC19/THG!$D19-1</f>
        <v>-0.51867020488463822</v>
      </c>
      <c r="AD19" s="36">
        <f>THG!AD19/THG!$D19-1</f>
        <v>-0.51146164303462982</v>
      </c>
      <c r="AE19" s="36">
        <f>THG!AE19/THG!$D19-1</f>
        <v>-0.50839839338404191</v>
      </c>
      <c r="AF19" s="36">
        <f>THG!AF19/THG!$D19-1</f>
        <v>-0.50749927130472017</v>
      </c>
      <c r="AG19" s="36">
        <f>THG!AG19/THG!$D19-1</f>
        <v>-0.51609003458443747</v>
      </c>
      <c r="AH19" s="36">
        <f>THG!AH19/THG!$D19-1</f>
        <v>-0.52265367209465485</v>
      </c>
    </row>
    <row r="20" spans="2:34" s="95" customFormat="1" ht="18.75" customHeight="1">
      <c r="B20" s="97" t="s">
        <v>170</v>
      </c>
      <c r="C20" s="96" t="s">
        <v>6</v>
      </c>
      <c r="D20" s="99">
        <f>THG!D20/THG!$D20-1</f>
        <v>0</v>
      </c>
      <c r="E20" s="99">
        <f>THG!E20/THG!$D20-1</f>
        <v>-4.1844226270356444E-2</v>
      </c>
      <c r="F20" s="99">
        <f>THG!F20/THG!$D20-1</f>
        <v>-6.6184551688419635E-3</v>
      </c>
      <c r="G20" s="99">
        <f>THG!G20/THG!$D20-1</f>
        <v>0.2014400730504271</v>
      </c>
      <c r="H20" s="99">
        <f>THG!H20/THG!$D20-1</f>
        <v>0.2314555756932839</v>
      </c>
      <c r="I20" s="99">
        <f>THG!I20/THG!$D20-1</f>
        <v>0.27592440660606798</v>
      </c>
      <c r="J20" s="99">
        <f>THG!J20/THG!$D20-1</f>
        <v>0.20108195319520838</v>
      </c>
      <c r="K20" s="99">
        <f>THG!K20/THG!$D20-1</f>
        <v>0.2156299282096743</v>
      </c>
      <c r="L20" s="99">
        <f>THG!L20/THG!$D20-1</f>
        <v>0.25439521227288719</v>
      </c>
      <c r="M20" s="99">
        <f>THG!M20/THG!$D20-1</f>
        <v>0.12555415622876298</v>
      </c>
      <c r="N20" s="99">
        <f>THG!N20/THG!$D20-1</f>
        <v>-7.6223577635137207E-3</v>
      </c>
      <c r="O20" s="99">
        <f>THG!O20/THG!$D20-1</f>
        <v>4.7149794982987547E-2</v>
      </c>
      <c r="P20" s="99">
        <f>THG!P20/THG!$D20-1</f>
        <v>5.6370749570049838E-2</v>
      </c>
      <c r="Q20" s="99">
        <f>THG!Q20/THG!$D20-1</f>
        <v>1.1400623341807803E-2</v>
      </c>
      <c r="R20" s="99">
        <f>THG!R20/THG!$D20-1</f>
        <v>4.4253134338497757E-2</v>
      </c>
      <c r="S20" s="99">
        <f>THG!S20/THG!$D20-1</f>
        <v>5.8840215582339095E-2</v>
      </c>
      <c r="T20" s="99">
        <f>THG!T20/THG!$D20-1</f>
        <v>5.3907210382641013E-2</v>
      </c>
      <c r="U20" s="99">
        <f>THG!U20/THG!$D20-1</f>
        <v>5.9511412094558125E-2</v>
      </c>
      <c r="V20" s="99">
        <f>THG!V20/THG!$D20-1</f>
        <v>6.2455962494457173E-2</v>
      </c>
      <c r="W20" s="99">
        <f>THG!W20/THG!$D20-1</f>
        <v>9.6627043558266346E-2</v>
      </c>
      <c r="X20" s="99">
        <f>THG!X20/THG!$D20-1</f>
        <v>6.3554337677078854E-2</v>
      </c>
      <c r="Y20" s="99">
        <f>THG!Y20/THG!$D20-1</f>
        <v>7.701884824015548E-2</v>
      </c>
      <c r="Z20" s="99">
        <f>THG!Z20/THG!$D20-1</f>
        <v>9.1279982972307216E-2</v>
      </c>
      <c r="AA20" s="99">
        <f>THG!AA20/THG!$D20-1</f>
        <v>9.4638909134218574E-2</v>
      </c>
      <c r="AB20" s="99">
        <f>THG!AB20/THG!$D20-1</f>
        <v>9.5424719853378415E-2</v>
      </c>
      <c r="AC20" s="99">
        <f>THG!AC20/THG!$D20-1</f>
        <v>0.12916335583402083</v>
      </c>
      <c r="AD20" s="99">
        <f>THG!AD20/THG!$D20-1</f>
        <v>0.13846492372820873</v>
      </c>
      <c r="AE20" s="99">
        <f>THG!AE20/THG!$D20-1</f>
        <v>0.15090173923026806</v>
      </c>
      <c r="AF20" s="99">
        <f>THG!AF20/THG!$D20-1</f>
        <v>9.0782186226450401E-2</v>
      </c>
      <c r="AG20" s="99">
        <f>THG!AG20/THG!$D20-1</f>
        <v>4.3473554730743658E-2</v>
      </c>
      <c r="AH20" s="99">
        <f>THG!AH20/THG!$D20-1</f>
        <v>-5.0046270460785025E-2</v>
      </c>
    </row>
    <row r="21" spans="2:34" s="11" customFormat="1" ht="18.75" customHeight="1">
      <c r="B21" s="10"/>
      <c r="C21" s="21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</row>
    <row r="22" spans="2:34" s="11" customFormat="1" ht="18.75" customHeight="1">
      <c r="B22" s="6" t="s">
        <v>17</v>
      </c>
      <c r="C22" s="23" t="s">
        <v>6</v>
      </c>
      <c r="D22" s="33">
        <f>THG!D22/THG!$D22-1</f>
        <v>0</v>
      </c>
      <c r="E22" s="33">
        <f>THG!E22/THG!$D22-1</f>
        <v>-6.8539252717015886E-3</v>
      </c>
      <c r="F22" s="33">
        <f>THG!F22/THG!$D22-1</f>
        <v>-9.2472385300130577E-2</v>
      </c>
      <c r="G22" s="33">
        <f>THG!G22/THG!$D22-1</f>
        <v>-6.030067073465506E-2</v>
      </c>
      <c r="H22" s="33">
        <f>THG!H22/THG!$D22-1</f>
        <v>-0.11142976157263795</v>
      </c>
      <c r="I22" s="33">
        <f>THG!I22/THG!$D22-1</f>
        <v>-0.10432021453926676</v>
      </c>
      <c r="J22" s="33">
        <f>THG!J22/THG!$D22-1</f>
        <v>6.4436417352853326E-3</v>
      </c>
      <c r="K22" s="33">
        <f>THG!K22/THG!$D22-1</f>
        <v>-5.6675520343843044E-2</v>
      </c>
      <c r="L22" s="33">
        <f>THG!L22/THG!$D22-1</f>
        <v>-9.5426096936334748E-2</v>
      </c>
      <c r="M22" s="33">
        <f>THG!M22/THG!$D22-1</f>
        <v>-0.17507782129019833</v>
      </c>
      <c r="N22" s="33">
        <f>THG!N22/THG!$D22-1</f>
        <v>-0.20380138448775398</v>
      </c>
      <c r="O22" s="33">
        <f>THG!O22/THG!$D22-1</f>
        <v>-0.10709019336970582</v>
      </c>
      <c r="P22" s="33">
        <f>THG!P22/THG!$D22-1</f>
        <v>-0.16905266974444066</v>
      </c>
      <c r="Q22" s="33">
        <f>THG!Q22/THG!$D22-1</f>
        <v>-0.20407617383127863</v>
      </c>
      <c r="R22" s="33">
        <f>THG!R22/THG!$D22-1</f>
        <v>-0.25461402111289488</v>
      </c>
      <c r="S22" s="33">
        <f>THG!S22/THG!$D22-1</f>
        <v>-0.26614336982201736</v>
      </c>
      <c r="T22" s="33">
        <f>THG!T22/THG!$D22-1</f>
        <v>-0.22642506669200246</v>
      </c>
      <c r="U22" s="33">
        <f>THG!U22/THG!$D22-1</f>
        <v>-0.39917878820337005</v>
      </c>
      <c r="V22" s="33">
        <f>THG!V22/THG!$D22-1</f>
        <v>-0.27679005959690872</v>
      </c>
      <c r="W22" s="33">
        <f>THG!W22/THG!$D22-1</f>
        <v>-0.33737479570057927</v>
      </c>
      <c r="X22" s="33">
        <f>THG!X22/THG!$D22-1</f>
        <v>-0.29178034859480151</v>
      </c>
      <c r="Y22" s="33">
        <f>THG!Y22/THG!$D22-1</f>
        <v>-0.38842187165193831</v>
      </c>
      <c r="Z22" s="33">
        <f>THG!Z22/THG!$D22-1</f>
        <v>-0.37734324674718611</v>
      </c>
      <c r="AA22" s="33">
        <f>THG!AA22/THG!$D22-1</f>
        <v>-0.33296716651443115</v>
      </c>
      <c r="AB22" s="33">
        <f>THG!AB22/THG!$D22-1</f>
        <v>-0.43214192054150302</v>
      </c>
      <c r="AC22" s="33">
        <f>THG!AC22/THG!$D22-1</f>
        <v>-0.40649980628812776</v>
      </c>
      <c r="AD22" s="33">
        <f>THG!AD22/THG!$D22-1</f>
        <v>-0.40341436286864618</v>
      </c>
      <c r="AE22" s="33">
        <f>THG!AE22/THG!$D22-1</f>
        <v>-0.41652147413247387</v>
      </c>
      <c r="AF22" s="33">
        <f>THG!AF22/THG!$D22-1</f>
        <v>-0.445276387432746</v>
      </c>
      <c r="AG22" s="33">
        <f>THG!AG22/THG!$D22-1</f>
        <v>-0.41138334312776359</v>
      </c>
      <c r="AH22" s="33">
        <f>THG!AH22/THG!$D22-1</f>
        <v>-0.42788340774724964</v>
      </c>
    </row>
    <row r="23" spans="2:34" ht="18.75" customHeight="1">
      <c r="B23" s="20" t="s">
        <v>155</v>
      </c>
      <c r="C23" s="15" t="s">
        <v>6</v>
      </c>
      <c r="D23" s="36">
        <f>THG!D23/THG!$D23-1</f>
        <v>0</v>
      </c>
      <c r="E23" s="36">
        <f>THG!E23/THG!$D23-1</f>
        <v>2.7117619189440667E-3</v>
      </c>
      <c r="F23" s="36">
        <f>THG!F23/THG!$D23-1</f>
        <v>-0.10821308629637061</v>
      </c>
      <c r="G23" s="36">
        <f>THG!G23/THG!$D23-1</f>
        <v>-0.14454119878139549</v>
      </c>
      <c r="H23" s="36">
        <f>THG!H23/THG!$D23-1</f>
        <v>-0.21472939931253754</v>
      </c>
      <c r="I23" s="36">
        <f>THG!I23/THG!$D23-1</f>
        <v>-0.18569007968756335</v>
      </c>
      <c r="J23" s="36">
        <f>THG!J23/THG!$D23-1</f>
        <v>-2.1885346384176163E-2</v>
      </c>
      <c r="K23" s="36">
        <f>THG!K23/THG!$D23-1</f>
        <v>-0.15978795425590409</v>
      </c>
      <c r="L23" s="36">
        <f>THG!L23/THG!$D23-1</f>
        <v>-0.18515495402259463</v>
      </c>
      <c r="M23" s="36">
        <f>THG!M23/THG!$D23-1</f>
        <v>-0.24773041208715552</v>
      </c>
      <c r="N23" s="36">
        <f>THG!N23/THG!$D23-1</f>
        <v>-0.30410493556990081</v>
      </c>
      <c r="O23" s="36">
        <f>THG!O23/THG!$D23-1</f>
        <v>-0.19415643002170946</v>
      </c>
      <c r="P23" s="36">
        <f>THG!P23/THG!$D23-1</f>
        <v>-0.23876165934454552</v>
      </c>
      <c r="Q23" s="36">
        <f>THG!Q23/THG!$D23-1</f>
        <v>-0.36000050288636365</v>
      </c>
      <c r="R23" s="36">
        <f>THG!R23/THG!$D23-1</f>
        <v>-0.381261178081581</v>
      </c>
      <c r="S23" s="36">
        <f>THG!S23/THG!$D23-1</f>
        <v>-0.38821923770556233</v>
      </c>
      <c r="T23" s="36">
        <f>THG!T23/THG!$D23-1</f>
        <v>-0.29715251719115388</v>
      </c>
      <c r="U23" s="36">
        <f>THG!U23/THG!$D23-1</f>
        <v>-0.46135340557547244</v>
      </c>
      <c r="V23" s="36">
        <f>THG!V23/THG!$D23-1</f>
        <v>-0.35843145071991367</v>
      </c>
      <c r="W23" s="36">
        <f>THG!W23/THG!$D23-1</f>
        <v>-0.4248947183061299</v>
      </c>
      <c r="X23" s="36">
        <f>THG!X23/THG!$D23-1</f>
        <v>-0.38786287377958228</v>
      </c>
      <c r="Y23" s="36">
        <f>THG!Y23/THG!$D23-1</f>
        <v>-0.45059176246835708</v>
      </c>
      <c r="Z23" s="36">
        <f>THG!Z23/THG!$D23-1</f>
        <v>-0.47432743430042634</v>
      </c>
      <c r="AA23" s="36">
        <f>THG!AA23/THG!$D23-1</f>
        <v>-0.42527016301850551</v>
      </c>
      <c r="AB23" s="36">
        <f>THG!AB23/THG!$D23-1</f>
        <v>-0.47402088099828199</v>
      </c>
      <c r="AC23" s="36">
        <f>THG!AC23/THG!$D23-1</f>
        <v>-0.45811020592170659</v>
      </c>
      <c r="AD23" s="36">
        <f>THG!AD23/THG!$D23-1</f>
        <v>-0.47044087580851279</v>
      </c>
      <c r="AE23" s="36">
        <f>THG!AE23/THG!$D23-1</f>
        <v>-0.48483572956304033</v>
      </c>
      <c r="AF23" s="36">
        <f>THG!AF23/THG!$D23-1</f>
        <v>-0.54412482698359377</v>
      </c>
      <c r="AG23" s="36">
        <f>THG!AG23/THG!$D23-1</f>
        <v>-0.50126406097142229</v>
      </c>
      <c r="AH23" s="36">
        <f>THG!AH23/THG!$D23-1</f>
        <v>-0.56867734735179343</v>
      </c>
    </row>
    <row r="24" spans="2:34" ht="18.75" customHeight="1">
      <c r="B24" s="97" t="s">
        <v>30</v>
      </c>
      <c r="C24" s="16" t="s">
        <v>6</v>
      </c>
      <c r="D24" s="35">
        <f>THG!D24/THG!$D24-1</f>
        <v>0</v>
      </c>
      <c r="E24" s="35">
        <f>THG!E24/THG!$D24-1</f>
        <v>1.4065327458138599E-2</v>
      </c>
      <c r="F24" s="35">
        <f>THG!F24/THG!$D24-1</f>
        <v>-5.101971129264371E-2</v>
      </c>
      <c r="G24" s="35">
        <f>THG!G24/THG!$D24-1</f>
        <v>2.8193037337769011E-2</v>
      </c>
      <c r="H24" s="35">
        <f>THG!H24/THG!$D24-1</f>
        <v>-1.4983606717174136E-2</v>
      </c>
      <c r="I24" s="35">
        <f>THG!I24/THG!$D24-1</f>
        <v>-1.2017524694701187E-2</v>
      </c>
      <c r="J24" s="35">
        <f>THG!J24/THG!$D24-1</f>
        <v>8.9159090653615269E-2</v>
      </c>
      <c r="K24" s="35">
        <f>THG!K24/THG!$D24-1</f>
        <v>5.8314726969871833E-2</v>
      </c>
      <c r="L24" s="35">
        <f>THG!L24/THG!$D24-1</f>
        <v>9.2594653447155562E-3</v>
      </c>
      <c r="M24" s="35">
        <f>THG!M24/THG!$D24-1</f>
        <v>-8.2836596439797794E-2</v>
      </c>
      <c r="N24" s="35">
        <f>THG!N24/THG!$D24-1</f>
        <v>-9.8368359854408949E-2</v>
      </c>
      <c r="O24" s="35">
        <f>THG!O24/THG!$D24-1</f>
        <v>3.8549682271165064E-3</v>
      </c>
      <c r="P24" s="35">
        <f>THG!P24/THG!$D24-1</f>
        <v>-7.2729347515092413E-2</v>
      </c>
      <c r="Q24" s="35">
        <f>THG!Q24/THG!$D24-1</f>
        <v>-6.8158397227722878E-2</v>
      </c>
      <c r="R24" s="35">
        <f>THG!R24/THG!$D24-1</f>
        <v>-0.13577785040204526</v>
      </c>
      <c r="S24" s="35">
        <f>THG!S24/THG!$D24-1</f>
        <v>-0.15087869269110032</v>
      </c>
      <c r="T24" s="35">
        <f>THG!T24/THG!$D24-1</f>
        <v>-0.13189945515534951</v>
      </c>
      <c r="U24" s="35">
        <f>THG!U24/THG!$D24-1</f>
        <v>-0.32280827282121094</v>
      </c>
      <c r="V24" s="35">
        <f>THG!V24/THG!$D24-1</f>
        <v>-0.17965110718450872</v>
      </c>
      <c r="W24" s="35">
        <f>THG!W24/THG!$D24-1</f>
        <v>-0.24309832150846489</v>
      </c>
      <c r="X24" s="35">
        <f>THG!X24/THG!$D24-1</f>
        <v>-0.18869726162703493</v>
      </c>
      <c r="Y24" s="35">
        <f>THG!Y24/THG!$D24-1</f>
        <v>-0.31041262287464977</v>
      </c>
      <c r="Z24" s="35">
        <f>THG!Z24/THG!$D24-1</f>
        <v>-0.27934531014198682</v>
      </c>
      <c r="AA24" s="35">
        <f>THG!AA24/THG!$D24-1</f>
        <v>-0.23351800576742088</v>
      </c>
      <c r="AB24" s="35">
        <f>THG!AB24/THG!$D24-1</f>
        <v>-0.36650513647175809</v>
      </c>
      <c r="AC24" s="35">
        <f>THG!AC24/THG!$D24-1</f>
        <v>-0.33362230190505227</v>
      </c>
      <c r="AD24" s="35">
        <f>THG!AD24/THG!$D24-1</f>
        <v>-0.32286312576380305</v>
      </c>
      <c r="AE24" s="35">
        <f>THG!AE24/THG!$D24-1</f>
        <v>-0.33518999234066016</v>
      </c>
      <c r="AF24" s="35">
        <f>THG!AF24/THG!$D24-1</f>
        <v>-0.35067645770618416</v>
      </c>
      <c r="AG24" s="35">
        <f>THG!AG24/THG!$D24-1</f>
        <v>-0.31941675478302989</v>
      </c>
      <c r="AH24" s="99">
        <f>THG!AH24/THG!$D24-1</f>
        <v>-0.3108883313862999</v>
      </c>
    </row>
    <row r="25" spans="2:34" ht="18.75" customHeight="1">
      <c r="B25" s="20" t="s">
        <v>156</v>
      </c>
      <c r="C25" s="15" t="s">
        <v>6</v>
      </c>
      <c r="D25" s="36">
        <f>THG!D25/THG!$D25-1</f>
        <v>0</v>
      </c>
      <c r="E25" s="36">
        <f>THG!E25/THG!$D25-1</f>
        <v>-0.28594504482568095</v>
      </c>
      <c r="F25" s="36">
        <f>THG!F25/THG!$D25-1</f>
        <v>-0.45765367769334897</v>
      </c>
      <c r="G25" s="36">
        <f>THG!G25/THG!$D25-1</f>
        <v>-0.56572898098764002</v>
      </c>
      <c r="H25" s="36">
        <f>THG!H25/THG!$D25-1</f>
        <v>-0.60007369010889455</v>
      </c>
      <c r="I25" s="36">
        <f>THG!I25/THG!$D25-1</f>
        <v>-0.66667794134780234</v>
      </c>
      <c r="J25" s="36">
        <f>THG!J25/THG!$D25-1</f>
        <v>-0.7389237691877234</v>
      </c>
      <c r="K25" s="36">
        <f>THG!K25/THG!$D25-1</f>
        <v>-0.74782498529079644</v>
      </c>
      <c r="L25" s="36">
        <f>THG!L25/THG!$D25-1</f>
        <v>-0.74707239025810646</v>
      </c>
      <c r="M25" s="36">
        <f>THG!M25/THG!$D25-1</f>
        <v>-0.7839658335269688</v>
      </c>
      <c r="N25" s="36">
        <f>THG!N25/THG!$D25-1</f>
        <v>-0.80631446855064148</v>
      </c>
      <c r="O25" s="36">
        <f>THG!O25/THG!$D25-1</f>
        <v>-0.84116682684183774</v>
      </c>
      <c r="P25" s="36">
        <f>THG!P25/THG!$D25-1</f>
        <v>-0.83823256411621327</v>
      </c>
      <c r="Q25" s="36">
        <f>THG!Q25/THG!$D25-1</f>
        <v>-0.83667432332177527</v>
      </c>
      <c r="R25" s="36">
        <f>THG!R25/THG!$D25-1</f>
        <v>-0.86012701159689775</v>
      </c>
      <c r="S25" s="36">
        <f>THG!S25/THG!$D25-1</f>
        <v>-0.85760051610949217</v>
      </c>
      <c r="T25" s="36">
        <f>THG!T25/THG!$D25-1</f>
        <v>-0.87055755112660527</v>
      </c>
      <c r="U25" s="36">
        <f>THG!U25/THG!$D25-1</f>
        <v>-0.89235378012510147</v>
      </c>
      <c r="V25" s="36">
        <f>THG!V25/THG!$D25-1</f>
        <v>-0.89022635960331653</v>
      </c>
      <c r="W25" s="36">
        <f>THG!W25/THG!$D25-1</f>
        <v>-0.88788039918121842</v>
      </c>
      <c r="X25" s="36">
        <f>THG!X25/THG!$D25-1</f>
        <v>-0.89161403993160537</v>
      </c>
      <c r="Y25" s="36">
        <f>THG!Y25/THG!$D25-1</f>
        <v>-0.89942821116110672</v>
      </c>
      <c r="Z25" s="36">
        <f>THG!Z25/THG!$D25-1</f>
        <v>-0.91704203918733385</v>
      </c>
      <c r="AA25" s="36">
        <f>THG!AA25/THG!$D25-1</f>
        <v>-0.91377980164487782</v>
      </c>
      <c r="AB25" s="36">
        <f>THG!AB25/THG!$D25-1</f>
        <v>-0.91857614525049847</v>
      </c>
      <c r="AC25" s="36">
        <f>THG!AC25/THG!$D25-1</f>
        <v>-0.91891936130366891</v>
      </c>
      <c r="AD25" s="36">
        <f>THG!AD25/THG!$D25-1</f>
        <v>-0.91574551002813998</v>
      </c>
      <c r="AE25" s="36">
        <f>THG!AE25/THG!$D25-1</f>
        <v>-0.93035816348075928</v>
      </c>
      <c r="AF25" s="36">
        <f>THG!AF25/THG!$D25-1</f>
        <v>-0.93796026925478915</v>
      </c>
      <c r="AG25" s="36">
        <f>THG!AG25/THG!$D25-1</f>
        <v>-0.92400863527433952</v>
      </c>
      <c r="AH25" s="36">
        <f>THG!AH25/THG!$D25-1</f>
        <v>-0.93679662921784723</v>
      </c>
    </row>
    <row r="26" spans="2:34" ht="18.75" customHeight="1">
      <c r="B26" s="9"/>
      <c r="C26" s="16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99"/>
    </row>
    <row r="27" spans="2:34" s="11" customFormat="1" ht="18.75" customHeight="1">
      <c r="B27" s="5" t="s">
        <v>25</v>
      </c>
      <c r="C27" s="21" t="s">
        <v>6</v>
      </c>
      <c r="D27" s="34">
        <f>THG!D27/THG!$D27-1</f>
        <v>0</v>
      </c>
      <c r="E27" s="34">
        <f>THG!E27/THG!$D27-1</f>
        <v>1.7383516844248215E-2</v>
      </c>
      <c r="F27" s="34">
        <f>THG!F27/THG!$D27-1</f>
        <v>5.2488476102755754E-2</v>
      </c>
      <c r="G27" s="34">
        <f>THG!G27/THG!$D27-1</f>
        <v>7.9056526407842886E-2</v>
      </c>
      <c r="H27" s="34">
        <f>THG!H27/THG!$D27-1</f>
        <v>5.4802669310033414E-2</v>
      </c>
      <c r="I27" s="34">
        <f>THG!I27/THG!$D27-1</f>
        <v>7.7253943222789223E-2</v>
      </c>
      <c r="J27" s="34">
        <f>THG!J27/THG!$D27-1</f>
        <v>7.6156149740086221E-2</v>
      </c>
      <c r="K27" s="34">
        <f>THG!K27/THG!$D27-1</f>
        <v>7.9175130279603989E-2</v>
      </c>
      <c r="L27" s="34">
        <f>THG!L27/THG!$D27-1</f>
        <v>0.10009684697703092</v>
      </c>
      <c r="M27" s="34">
        <f>THG!M27/THG!$D27-1</f>
        <v>0.13163726624006089</v>
      </c>
      <c r="N27" s="34">
        <f>THG!N27/THG!$D27-1</f>
        <v>0.10740553901519956</v>
      </c>
      <c r="O27" s="34">
        <f>THG!O27/THG!$D27-1</f>
        <v>8.3506509398936446E-2</v>
      </c>
      <c r="P27" s="34">
        <f>THG!P27/THG!$D27-1</f>
        <v>6.8857388530554342E-2</v>
      </c>
      <c r="Q27" s="34">
        <f>THG!Q27/THG!$D27-1</f>
        <v>3.0035183522394204E-2</v>
      </c>
      <c r="R27" s="34">
        <f>THG!R27/THG!$D27-1</f>
        <v>2.6801782856366918E-2</v>
      </c>
      <c r="S27" s="34">
        <f>THG!S27/THG!$D27-1</f>
        <v>-2.212692891678758E-2</v>
      </c>
      <c r="T27" s="34">
        <f>THG!T27/THG!$D27-1</f>
        <v>-4.6379933151362795E-2</v>
      </c>
      <c r="U27" s="34">
        <f>THG!U27/THG!$D27-1</f>
        <v>-6.3842743751949649E-2</v>
      </c>
      <c r="V27" s="34">
        <f>THG!V27/THG!$D27-1</f>
        <v>-6.6252087113798153E-2</v>
      </c>
      <c r="W27" s="34">
        <f>THG!W27/THG!$D27-1</f>
        <v>-7.0190281665356569E-2</v>
      </c>
      <c r="X27" s="34">
        <f>THG!X27/THG!$D27-1</f>
        <v>-6.4423992777130179E-2</v>
      </c>
      <c r="Y27" s="34">
        <f>THG!Y27/THG!$D27-1</f>
        <v>-5.3030930243362251E-2</v>
      </c>
      <c r="Z27" s="34">
        <f>THG!Z27/THG!$D27-1</f>
        <v>-6.0824963492685291E-2</v>
      </c>
      <c r="AA27" s="34">
        <f>THG!AA27/THG!$D27-1</f>
        <v>-3.520231059496215E-2</v>
      </c>
      <c r="AB27" s="34">
        <f>THG!AB27/THG!$D27-1</f>
        <v>-2.84213729740036E-2</v>
      </c>
      <c r="AC27" s="34">
        <f>THG!AC27/THG!$D27-1</f>
        <v>-1.2609085604997516E-2</v>
      </c>
      <c r="AD27" s="34">
        <f>THG!AD27/THG!$D27-1</f>
        <v>8.4113445371012396E-3</v>
      </c>
      <c r="AE27" s="34">
        <f>THG!AE27/THG!$D27-1</f>
        <v>2.6098265069615545E-2</v>
      </c>
      <c r="AF27" s="34">
        <f>THG!AF27/THG!$D27-1</f>
        <v>-7.5925778767840235E-3</v>
      </c>
      <c r="AG27" s="34">
        <f>THG!AG27/THG!$D27-1</f>
        <v>3.0608379908918515E-3</v>
      </c>
      <c r="AH27" s="34">
        <f>THG!AH27/THG!$D27-1</f>
        <v>-0.11144257693080117</v>
      </c>
    </row>
    <row r="28" spans="2:34" ht="18.75" customHeight="1">
      <c r="B28" s="97" t="s">
        <v>7</v>
      </c>
      <c r="C28" s="16" t="s">
        <v>6</v>
      </c>
      <c r="D28" s="35">
        <f>THG!D28/THG!$D28-1</f>
        <v>0</v>
      </c>
      <c r="E28" s="35">
        <f>THG!E28/THG!$D28-1</f>
        <v>-7.004891582446926E-2</v>
      </c>
      <c r="F28" s="35">
        <f>THG!F28/THG!$D28-1</f>
        <v>-0.10651462479934026</v>
      </c>
      <c r="G28" s="35">
        <f>THG!G28/THG!$D28-1</f>
        <v>-0.1372376690633359</v>
      </c>
      <c r="H28" s="35">
        <f>THG!H28/THG!$D28-1</f>
        <v>-0.13744641393396706</v>
      </c>
      <c r="I28" s="35">
        <f>THG!I28/THG!$D28-1</f>
        <v>-0.11462952387353986</v>
      </c>
      <c r="J28" s="35">
        <f>THG!J28/THG!$D28-1</f>
        <v>-0.10430988904837657</v>
      </c>
      <c r="K28" s="35">
        <f>THG!K28/THG!$D28-1</f>
        <v>-3.2307957507275331E-2</v>
      </c>
      <c r="L28" s="35">
        <f>THG!L28/THG!$D28-1</f>
        <v>-5.0515921256922836E-3</v>
      </c>
      <c r="M28" s="35">
        <f>THG!M28/THG!$D28-1</f>
        <v>3.5404170887830544E-2</v>
      </c>
      <c r="N28" s="35">
        <f>THG!N28/THG!$D28-1</f>
        <v>9.2842259331914478E-2</v>
      </c>
      <c r="O28" s="35">
        <f>THG!O28/THG!$D28-1</f>
        <v>4.7507363570563177E-2</v>
      </c>
      <c r="P28" s="35">
        <f>THG!P28/THG!$D28-1</f>
        <v>2.9689607291585762E-2</v>
      </c>
      <c r="Q28" s="35">
        <f>THG!Q28/THG!$D28-1</f>
        <v>1.7485350591920357E-2</v>
      </c>
      <c r="R28" s="35">
        <f>THG!R28/THG!$D28-1</f>
        <v>-6.1887038512110193E-2</v>
      </c>
      <c r="S28" s="35">
        <f>THG!S28/THG!$D28-1</f>
        <v>2.6765270466378999E-2</v>
      </c>
      <c r="T28" s="35">
        <f>THG!T28/THG!$D28-1</f>
        <v>5.2306808295050633E-2</v>
      </c>
      <c r="U28" s="35">
        <f>THG!U28/THG!$D28-1</f>
        <v>7.2336702782601847E-2</v>
      </c>
      <c r="V28" s="35">
        <f>THG!V28/THG!$D28-1</f>
        <v>6.4009501957857928E-2</v>
      </c>
      <c r="W28" s="35">
        <f>THG!W28/THG!$D28-1</f>
        <v>1.8485109738472838E-2</v>
      </c>
      <c r="X28" s="35">
        <f>THG!X28/THG!$D28-1</f>
        <v>-4.2338729785083018E-2</v>
      </c>
      <c r="Y28" s="35">
        <f>THG!Y28/THG!$D28-1</f>
        <v>-0.12166065215964372</v>
      </c>
      <c r="Z28" s="35">
        <f>THG!Z28/THG!$D28-1</f>
        <v>-9.9511478473911064E-2</v>
      </c>
      <c r="AA28" s="35">
        <f>THG!AA28/THG!$D28-1</f>
        <v>-0.15557479109617001</v>
      </c>
      <c r="AB28" s="35">
        <f>THG!AB28/THG!$D28-1</f>
        <v>-0.18818319563647934</v>
      </c>
      <c r="AC28" s="35">
        <f>THG!AC28/THG!$D28-1</f>
        <v>-0.17975797103697666</v>
      </c>
      <c r="AD28" s="35">
        <f>THG!AD28/THG!$D28-1</f>
        <v>-0.14148426203175668</v>
      </c>
      <c r="AE28" s="35">
        <f>THG!AE28/THG!$D28-1</f>
        <v>-0.10843074936804797</v>
      </c>
      <c r="AF28" s="35">
        <f>THG!AF28/THG!$D28-1</f>
        <v>-9.5737193608017246E-2</v>
      </c>
      <c r="AG28" s="35">
        <f>THG!AG28/THG!$D28-1</f>
        <v>-8.043344884034731E-2</v>
      </c>
      <c r="AH28" s="99">
        <f>THG!AH28/THG!$D28-1</f>
        <v>-0.63084263248229533</v>
      </c>
    </row>
    <row r="29" spans="2:34" ht="18.75" customHeight="1">
      <c r="B29" s="20" t="s">
        <v>8</v>
      </c>
      <c r="C29" s="15" t="s">
        <v>6</v>
      </c>
      <c r="D29" s="36">
        <f>THG!D29/THG!$D29-1</f>
        <v>0</v>
      </c>
      <c r="E29" s="36">
        <f>THG!E29/THG!$D29-1</f>
        <v>2.3002481614139203E-2</v>
      </c>
      <c r="F29" s="36">
        <f>THG!F29/THG!$D29-1</f>
        <v>6.0949783001353897E-2</v>
      </c>
      <c r="G29" s="36">
        <f>THG!G29/THG!$D29-1</f>
        <v>8.9956378939266335E-2</v>
      </c>
      <c r="H29" s="36">
        <f>THG!H29/THG!$D29-1</f>
        <v>6.5808595730106445E-2</v>
      </c>
      <c r="I29" s="36">
        <f>THG!I29/THG!$D29-1</f>
        <v>9.2443305671984888E-2</v>
      </c>
      <c r="J29" s="36">
        <f>THG!J29/THG!$D29-1</f>
        <v>9.2379560510227554E-2</v>
      </c>
      <c r="K29" s="36">
        <f>THG!K29/THG!$D29-1</f>
        <v>9.7708866574410358E-2</v>
      </c>
      <c r="L29" s="36">
        <f>THG!L29/THG!$D29-1</f>
        <v>0.11946530424722335</v>
      </c>
      <c r="M29" s="36">
        <f>THG!M29/THG!$D29-1</f>
        <v>0.1546126673076631</v>
      </c>
      <c r="N29" s="36">
        <f>THG!N29/THG!$D29-1</f>
        <v>0.12865633949480859</v>
      </c>
      <c r="O29" s="36">
        <f>THG!O29/THG!$D29-1</f>
        <v>0.10517279297408866</v>
      </c>
      <c r="P29" s="36">
        <f>THG!P29/THG!$D29-1</f>
        <v>9.1147492844891209E-2</v>
      </c>
      <c r="Q29" s="36">
        <f>THG!Q29/THG!$D29-1</f>
        <v>5.0099216505430366E-2</v>
      </c>
      <c r="R29" s="36">
        <f>THG!R29/THG!$D29-1</f>
        <v>4.900624382009533E-2</v>
      </c>
      <c r="S29" s="36">
        <f>THG!S29/THG!$D29-1</f>
        <v>-2.8443172520741244E-3</v>
      </c>
      <c r="T29" s="36">
        <f>THG!T29/THG!$D29-1</f>
        <v>-2.7523863567465834E-2</v>
      </c>
      <c r="U29" s="36">
        <f>THG!U29/THG!$D29-1</f>
        <v>-4.6533505031758016E-2</v>
      </c>
      <c r="V29" s="36">
        <f>THG!V29/THG!$D29-1</f>
        <v>-4.868583847535457E-2</v>
      </c>
      <c r="W29" s="36">
        <f>THG!W29/THG!$D29-1</f>
        <v>-5.0603037850181276E-2</v>
      </c>
      <c r="X29" s="36">
        <f>THG!X29/THG!$D29-1</f>
        <v>-4.3173020538980089E-2</v>
      </c>
      <c r="Y29" s="36">
        <f>THG!Y29/THG!$D29-1</f>
        <v>-3.023071669256816E-2</v>
      </c>
      <c r="Z29" s="36">
        <f>THG!Z29/THG!$D29-1</f>
        <v>-3.832424887443564E-2</v>
      </c>
      <c r="AA29" s="36">
        <f>THG!AA29/THG!$D29-1</f>
        <v>-1.0527446880013391E-2</v>
      </c>
      <c r="AB29" s="36">
        <f>THG!AB29/THG!$D29-1</f>
        <v>-2.8201008266875993E-3</v>
      </c>
      <c r="AC29" s="36">
        <f>THG!AC29/THG!$D29-1</f>
        <v>1.4421371238513059E-2</v>
      </c>
      <c r="AD29" s="36">
        <f>THG!AD29/THG!$D29-1</f>
        <v>3.5190694941976686E-2</v>
      </c>
      <c r="AE29" s="36">
        <f>THG!AE29/THG!$D29-1</f>
        <v>5.5411403403398785E-2</v>
      </c>
      <c r="AF29" s="36">
        <f>THG!AF29/THG!$D29-1</f>
        <v>1.9681710102603889E-2</v>
      </c>
      <c r="AG29" s="36">
        <f>THG!AG29/THG!$D29-1</f>
        <v>3.1687930094830952E-2</v>
      </c>
      <c r="AH29" s="36">
        <f>THG!AH29/THG!$D29-1</f>
        <v>-8.0135609145119413E-2</v>
      </c>
    </row>
    <row r="30" spans="2:34" ht="18.75" customHeight="1">
      <c r="B30" s="97" t="s">
        <v>9</v>
      </c>
      <c r="C30" s="16" t="s">
        <v>6</v>
      </c>
      <c r="D30" s="35">
        <f>THG!D30/THG!$D30-1</f>
        <v>0</v>
      </c>
      <c r="E30" s="35">
        <f>THG!E30/THG!$D30-1</f>
        <v>-0.10754852495925837</v>
      </c>
      <c r="F30" s="35">
        <f>THG!F30/THG!$D30-1</f>
        <v>-0.11950023122735576</v>
      </c>
      <c r="G30" s="35">
        <f>THG!G30/THG!$D30-1</f>
        <v>-0.11771124117778609</v>
      </c>
      <c r="H30" s="35">
        <f>THG!H30/THG!$D30-1</f>
        <v>-0.17792249861058118</v>
      </c>
      <c r="I30" s="35">
        <f>THG!I30/THG!$D30-1</f>
        <v>-0.19628493151546955</v>
      </c>
      <c r="J30" s="35">
        <f>THG!J30/THG!$D30-1</f>
        <v>-0.19054004616062536</v>
      </c>
      <c r="K30" s="35">
        <f>THG!K30/THG!$D30-1</f>
        <v>-0.25268544823517491</v>
      </c>
      <c r="L30" s="35">
        <f>THG!L30/THG!$D30-1</f>
        <v>-0.29448255872777152</v>
      </c>
      <c r="M30" s="35">
        <f>THG!M30/THG!$D30-1</f>
        <v>-0.33324557675803723</v>
      </c>
      <c r="N30" s="35">
        <f>THG!N30/THG!$D30-1</f>
        <v>-0.3276525735876914</v>
      </c>
      <c r="O30" s="35">
        <f>THG!O30/THG!$D30-1</f>
        <v>-0.3835539554995232</v>
      </c>
      <c r="P30" s="35">
        <f>THG!P30/THG!$D30-1</f>
        <v>-0.42882567654557513</v>
      </c>
      <c r="Q30" s="35">
        <f>THG!Q30/THG!$D30-1</f>
        <v>-0.44050157524464417</v>
      </c>
      <c r="R30" s="35">
        <f>THG!R30/THG!$D30-1</f>
        <v>-0.4718634460132104</v>
      </c>
      <c r="S30" s="35">
        <f>THG!S30/THG!$D30-1</f>
        <v>-0.52830485153172901</v>
      </c>
      <c r="T30" s="35">
        <f>THG!T30/THG!$D30-1</f>
        <v>-0.55448684433656092</v>
      </c>
      <c r="U30" s="35">
        <f>THG!U30/THG!$D30-1</f>
        <v>-0.56387262362885304</v>
      </c>
      <c r="V30" s="35">
        <f>THG!V30/THG!$D30-1</f>
        <v>-0.57095992628685255</v>
      </c>
      <c r="W30" s="35">
        <f>THG!W30/THG!$D30-1</f>
        <v>-0.62243014665658714</v>
      </c>
      <c r="X30" s="35">
        <f>THG!X30/THG!$D30-1</f>
        <v>-0.61532499400482199</v>
      </c>
      <c r="Y30" s="35">
        <f>THG!Y30/THG!$D30-1</f>
        <v>-0.61161158280391614</v>
      </c>
      <c r="Z30" s="35">
        <f>THG!Z30/THG!$D30-1</f>
        <v>-0.64247636952514786</v>
      </c>
      <c r="AA30" s="35">
        <f>THG!AA30/THG!$D30-1</f>
        <v>-0.63623068851663045</v>
      </c>
      <c r="AB30" s="35">
        <f>THG!AB30/THG!$D30-1</f>
        <v>-0.67458281060823566</v>
      </c>
      <c r="AC30" s="35">
        <f>THG!AC30/THG!$D30-1</f>
        <v>-0.64822143050029513</v>
      </c>
      <c r="AD30" s="35">
        <f>THG!AD30/THG!$D30-1</f>
        <v>-0.63661512941729415</v>
      </c>
      <c r="AE30" s="35">
        <f>THG!AE30/THG!$D30-1</f>
        <v>-0.6988155303505339</v>
      </c>
      <c r="AF30" s="35">
        <f>THG!AF30/THG!$D30-1</f>
        <v>-0.74788012964619832</v>
      </c>
      <c r="AG30" s="35">
        <f>THG!AG30/THG!$D30-1</f>
        <v>-0.74511722096247446</v>
      </c>
      <c r="AH30" s="99">
        <f>THG!AH30/THG!$D30-1</f>
        <v>-0.76204853149392493</v>
      </c>
    </row>
    <row r="31" spans="2:34" ht="18.75" customHeight="1">
      <c r="B31" s="20" t="s">
        <v>10</v>
      </c>
      <c r="C31" s="15" t="s">
        <v>6</v>
      </c>
      <c r="D31" s="36">
        <f>THG!D31/THG!$D31-1</f>
        <v>0</v>
      </c>
      <c r="E31" s="36">
        <f>THG!E31/THG!$D31-1</f>
        <v>-6.2201553281645117E-2</v>
      </c>
      <c r="F31" s="36">
        <f>THG!F31/THG!$D31-1</f>
        <v>-6.1988659825833792E-2</v>
      </c>
      <c r="G31" s="36">
        <f>THG!G31/THG!$D31-1</f>
        <v>-8.0408893517021629E-2</v>
      </c>
      <c r="H31" s="36">
        <f>THG!H31/THG!$D31-1</f>
        <v>-9.6635930657142821E-2</v>
      </c>
      <c r="I31" s="36">
        <f>THG!I31/THG!$D31-1</f>
        <v>-0.21810157049878209</v>
      </c>
      <c r="J31" s="36">
        <f>THG!J31/THG!$D31-1</f>
        <v>-0.2756665246865827</v>
      </c>
      <c r="K31" s="36">
        <f>THG!K31/THG!$D31-1</f>
        <v>-0.36402316952748159</v>
      </c>
      <c r="L31" s="36">
        <f>THG!L31/THG!$D31-1</f>
        <v>-0.33282131781373769</v>
      </c>
      <c r="M31" s="36">
        <f>THG!M31/THG!$D31-1</f>
        <v>-0.40330576864065193</v>
      </c>
      <c r="N31" s="36">
        <f>THG!N31/THG!$D31-1</f>
        <v>-0.43272533680605163</v>
      </c>
      <c r="O31" s="36">
        <f>THG!O31/THG!$D31-1</f>
        <v>-0.43458736299147283</v>
      </c>
      <c r="P31" s="36">
        <f>THG!P31/THG!$D31-1</f>
        <v>-0.44916181032553637</v>
      </c>
      <c r="Q31" s="36">
        <f>THG!Q31/THG!$D31-1</f>
        <v>-0.43346972483644575</v>
      </c>
      <c r="R31" s="36">
        <f>THG!R31/THG!$D31-1</f>
        <v>-0.45401110369503483</v>
      </c>
      <c r="S31" s="36">
        <f>THG!S31/THG!$D31-1</f>
        <v>-0.46532065598959749</v>
      </c>
      <c r="T31" s="36">
        <f>THG!T31/THG!$D31-1</f>
        <v>-0.50311890825976213</v>
      </c>
      <c r="U31" s="36">
        <f>THG!U31/THG!$D31-1</f>
        <v>-0.48676699257217948</v>
      </c>
      <c r="V31" s="36">
        <f>THG!V31/THG!$D31-1</f>
        <v>-0.49236396638435631</v>
      </c>
      <c r="W31" s="36">
        <f>THG!W31/THG!$D31-1</f>
        <v>-0.51615223337533878</v>
      </c>
      <c r="X31" s="36">
        <f>THG!X31/THG!$D31-1</f>
        <v>-0.53727219249643587</v>
      </c>
      <c r="Y31" s="36">
        <f>THG!Y31/THG!$D31-1</f>
        <v>-0.52482786945722415</v>
      </c>
      <c r="Z31" s="36">
        <f>THG!Z31/THG!$D31-1</f>
        <v>-0.52163601307146834</v>
      </c>
      <c r="AA31" s="36">
        <f>THG!AA31/THG!$D31-1</f>
        <v>-0.51798126769621566</v>
      </c>
      <c r="AB31" s="36">
        <f>THG!AB31/THG!$D31-1</f>
        <v>-0.48836860350895794</v>
      </c>
      <c r="AC31" s="36">
        <f>THG!AC31/THG!$D31-1</f>
        <v>-0.53610621126603275</v>
      </c>
      <c r="AD31" s="36">
        <f>THG!AD31/THG!$D31-1</f>
        <v>-0.50851968149519666</v>
      </c>
      <c r="AE31" s="36">
        <f>THG!AE31/THG!$D31-1</f>
        <v>-0.54442386493020845</v>
      </c>
      <c r="AF31" s="36">
        <f>THG!AF31/THG!$D31-1</f>
        <v>-0.51096162044869109</v>
      </c>
      <c r="AG31" s="36">
        <f>THG!AG31/THG!$D31-1</f>
        <v>-0.55404726514366298</v>
      </c>
      <c r="AH31" s="36">
        <f>THG!AH31/THG!$D31-1</f>
        <v>-0.56943138312035957</v>
      </c>
    </row>
    <row r="32" spans="2:34" ht="18.75" customHeight="1">
      <c r="B32" s="9"/>
      <c r="C32" s="16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99"/>
    </row>
    <row r="33" spans="2:34" s="11" customFormat="1" ht="18.75" customHeight="1">
      <c r="B33" s="5" t="s">
        <v>26</v>
      </c>
      <c r="C33" s="21" t="s">
        <v>6</v>
      </c>
      <c r="D33" s="34">
        <f>THG!D33/THG!$D33-1</f>
        <v>0</v>
      </c>
      <c r="E33" s="34">
        <f>THG!E33/THG!$D33-1</f>
        <v>-0.10351591551007189</v>
      </c>
      <c r="F33" s="34">
        <f>THG!F33/THG!$D33-1</f>
        <v>-0.13890864432193817</v>
      </c>
      <c r="G33" s="34">
        <f>THG!G33/THG!$D33-1</f>
        <v>-0.14838406637144097</v>
      </c>
      <c r="H33" s="34">
        <f>THG!H33/THG!$D33-1</f>
        <v>-0.15755663708960976</v>
      </c>
      <c r="I33" s="34">
        <f>THG!I33/THG!$D33-1</f>
        <v>-0.15226629099991495</v>
      </c>
      <c r="J33" s="34">
        <f>THG!J33/THG!$D33-1</f>
        <v>-0.13419737033110368</v>
      </c>
      <c r="K33" s="34">
        <f>THG!K33/THG!$D33-1</f>
        <v>-0.15749525706511192</v>
      </c>
      <c r="L33" s="34">
        <f>THG!L33/THG!$D33-1</f>
        <v>-0.15723135072682615</v>
      </c>
      <c r="M33" s="34">
        <f>THG!M33/THG!$D33-1</f>
        <v>-0.15187187708681571</v>
      </c>
      <c r="N33" s="34">
        <f>THG!N33/THG!$D33-1</f>
        <v>-0.16935892644563721</v>
      </c>
      <c r="O33" s="34">
        <f>THG!O33/THG!$D33-1</f>
        <v>-0.15770991158494996</v>
      </c>
      <c r="P33" s="34">
        <f>THG!P33/THG!$D33-1</f>
        <v>-0.18768273361935017</v>
      </c>
      <c r="Q33" s="34">
        <f>THG!Q33/THG!$D33-1</f>
        <v>-0.19892206049800776</v>
      </c>
      <c r="R33" s="34">
        <f>THG!R33/THG!$D33-1</f>
        <v>-0.20547445744680004</v>
      </c>
      <c r="S33" s="34">
        <f>THG!S33/THG!$D33-1</f>
        <v>-0.20679204612993718</v>
      </c>
      <c r="T33" s="34">
        <f>THG!T33/THG!$D33-1</f>
        <v>-0.21864168302455311</v>
      </c>
      <c r="U33" s="34">
        <f>THG!U33/THG!$D33-1</f>
        <v>-0.21727153530989762</v>
      </c>
      <c r="V33" s="34">
        <f>THG!V33/THG!$D33-1</f>
        <v>-0.20743563904883644</v>
      </c>
      <c r="W33" s="34">
        <f>THG!W33/THG!$D33-1</f>
        <v>-0.20424097145937214</v>
      </c>
      <c r="X33" s="34">
        <f>THG!X33/THG!$D33-1</f>
        <v>-0.20737380254782922</v>
      </c>
      <c r="Y33" s="34">
        <f>THG!Y33/THG!$D33-1</f>
        <v>-0.20750579256006707</v>
      </c>
      <c r="Z33" s="34">
        <f>THG!Z33/THG!$D33-1</f>
        <v>-0.20029324828390549</v>
      </c>
      <c r="AA33" s="34">
        <f>THG!AA33/THG!$D33-1</f>
        <v>-0.1876695817054771</v>
      </c>
      <c r="AB33" s="34">
        <f>THG!AB33/THG!$D33-1</f>
        <v>-0.1704912536410953</v>
      </c>
      <c r="AC33" s="34">
        <f>THG!AC33/THG!$D33-1</f>
        <v>-0.17036226167525093</v>
      </c>
      <c r="AD33" s="34">
        <f>THG!AD33/THG!$D33-1</f>
        <v>-0.17452175972461925</v>
      </c>
      <c r="AE33" s="34">
        <f>THG!AE33/THG!$D33-1</f>
        <v>-0.18361366136252566</v>
      </c>
      <c r="AF33" s="34">
        <f>THG!AF33/THG!$D33-1</f>
        <v>-0.21346453674838639</v>
      </c>
      <c r="AG33" s="34">
        <f>THG!AG33/THG!$D33-1</f>
        <v>-0.21929844411406829</v>
      </c>
      <c r="AH33" s="34">
        <f>THG!AH33/THG!$D33-1</f>
        <v>-0.23686391128125883</v>
      </c>
    </row>
    <row r="34" spans="2:34" s="95" customFormat="1" ht="18.75" customHeight="1">
      <c r="B34" s="97" t="s">
        <v>33</v>
      </c>
      <c r="C34" s="96" t="s">
        <v>6</v>
      </c>
      <c r="D34" s="99">
        <f>THG!D34/THG!$D34-1</f>
        <v>0</v>
      </c>
      <c r="E34" s="99">
        <f>THG!E34/THG!$D34-1</f>
        <v>-0.18430980195849611</v>
      </c>
      <c r="F34" s="99">
        <f>THG!F34/THG!$D34-1</f>
        <v>-0.31340497451218596</v>
      </c>
      <c r="G34" s="99">
        <f>THG!G34/THG!$D34-1</f>
        <v>-0.27352275159641837</v>
      </c>
      <c r="H34" s="99">
        <f>THG!H34/THG!$D34-1</f>
        <v>-0.29976498314124356</v>
      </c>
      <c r="I34" s="99">
        <f>THG!I34/THG!$D34-1</f>
        <v>-0.2604183995678907</v>
      </c>
      <c r="J34" s="99">
        <f>THG!J34/THG!$D34-1</f>
        <v>-0.17120978272717691</v>
      </c>
      <c r="K34" s="99">
        <f>THG!K34/THG!$D34-1</f>
        <v>-0.28550094589869979</v>
      </c>
      <c r="L34" s="99">
        <f>THG!L34/THG!$D34-1</f>
        <v>-0.33209417091935978</v>
      </c>
      <c r="M34" s="99">
        <f>THG!M34/THG!$D34-1</f>
        <v>-0.32406188087587995</v>
      </c>
      <c r="N34" s="99">
        <f>THG!N34/THG!$D34-1</f>
        <v>-0.40974791662398324</v>
      </c>
      <c r="O34" s="99">
        <f>THG!O34/THG!$D34-1</f>
        <v>-0.38370603935600078</v>
      </c>
      <c r="P34" s="99">
        <f>THG!P34/THG!$D34-1</f>
        <v>-0.40747320612247828</v>
      </c>
      <c r="Q34" s="99">
        <f>THG!Q34/THG!$D34-1</f>
        <v>-0.43779521708330882</v>
      </c>
      <c r="R34" s="99">
        <f>THG!R34/THG!$D34-1</f>
        <v>-0.45147154182227611</v>
      </c>
      <c r="S34" s="99">
        <f>THG!S34/THG!$D34-1</f>
        <v>-0.45715149753680695</v>
      </c>
      <c r="T34" s="99">
        <f>THG!T34/THG!$D34-1</f>
        <v>-0.43353656752789338</v>
      </c>
      <c r="U34" s="99">
        <f>THG!U34/THG!$D34-1</f>
        <v>-0.48415561799321816</v>
      </c>
      <c r="V34" s="99">
        <f>THG!V34/THG!$D34-1</f>
        <v>-0.43937668202454017</v>
      </c>
      <c r="W34" s="99">
        <f>THG!W34/THG!$D34-1</f>
        <v>-0.46009469965969019</v>
      </c>
      <c r="X34" s="99">
        <f>THG!X34/THG!$D34-1</f>
        <v>-0.44702929839246597</v>
      </c>
      <c r="Y34" s="99">
        <f>THG!Y34/THG!$D34-1</f>
        <v>-0.46170480522367918</v>
      </c>
      <c r="Z34" s="99">
        <f>THG!Z34/THG!$D34-1</f>
        <v>-0.48216190242218671</v>
      </c>
      <c r="AA34" s="99">
        <f>THG!AA34/THG!$D34-1</f>
        <v>-0.45062943004934375</v>
      </c>
      <c r="AB34" s="99">
        <f>THG!AB34/THG!$D34-1</f>
        <v>-0.45433542335371335</v>
      </c>
      <c r="AC34" s="99">
        <f>THG!AC34/THG!$D34-1</f>
        <v>-0.4177460326689808</v>
      </c>
      <c r="AD34" s="99">
        <f>THG!AD34/THG!$D34-1</f>
        <v>-0.40524930733089881</v>
      </c>
      <c r="AE34" s="99">
        <f>THG!AE34/THG!$D34-1</f>
        <v>-0.39518522362127584</v>
      </c>
      <c r="AF34" s="99">
        <f>THG!AF34/THG!$D34-1</f>
        <v>-0.43324595841776681</v>
      </c>
      <c r="AG34" s="99">
        <f>THG!AG34/THG!$D34-1</f>
        <v>-0.41985490346577714</v>
      </c>
      <c r="AH34" s="99">
        <f>THG!AH34/THG!$D34-1</f>
        <v>-0.42939798289481401</v>
      </c>
    </row>
    <row r="35" spans="2:34" s="95" customFormat="1" ht="18.75" customHeight="1">
      <c r="B35" s="20" t="s">
        <v>93</v>
      </c>
      <c r="C35" s="15" t="s">
        <v>6</v>
      </c>
      <c r="D35" s="36">
        <f>THG!D35/THG!$D35-1</f>
        <v>0</v>
      </c>
      <c r="E35" s="36">
        <f>THG!E35/THG!$D35-1</f>
        <v>-0.10931044493864672</v>
      </c>
      <c r="F35" s="36">
        <f>THG!F35/THG!$D35-1</f>
        <v>-0.13550259714881818</v>
      </c>
      <c r="G35" s="36">
        <f>THG!G35/THG!$D35-1</f>
        <v>-0.13598907156156148</v>
      </c>
      <c r="H35" s="36">
        <f>THG!H35/THG!$D35-1</f>
        <v>-0.13141154809995825</v>
      </c>
      <c r="I35" s="36">
        <f>THG!I35/THG!$D35-1</f>
        <v>-0.13167413422284435</v>
      </c>
      <c r="J35" s="36">
        <f>THG!J35/THG!$D35-1</f>
        <v>-0.13106718168808607</v>
      </c>
      <c r="K35" s="36">
        <f>THG!K35/THG!$D35-1</f>
        <v>-0.15692465188663696</v>
      </c>
      <c r="L35" s="36">
        <f>THG!L35/THG!$D35-1</f>
        <v>-0.16315130814591916</v>
      </c>
      <c r="M35" s="36">
        <f>THG!M35/THG!$D35-1</f>
        <v>-0.17039219645065906</v>
      </c>
      <c r="N35" s="36">
        <f>THG!N35/THG!$D35-1</f>
        <v>-0.18542015456644045</v>
      </c>
      <c r="O35" s="36">
        <f>THG!O35/THG!$D35-1</f>
        <v>-0.17323712486036347</v>
      </c>
      <c r="P35" s="36">
        <f>THG!P35/THG!$D35-1</f>
        <v>-0.20530857824264248</v>
      </c>
      <c r="Q35" s="36">
        <f>THG!Q35/THG!$D35-1</f>
        <v>-0.2150187337676206</v>
      </c>
      <c r="R35" s="36">
        <f>THG!R35/THG!$D35-1</f>
        <v>-0.23672575591429834</v>
      </c>
      <c r="S35" s="36">
        <f>THG!S35/THG!$D35-1</f>
        <v>-0.24162361394143572</v>
      </c>
      <c r="T35" s="36">
        <f>THG!T35/THG!$D35-1</f>
        <v>-0.25741254101445632</v>
      </c>
      <c r="U35" s="36">
        <f>THG!U35/THG!$D35-1</f>
        <v>-0.25447973276282099</v>
      </c>
      <c r="V35" s="36">
        <f>THG!V35/THG!$D35-1</f>
        <v>-0.24759791527133956</v>
      </c>
      <c r="W35" s="36">
        <f>THG!W35/THG!$D35-1</f>
        <v>-0.24643317021215683</v>
      </c>
      <c r="X35" s="36">
        <f>THG!X35/THG!$D35-1</f>
        <v>-0.24994178069957107</v>
      </c>
      <c r="Y35" s="36">
        <f>THG!Y35/THG!$D35-1</f>
        <v>-0.25970037434877602</v>
      </c>
      <c r="Z35" s="36">
        <f>THG!Z35/THG!$D35-1</f>
        <v>-0.25943236450237528</v>
      </c>
      <c r="AA35" s="36">
        <f>THG!AA35/THG!$D35-1</f>
        <v>-0.25006291253377022</v>
      </c>
      <c r="AB35" s="36">
        <f>THG!AB35/THG!$D35-1</f>
        <v>-0.24356462986972272</v>
      </c>
      <c r="AC35" s="36">
        <f>THG!AC35/THG!$D35-1</f>
        <v>-0.24422600460393218</v>
      </c>
      <c r="AD35" s="36">
        <f>THG!AD35/THG!$D35-1</f>
        <v>-0.25162233655801658</v>
      </c>
      <c r="AE35" s="36">
        <f>THG!AE35/THG!$D35-1</f>
        <v>-0.25758140877586377</v>
      </c>
      <c r="AF35" s="36">
        <f>THG!AF35/THG!$D35-1</f>
        <v>-0.26924861753553431</v>
      </c>
      <c r="AG35" s="36">
        <f>THG!AG35/THG!$D35-1</f>
        <v>-0.27747297528664783</v>
      </c>
      <c r="AH35" s="36">
        <f>THG!AH35/THG!$D35-1</f>
        <v>-0.293694519784095</v>
      </c>
    </row>
    <row r="36" spans="2:34" s="95" customFormat="1" ht="18.75" customHeight="1">
      <c r="B36" s="97" t="s">
        <v>94</v>
      </c>
      <c r="C36" s="96" t="s">
        <v>6</v>
      </c>
      <c r="D36" s="99">
        <f>THG!D36/THG!$D36-1</f>
        <v>0</v>
      </c>
      <c r="E36" s="99">
        <f>THG!E36/THG!$D36-1</f>
        <v>-0.11030596113379243</v>
      </c>
      <c r="F36" s="99">
        <f>THG!F36/THG!$D36-1</f>
        <v>-0.11659043823147186</v>
      </c>
      <c r="G36" s="99">
        <f>THG!G36/THG!$D36-1</f>
        <v>-0.1200005910709131</v>
      </c>
      <c r="H36" s="99">
        <f>THG!H36/THG!$D36-1</f>
        <v>-8.5814721061618138E-2</v>
      </c>
      <c r="I36" s="99">
        <f>THG!I36/THG!$D36-1</f>
        <v>-9.3731115381498809E-2</v>
      </c>
      <c r="J36" s="99">
        <f>THG!J36/THG!$D36-1</f>
        <v>-8.6427149806147296E-2</v>
      </c>
      <c r="K36" s="99">
        <f>THG!K36/THG!$D36-1</f>
        <v>-0.10027442617156324</v>
      </c>
      <c r="L36" s="99">
        <f>THG!L36/THG!$D36-1</f>
        <v>-8.0516215757227005E-2</v>
      </c>
      <c r="M36" s="99">
        <f>THG!M36/THG!$D36-1</f>
        <v>-8.6806650075089475E-2</v>
      </c>
      <c r="N36" s="99">
        <f>THG!N36/THG!$D36-1</f>
        <v>-9.2252531968002538E-2</v>
      </c>
      <c r="O36" s="99">
        <f>THG!O36/THG!$D36-1</f>
        <v>-7.7333044731949019E-2</v>
      </c>
      <c r="P36" s="99">
        <f>THG!P36/THG!$D36-1</f>
        <v>-9.8789025276064479E-2</v>
      </c>
      <c r="Q36" s="99">
        <f>THG!Q36/THG!$D36-1</f>
        <v>-9.1191897126450261E-2</v>
      </c>
      <c r="R36" s="99">
        <f>THG!R36/THG!$D36-1</f>
        <v>-0.11666559994812409</v>
      </c>
      <c r="S36" s="99">
        <f>THG!S36/THG!$D36-1</f>
        <v>-0.11224739831930863</v>
      </c>
      <c r="T36" s="99">
        <f>THG!T36/THG!$D36-1</f>
        <v>-0.13093611319799736</v>
      </c>
      <c r="U36" s="99">
        <f>THG!U36/THG!$D36-1</f>
        <v>-0.12726802608895016</v>
      </c>
      <c r="V36" s="99">
        <f>THG!V36/THG!$D36-1</f>
        <v>-0.13085353385354948</v>
      </c>
      <c r="W36" s="99">
        <f>THG!W36/THG!$D36-1</f>
        <v>-0.13213461667259718</v>
      </c>
      <c r="X36" s="99">
        <f>THG!X36/THG!$D36-1</f>
        <v>-0.15758429741646784</v>
      </c>
      <c r="Y36" s="99">
        <f>THG!Y36/THG!$D36-1</f>
        <v>-0.16954927511286211</v>
      </c>
      <c r="Z36" s="99">
        <f>THG!Z36/THG!$D36-1</f>
        <v>-0.16462514786837912</v>
      </c>
      <c r="AA36" s="99">
        <f>THG!AA36/THG!$D36-1</f>
        <v>-0.16902239125960816</v>
      </c>
      <c r="AB36" s="99">
        <f>THG!AB36/THG!$D36-1</f>
        <v>-0.16249711438976522</v>
      </c>
      <c r="AC36" s="99">
        <f>THG!AC36/THG!$D36-1</f>
        <v>-0.17357189751374369</v>
      </c>
      <c r="AD36" s="99">
        <f>THG!AD36/THG!$D36-1</f>
        <v>-0.17711776177988336</v>
      </c>
      <c r="AE36" s="99">
        <f>THG!AE36/THG!$D36-1</f>
        <v>-0.17985309716907105</v>
      </c>
      <c r="AF36" s="99">
        <f>THG!AF36/THG!$D36-1</f>
        <v>-0.1946439066227128</v>
      </c>
      <c r="AG36" s="99">
        <f>THG!AG36/THG!$D36-1</f>
        <v>-0.20545249267003052</v>
      </c>
      <c r="AH36" s="99">
        <f>THG!AH36/THG!$D36-1</f>
        <v>-0.21712591141796134</v>
      </c>
    </row>
    <row r="37" spans="2:34" s="95" customFormat="1" ht="18.75" customHeight="1">
      <c r="B37" s="20" t="s">
        <v>95</v>
      </c>
      <c r="C37" s="15" t="s">
        <v>6</v>
      </c>
      <c r="D37" s="36">
        <f>THG!D37/THG!$D37-1</f>
        <v>0</v>
      </c>
      <c r="E37" s="36">
        <f>THG!E37/THG!$D37-1</f>
        <v>-6.6935521988141455E-2</v>
      </c>
      <c r="F37" s="36">
        <f>THG!F37/THG!$D37-1</f>
        <v>-8.704204600463239E-2</v>
      </c>
      <c r="G37" s="36">
        <f>THG!G37/THG!$D37-1</f>
        <v>-0.11534919350236805</v>
      </c>
      <c r="H37" s="36">
        <f>THG!H37/THG!$D37-1</f>
        <v>-0.14549209024768961</v>
      </c>
      <c r="I37" s="36">
        <f>THG!I37/THG!$D37-1</f>
        <v>-0.13909765023324427</v>
      </c>
      <c r="J37" s="36">
        <f>THG!J37/THG!$D37-1</f>
        <v>-0.12544115482611806</v>
      </c>
      <c r="K37" s="36">
        <f>THG!K37/THG!$D37-1</f>
        <v>-0.1229706665674658</v>
      </c>
      <c r="L37" s="36">
        <f>THG!L37/THG!$D37-1</f>
        <v>-0.11079648494950178</v>
      </c>
      <c r="M37" s="36">
        <f>THG!M37/THG!$D37-1</f>
        <v>-9.2983507642007246E-2</v>
      </c>
      <c r="N37" s="36">
        <f>THG!N37/THG!$D37-1</f>
        <v>-9.6177602795130879E-2</v>
      </c>
      <c r="O37" s="36">
        <f>THG!O37/THG!$D37-1</f>
        <v>-9.1219395103374068E-2</v>
      </c>
      <c r="P37" s="36">
        <f>THG!P37/THG!$D37-1</f>
        <v>-0.12452302429462436</v>
      </c>
      <c r="Q37" s="36">
        <f>THG!Q37/THG!$D37-1</f>
        <v>-0.13872440470354286</v>
      </c>
      <c r="R37" s="36">
        <f>THG!R37/THG!$D37-1</f>
        <v>-0.11698624008536274</v>
      </c>
      <c r="S37" s="36">
        <f>THG!S37/THG!$D37-1</f>
        <v>-0.12061701599011532</v>
      </c>
      <c r="T37" s="36">
        <f>THG!T37/THG!$D37-1</f>
        <v>-0.14296916931518378</v>
      </c>
      <c r="U37" s="36">
        <f>THG!U37/THG!$D37-1</f>
        <v>-0.13247354569517888</v>
      </c>
      <c r="V37" s="36">
        <f>THG!V37/THG!$D37-1</f>
        <v>-0.13161205400841114</v>
      </c>
      <c r="W37" s="36">
        <f>THG!W37/THG!$D37-1</f>
        <v>-0.12023134130097213</v>
      </c>
      <c r="X37" s="36">
        <f>THG!X37/THG!$D37-1</f>
        <v>-0.12889067080920114</v>
      </c>
      <c r="Y37" s="36">
        <f>THG!Y37/THG!$D37-1</f>
        <v>-0.11590774584436025</v>
      </c>
      <c r="Z37" s="36">
        <f>THG!Z37/THG!$D37-1</f>
        <v>-9.396445790131891E-2</v>
      </c>
      <c r="AA37" s="36">
        <f>THG!AA37/THG!$D37-1</f>
        <v>-8.8337306188998932E-2</v>
      </c>
      <c r="AB37" s="36">
        <f>THG!AB37/THG!$D37-1</f>
        <v>-5.3213572848779367E-2</v>
      </c>
      <c r="AC37" s="36">
        <f>THG!AC37/THG!$D37-1</f>
        <v>-6.3619810520635256E-2</v>
      </c>
      <c r="AD37" s="36">
        <f>THG!AD37/THG!$D37-1</f>
        <v>-7.0199968556712622E-2</v>
      </c>
      <c r="AE37" s="36">
        <f>THG!AE37/THG!$D37-1</f>
        <v>-9.0427570976469251E-2</v>
      </c>
      <c r="AF37" s="36">
        <f>THG!AF37/THG!$D37-1</f>
        <v>-0.1450669744913855</v>
      </c>
      <c r="AG37" s="36">
        <f>THG!AG37/THG!$D37-1</f>
        <v>-0.15270046331733311</v>
      </c>
      <c r="AH37" s="36">
        <f>THG!AH37/THG!$D37-1</f>
        <v>-0.17256482203920509</v>
      </c>
    </row>
    <row r="38" spans="2:34" s="95" customFormat="1" ht="18.75" customHeight="1">
      <c r="B38" s="97" t="s">
        <v>96</v>
      </c>
      <c r="C38" s="96" t="s">
        <v>6</v>
      </c>
      <c r="D38" s="99">
        <f>THG!D38/THG!$D38-1</f>
        <v>0</v>
      </c>
      <c r="E38" s="99">
        <f>THG!E38/THG!$D38-1</f>
        <v>-9.7156574951971608E-2</v>
      </c>
      <c r="F38" s="99">
        <f>THG!F38/THG!$D38-1</f>
        <v>-0.20512633104752398</v>
      </c>
      <c r="G38" s="99">
        <f>THG!G38/THG!$D38-1</f>
        <v>-0.33403336784550697</v>
      </c>
      <c r="H38" s="99">
        <f>THG!H38/THG!$D38-1</f>
        <v>-0.39744662196820391</v>
      </c>
      <c r="I38" s="99">
        <f>THG!I38/THG!$D38-1</f>
        <v>-0.41829584868012792</v>
      </c>
      <c r="J38" s="99">
        <f>THG!J38/THG!$D38-1</f>
        <v>-0.37231956108297126</v>
      </c>
      <c r="K38" s="99">
        <f>THG!K38/THG!$D38-1</f>
        <v>-0.32720919978506491</v>
      </c>
      <c r="L38" s="99">
        <f>THG!L38/THG!$D38-1</f>
        <v>-0.27812096692312716</v>
      </c>
      <c r="M38" s="99">
        <f>THG!M38/THG!$D38-1</f>
        <v>-0.22036774973453943</v>
      </c>
      <c r="N38" s="99">
        <f>THG!N38/THG!$D38-1</f>
        <v>-0.22939323550636748</v>
      </c>
      <c r="O38" s="99">
        <f>THG!O38/THG!$D38-1</f>
        <v>-0.22923531198406388</v>
      </c>
      <c r="P38" s="99">
        <f>THG!P38/THG!$D38-1</f>
        <v>-0.2759492780501005</v>
      </c>
      <c r="Q38" s="99">
        <f>THG!Q38/THG!$D38-1</f>
        <v>-0.28677791760488713</v>
      </c>
      <c r="R38" s="99">
        <f>THG!R38/THG!$D38-1</f>
        <v>-0.32521198167038023</v>
      </c>
      <c r="S38" s="99">
        <f>THG!S38/THG!$D38-1</f>
        <v>-0.35065378683394055</v>
      </c>
      <c r="T38" s="99">
        <f>THG!T38/THG!$D38-1</f>
        <v>-0.3460519103965739</v>
      </c>
      <c r="U38" s="99">
        <f>THG!U38/THG!$D38-1</f>
        <v>-0.32859298450175645</v>
      </c>
      <c r="V38" s="99">
        <f>THG!V38/THG!$D38-1</f>
        <v>-0.29783544321828093</v>
      </c>
      <c r="W38" s="99">
        <f>THG!W38/THG!$D38-1</f>
        <v>-0.30836439219255773</v>
      </c>
      <c r="X38" s="99">
        <f>THG!X38/THG!$D38-1</f>
        <v>-0.29607960857198079</v>
      </c>
      <c r="Y38" s="99">
        <f>THG!Y38/THG!$D38-1</f>
        <v>-0.27596491398485856</v>
      </c>
      <c r="Z38" s="99">
        <f>THG!Z38/THG!$D38-1</f>
        <v>-0.23105731685785791</v>
      </c>
      <c r="AA38" s="99">
        <f>THG!AA38/THG!$D38-1</f>
        <v>-0.17086941233797304</v>
      </c>
      <c r="AB38" s="99">
        <f>THG!AB38/THG!$D38-1</f>
        <v>-0.12873152653861952</v>
      </c>
      <c r="AC38" s="99">
        <f>THG!AC38/THG!$D38-1</f>
        <v>-0.13394255270046629</v>
      </c>
      <c r="AD38" s="99">
        <f>THG!AD38/THG!$D38-1</f>
        <v>-0.14485711532949297</v>
      </c>
      <c r="AE38" s="99">
        <f>THG!AE38/THG!$D38-1</f>
        <v>-0.11947224011859137</v>
      </c>
      <c r="AF38" s="99">
        <f>THG!AF38/THG!$D38-1</f>
        <v>-6.9572041812671626E-2</v>
      </c>
      <c r="AG38" s="99">
        <f>THG!AG38/THG!$D38-1</f>
        <v>-4.4973373690231355E-2</v>
      </c>
      <c r="AH38" s="99">
        <f>THG!AH38/THG!$D38-1</f>
        <v>-9.6477714339918474E-2</v>
      </c>
    </row>
    <row r="39" spans="2:34" s="95" customFormat="1" ht="18.75" customHeight="1">
      <c r="B39" s="20" t="s">
        <v>97</v>
      </c>
      <c r="C39" s="15" t="s">
        <v>6</v>
      </c>
      <c r="D39" s="36">
        <f>THG!D39/THG!$D39-1</f>
        <v>0</v>
      </c>
      <c r="E39" s="36">
        <f>THG!E39/THG!$D39-1</f>
        <v>-9.1385091417869879E-2</v>
      </c>
      <c r="F39" s="36">
        <f>THG!F39/THG!$D39-1</f>
        <v>3.39188796239136E-2</v>
      </c>
      <c r="G39" s="36">
        <f>THG!G39/THG!$D39-1</f>
        <v>-4.7538339336897661E-2</v>
      </c>
      <c r="H39" s="36">
        <f>THG!H39/THG!$D39-1</f>
        <v>-6.7501811986774851E-2</v>
      </c>
      <c r="I39" s="36">
        <f>THG!I39/THG!$D39-1</f>
        <v>-4.6796188782237236E-2</v>
      </c>
      <c r="J39" s="36">
        <f>THG!J39/THG!$D39-1</f>
        <v>7.7790629304397285E-3</v>
      </c>
      <c r="K39" s="36">
        <f>THG!K39/THG!$D39-1</f>
        <v>3.7207994368731567E-2</v>
      </c>
      <c r="L39" s="36">
        <f>THG!L39/THG!$D39-1</f>
        <v>9.0969299496448164E-2</v>
      </c>
      <c r="M39" s="36">
        <f>THG!M39/THG!$D39-1</f>
        <v>0.14699931049078185</v>
      </c>
      <c r="N39" s="36">
        <f>THG!N39/THG!$D39-1</f>
        <v>0.23300378774930675</v>
      </c>
      <c r="O39" s="36">
        <f>THG!O39/THG!$D39-1</f>
        <v>0.29334417651508193</v>
      </c>
      <c r="P39" s="36">
        <f>THG!P39/THG!$D39-1</f>
        <v>0.33073726163043848</v>
      </c>
      <c r="Q39" s="36">
        <f>THG!Q39/THG!$D39-1</f>
        <v>0.35144308164126059</v>
      </c>
      <c r="R39" s="36">
        <f>THG!R39/THG!$D39-1</f>
        <v>0.31859938600244142</v>
      </c>
      <c r="S39" s="36">
        <f>THG!S39/THG!$D39-1</f>
        <v>0.33270216673615538</v>
      </c>
      <c r="T39" s="36">
        <f>THG!T39/THG!$D39-1</f>
        <v>0.31157930125001476</v>
      </c>
      <c r="U39" s="36">
        <f>THG!U39/THG!$D39-1</f>
        <v>0.34614399025505294</v>
      </c>
      <c r="V39" s="36">
        <f>THG!V39/THG!$D39-1</f>
        <v>0.44398962008957477</v>
      </c>
      <c r="W39" s="36">
        <f>THG!W39/THG!$D39-1</f>
        <v>0.40683445776584271</v>
      </c>
      <c r="X39" s="36">
        <f>THG!X39/THG!$D39-1</f>
        <v>0.47750951757937332</v>
      </c>
      <c r="Y39" s="36">
        <f>THG!Y39/THG!$D39-1</f>
        <v>0.35959071380835228</v>
      </c>
      <c r="Z39" s="36">
        <f>THG!Z39/THG!$D39-1</f>
        <v>0.43417162819426669</v>
      </c>
      <c r="AA39" s="36">
        <f>THG!AA39/THG!$D39-1</f>
        <v>0.39809337964719682</v>
      </c>
      <c r="AB39" s="36">
        <f>THG!AB39/THG!$D39-1</f>
        <v>0.55848168176432167</v>
      </c>
      <c r="AC39" s="36">
        <f>THG!AC39/THG!$D39-1</f>
        <v>0.64535455067162917</v>
      </c>
      <c r="AD39" s="36">
        <f>THG!AD39/THG!$D39-1</f>
        <v>0.69451202110654164</v>
      </c>
      <c r="AE39" s="36">
        <f>THG!AE39/THG!$D39-1</f>
        <v>0.49583012042118946</v>
      </c>
      <c r="AF39" s="36">
        <f>THG!AF39/THG!$D39-1</f>
        <v>0.25819094144044641</v>
      </c>
      <c r="AG39" s="36">
        <f>THG!AG39/THG!$D39-1</f>
        <v>8.8253603720033436E-2</v>
      </c>
      <c r="AH39" s="36">
        <f>THG!AH39/THG!$D39-1</f>
        <v>-3.9908676091838347E-2</v>
      </c>
    </row>
    <row r="40" spans="2:34" s="95" customFormat="1" ht="18.75" customHeight="1">
      <c r="B40" s="97" t="s">
        <v>98</v>
      </c>
      <c r="C40" s="96" t="s">
        <v>6</v>
      </c>
      <c r="D40" s="99">
        <f>THG!D40/THG!$D40-1</f>
        <v>0</v>
      </c>
      <c r="E40" s="99">
        <f>THG!E40/THG!$D40-1</f>
        <v>-7.2095561175770762E-2</v>
      </c>
      <c r="F40" s="99">
        <f>THG!F40/THG!$D40-1</f>
        <v>-0.12072140554483535</v>
      </c>
      <c r="G40" s="99">
        <f>THG!G40/THG!$D40-1</f>
        <v>-0.18659453120941905</v>
      </c>
      <c r="H40" s="99">
        <f>THG!H40/THG!$D40-1</f>
        <v>-0.21228595595577815</v>
      </c>
      <c r="I40" s="99">
        <f>THG!I40/THG!$D40-1</f>
        <v>-0.23695321270077885</v>
      </c>
      <c r="J40" s="99">
        <f>THG!J40/THG!$D40-1</f>
        <v>-0.23474335480039732</v>
      </c>
      <c r="K40" s="99">
        <f>THG!K40/THG!$D40-1</f>
        <v>-0.26056223524291144</v>
      </c>
      <c r="L40" s="99">
        <f>THG!L40/THG!$D40-1</f>
        <v>-0.27396394653156897</v>
      </c>
      <c r="M40" s="99">
        <f>THG!M40/THG!$D40-1</f>
        <v>-0.26028904931141372</v>
      </c>
      <c r="N40" s="99">
        <f>THG!N40/THG!$D40-1</f>
        <v>-0.28174986961965698</v>
      </c>
      <c r="O40" s="99">
        <f>THG!O40/THG!$D40-1</f>
        <v>-0.31625318960116289</v>
      </c>
      <c r="P40" s="99">
        <f>THG!P40/THG!$D40-1</f>
        <v>-0.37349601595840565</v>
      </c>
      <c r="Q40" s="99">
        <f>THG!Q40/THG!$D40-1</f>
        <v>-0.38844643108690091</v>
      </c>
      <c r="R40" s="99">
        <f>THG!R40/THG!$D40-1</f>
        <v>-0.39312568587490804</v>
      </c>
      <c r="S40" s="99">
        <f>THG!S40/THG!$D40-1</f>
        <v>-0.39752395621896097</v>
      </c>
      <c r="T40" s="99">
        <f>THG!T40/THG!$D40-1</f>
        <v>-0.4401741167827562</v>
      </c>
      <c r="U40" s="99">
        <f>THG!U40/THG!$D40-1</f>
        <v>-0.44575529969308136</v>
      </c>
      <c r="V40" s="99">
        <f>THG!V40/THG!$D40-1</f>
        <v>-0.4892169762852504</v>
      </c>
      <c r="W40" s="99">
        <f>THG!W40/THG!$D40-1</f>
        <v>-0.47640257846814071</v>
      </c>
      <c r="X40" s="99">
        <f>THG!X40/THG!$D40-1</f>
        <v>-0.49605564340481823</v>
      </c>
      <c r="Y40" s="99">
        <f>THG!Y40/THG!$D40-1</f>
        <v>-0.48260421768751338</v>
      </c>
      <c r="Z40" s="99">
        <f>THG!Z40/THG!$D40-1</f>
        <v>-0.50256458639041779</v>
      </c>
      <c r="AA40" s="99">
        <f>THG!AA40/THG!$D40-1</f>
        <v>-0.5292595630022936</v>
      </c>
      <c r="AB40" s="99">
        <f>THG!AB40/THG!$D40-1</f>
        <v>-0.53722338606237185</v>
      </c>
      <c r="AC40" s="99">
        <f>THG!AC40/THG!$D40-1</f>
        <v>-0.54809648164349412</v>
      </c>
      <c r="AD40" s="99">
        <f>THG!AD40/THG!$D40-1</f>
        <v>-0.5578073792334779</v>
      </c>
      <c r="AE40" s="99">
        <f>THG!AE40/THG!$D40-1</f>
        <v>-0.58264732289172294</v>
      </c>
      <c r="AF40" s="99">
        <f>THG!AF40/THG!$D40-1</f>
        <v>-0.60287965910283392</v>
      </c>
      <c r="AG40" s="99">
        <f>THG!AG40/THG!$D40-1</f>
        <v>-0.6159679740778139</v>
      </c>
      <c r="AH40" s="99">
        <f>THG!AH40/THG!$D40-1</f>
        <v>-0.629315218667168</v>
      </c>
    </row>
    <row r="41" spans="2:34" s="95" customFormat="1" ht="18.75" customHeight="1">
      <c r="B41" s="20" t="s">
        <v>99</v>
      </c>
      <c r="C41" s="15" t="s">
        <v>6</v>
      </c>
      <c r="D41" s="36">
        <f>THG!D41/THG!$D41-1</f>
        <v>0</v>
      </c>
      <c r="E41" s="36">
        <f>THG!E41/THG!$D41-1</f>
        <v>1.4168911210812265</v>
      </c>
      <c r="F41" s="36">
        <f>THG!F41/THG!$D41-1</f>
        <v>2.2541080295399905</v>
      </c>
      <c r="G41" s="36">
        <f>THG!G41/THG!$D41-1</f>
        <v>3.2238765707384633</v>
      </c>
      <c r="H41" s="36">
        <f>THG!H41/THG!$D41-1</f>
        <v>4.1840247889715201</v>
      </c>
      <c r="I41" s="36">
        <f>THG!I41/THG!$D41-1</f>
        <v>11.547953036041267</v>
      </c>
      <c r="J41" s="36">
        <f>THG!J41/THG!$D41-1</f>
        <v>19.810188869648396</v>
      </c>
      <c r="K41" s="36">
        <f>THG!K41/THG!$D41-1</f>
        <v>25.229027852153486</v>
      </c>
      <c r="L41" s="36">
        <f>THG!L41/THG!$D41-1</f>
        <v>58.064977347724771</v>
      </c>
      <c r="M41" s="36">
        <f>THG!M41/THG!$D41-1</f>
        <v>65.969934133509241</v>
      </c>
      <c r="N41" s="36">
        <f>THG!N41/THG!$D41-1</f>
        <v>105.06928086537422</v>
      </c>
      <c r="O41" s="36">
        <f>THG!O41/THG!$D41-1</f>
        <v>149.1820560031064</v>
      </c>
      <c r="P41" s="36">
        <f>THG!P41/THG!$D41-1</f>
        <v>214.37931534730575</v>
      </c>
      <c r="Q41" s="36">
        <f>THG!Q41/THG!$D41-1</f>
        <v>252.67414650339339</v>
      </c>
      <c r="R41" s="36">
        <f>THG!R41/THG!$D41-1</f>
        <v>326.01469341514445</v>
      </c>
      <c r="S41" s="36">
        <f>THG!S41/THG!$D41-1</f>
        <v>864.00203484141502</v>
      </c>
      <c r="T41" s="36">
        <f>THG!T41/THG!$D41-1</f>
        <v>1177.2982612432797</v>
      </c>
      <c r="U41" s="36">
        <f>THG!U41/THG!$D41-1</f>
        <v>1559.5926334076378</v>
      </c>
      <c r="V41" s="36">
        <f>THG!V41/THG!$D41-1</f>
        <v>1762.1215244302437</v>
      </c>
      <c r="W41" s="36">
        <f>THG!W41/THG!$D41-1</f>
        <v>2188.8325053898093</v>
      </c>
      <c r="X41" s="36">
        <f>THG!X41/THG!$D41-1</f>
        <v>2664.0276214274286</v>
      </c>
      <c r="Y41" s="36">
        <f>THG!Y41/THG!$D41-1</f>
        <v>3208.8371756501883</v>
      </c>
      <c r="Z41" s="36">
        <f>THG!Z41/THG!$D41-1</f>
        <v>3229.964272272241</v>
      </c>
      <c r="AA41" s="36">
        <f>THG!AA41/THG!$D41-1</f>
        <v>3831.668610237125</v>
      </c>
      <c r="AB41" s="36">
        <f>THG!AB41/THG!$D41-1</f>
        <v>3951.1964293578362</v>
      </c>
      <c r="AC41" s="36">
        <f>THG!AC41/THG!$D41-1</f>
        <v>4082.2011976546778</v>
      </c>
      <c r="AD41" s="36">
        <f>THG!AD41/THG!$D41-1</f>
        <v>4051.6208655139658</v>
      </c>
      <c r="AE41" s="36">
        <f>THG!AE41/THG!$D41-1</f>
        <v>3994.5725459738424</v>
      </c>
      <c r="AF41" s="36">
        <f>THG!AF41/THG!$D41-1</f>
        <v>3927.6948702096224</v>
      </c>
      <c r="AG41" s="36">
        <f>THG!AG41/THG!$D41-1</f>
        <v>3927.6948702096224</v>
      </c>
      <c r="AH41" s="36">
        <f>THG!AH41/THG!$D41-1</f>
        <v>3927.6948380982708</v>
      </c>
    </row>
    <row r="42" spans="2:34" s="95" customFormat="1" ht="18.75" customHeight="1">
      <c r="B42" s="97"/>
      <c r="C42" s="96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</row>
    <row r="43" spans="2:34" s="11" customFormat="1" ht="18.75" customHeight="1">
      <c r="B43" s="5" t="s">
        <v>27</v>
      </c>
      <c r="C43" s="21" t="s">
        <v>6</v>
      </c>
      <c r="D43" s="34">
        <f>THG!D43/THG!$D43-1</f>
        <v>0</v>
      </c>
      <c r="E43" s="34">
        <f>THG!E43/THG!$D43-1</f>
        <v>3.601584194276386E-2</v>
      </c>
      <c r="F43" s="34">
        <f>THG!F43/THG!$D43-1</f>
        <v>5.1069537794020681E-2</v>
      </c>
      <c r="G43" s="34">
        <f>THG!G43/THG!$D43-1</f>
        <v>4.6146181856617785E-2</v>
      </c>
      <c r="H43" s="34">
        <f>THG!H43/THG!$D43-1</f>
        <v>2.5325737666926917E-2</v>
      </c>
      <c r="I43" s="34">
        <f>THG!I43/THG!$D43-1</f>
        <v>-2.5765085905049556E-4</v>
      </c>
      <c r="J43" s="34">
        <f>THG!J43/THG!$D43-1</f>
        <v>-3.826469137188826E-2</v>
      </c>
      <c r="K43" s="34">
        <f>THG!K43/THG!$D43-1</f>
        <v>-0.1155303399433868</v>
      </c>
      <c r="L43" s="34">
        <f>THG!L43/THG!$D43-1</f>
        <v>-0.17143875384156471</v>
      </c>
      <c r="M43" s="34">
        <f>THG!M43/THG!$D43-1</f>
        <v>-0.21438498719768961</v>
      </c>
      <c r="N43" s="34">
        <f>THG!N43/THG!$D43-1</f>
        <v>-0.25537149853018226</v>
      </c>
      <c r="O43" s="34">
        <f>THG!O43/THG!$D43-1</f>
        <v>-0.29899631735374899</v>
      </c>
      <c r="P43" s="34">
        <f>THG!P43/THG!$D43-1</f>
        <v>-0.33521964924202208</v>
      </c>
      <c r="Q43" s="34">
        <f>THG!Q43/THG!$D43-1</f>
        <v>-0.37473618116071949</v>
      </c>
      <c r="R43" s="34">
        <f>THG!R43/THG!$D43-1</f>
        <v>-0.40889987432950103</v>
      </c>
      <c r="S43" s="34">
        <f>THG!S43/THG!$D43-1</f>
        <v>-0.44427449115953743</v>
      </c>
      <c r="T43" s="34">
        <f>THG!T43/THG!$D43-1</f>
        <v>-0.49242846927034811</v>
      </c>
      <c r="U43" s="34">
        <f>THG!U43/THG!$D43-1</f>
        <v>-0.52667198736712506</v>
      </c>
      <c r="V43" s="34">
        <f>THG!V43/THG!$D43-1</f>
        <v>-0.55888159675381555</v>
      </c>
      <c r="W43" s="34">
        <f>THG!W43/THG!$D43-1</f>
        <v>-0.59083827117873278</v>
      </c>
      <c r="X43" s="34">
        <f>THG!X43/THG!$D43-1</f>
        <v>-0.62034971622565172</v>
      </c>
      <c r="Y43" s="34">
        <f>THG!Y43/THG!$D43-1</f>
        <v>-0.6407882173494106</v>
      </c>
      <c r="Z43" s="34">
        <f>THG!Z43/THG!$D43-1</f>
        <v>-0.66090588555834617</v>
      </c>
      <c r="AA43" s="34">
        <f>THG!AA43/THG!$D43-1</f>
        <v>-0.68071212238922874</v>
      </c>
      <c r="AB43" s="34">
        <f>THG!AB43/THG!$D43-1</f>
        <v>-0.69620823217608385</v>
      </c>
      <c r="AC43" s="34">
        <f>THG!AC43/THG!$D43-1</f>
        <v>-0.71226655030337482</v>
      </c>
      <c r="AD43" s="34">
        <f>THG!AD43/THG!$D43-1</f>
        <v>-0.72643691354066275</v>
      </c>
      <c r="AE43" s="34">
        <f>THG!AE43/THG!$D43-1</f>
        <v>-0.73725909387405586</v>
      </c>
      <c r="AF43" s="34">
        <f>THG!AF43/THG!$D43-1</f>
        <v>-0.74859133000497291</v>
      </c>
      <c r="AG43" s="34">
        <f>THG!AG43/THG!$D43-1</f>
        <v>-0.75827238274912057</v>
      </c>
      <c r="AH43" s="34">
        <f>THG!AH43/THG!$D43-1</f>
        <v>-0.76735398658966991</v>
      </c>
    </row>
    <row r="44" spans="2:34" ht="18.75" customHeight="1">
      <c r="B44" s="97" t="s">
        <v>35</v>
      </c>
      <c r="C44" s="16" t="s">
        <v>6</v>
      </c>
      <c r="D44" s="35">
        <f>THG!D44/THG!$D44-1</f>
        <v>0</v>
      </c>
      <c r="E44" s="35">
        <f>THG!E44/THG!$D44-1</f>
        <v>5.969117139665836E-2</v>
      </c>
      <c r="F44" s="35">
        <f>THG!F44/THG!$D44-1</f>
        <v>8.9701960807246683E-2</v>
      </c>
      <c r="G44" s="35">
        <f>THG!G44/THG!$D44-1</f>
        <v>9.3095215817451393E-2</v>
      </c>
      <c r="H44" s="35">
        <f>THG!H44/THG!$D44-1</f>
        <v>7.5547803814012493E-2</v>
      </c>
      <c r="I44" s="35">
        <f>THG!I44/THG!$D44-1</f>
        <v>4.714957807264275E-2</v>
      </c>
      <c r="J44" s="35">
        <f>THG!J44/THG!$D44-1</f>
        <v>6.8281764434123815E-3</v>
      </c>
      <c r="K44" s="35">
        <f>THG!K44/THG!$D44-1</f>
        <v>-7.4339477546915167E-2</v>
      </c>
      <c r="L44" s="35">
        <f>THG!L44/THG!$D44-1</f>
        <v>-0.13381793088929317</v>
      </c>
      <c r="M44" s="35">
        <f>THG!M44/THG!$D44-1</f>
        <v>-0.181765018918018</v>
      </c>
      <c r="N44" s="35">
        <f>THG!N44/THG!$D44-1</f>
        <v>-0.22834807983579064</v>
      </c>
      <c r="O44" s="35">
        <f>THG!O44/THG!$D44-1</f>
        <v>-0.27598449716668338</v>
      </c>
      <c r="P44" s="35">
        <f>THG!P44/THG!$D44-1</f>
        <v>-0.31957269255735354</v>
      </c>
      <c r="Q44" s="35">
        <f>THG!Q44/THG!$D44-1</f>
        <v>-0.36299787720539656</v>
      </c>
      <c r="R44" s="35">
        <f>THG!R44/THG!$D44-1</f>
        <v>-0.40085218799890066</v>
      </c>
      <c r="S44" s="35">
        <f>THG!S44/THG!$D44-1</f>
        <v>-0.44266553996760261</v>
      </c>
      <c r="T44" s="35">
        <f>THG!T44/THG!$D44-1</f>
        <v>-0.48929757720715095</v>
      </c>
      <c r="U44" s="35">
        <f>THG!U44/THG!$D44-1</f>
        <v>-0.52842307939719657</v>
      </c>
      <c r="V44" s="35">
        <f>THG!V44/THG!$D44-1</f>
        <v>-0.56339875205408152</v>
      </c>
      <c r="W44" s="35">
        <f>THG!W44/THG!$D44-1</f>
        <v>-0.59922529692808824</v>
      </c>
      <c r="X44" s="35">
        <f>THG!X44/THG!$D44-1</f>
        <v>-0.63139469944620208</v>
      </c>
      <c r="Y44" s="35">
        <f>THG!Y44/THG!$D44-1</f>
        <v>-0.65671545780434037</v>
      </c>
      <c r="Z44" s="35">
        <f>THG!Z44/THG!$D44-1</f>
        <v>-0.67962760451693272</v>
      </c>
      <c r="AA44" s="35">
        <f>THG!AA44/THG!$D44-1</f>
        <v>-0.70108215741428415</v>
      </c>
      <c r="AB44" s="35">
        <f>THG!AB44/THG!$D44-1</f>
        <v>-0.72060689703568992</v>
      </c>
      <c r="AC44" s="35">
        <f>THG!AC44/THG!$D44-1</f>
        <v>-0.73867477383173208</v>
      </c>
      <c r="AD44" s="35">
        <f>THG!AD44/THG!$D44-1</f>
        <v>-0.75518418020947253</v>
      </c>
      <c r="AE44" s="35">
        <f>THG!AE44/THG!$D44-1</f>
        <v>-0.76756568675036996</v>
      </c>
      <c r="AF44" s="35">
        <f>THG!AF44/THG!$D44-1</f>
        <v>-0.77907219840819653</v>
      </c>
      <c r="AG44" s="35">
        <f>THG!AG44/THG!$D44-1</f>
        <v>-0.78978704802895894</v>
      </c>
      <c r="AH44" s="99">
        <f>THG!AH44/THG!$D44-1</f>
        <v>-0.79978625855989149</v>
      </c>
    </row>
    <row r="45" spans="2:34" ht="18.75" customHeight="1">
      <c r="B45" s="20" t="s">
        <v>157</v>
      </c>
      <c r="C45" s="15" t="s">
        <v>6</v>
      </c>
      <c r="D45" s="36">
        <f>THG!D45/THG!$D45-1</f>
        <v>0</v>
      </c>
      <c r="E45" s="36">
        <f>THG!E45/THG!$D45-1</f>
        <v>1.0925414364640886</v>
      </c>
      <c r="F45" s="36">
        <f>THG!F45/THG!$D45-1</f>
        <v>1.7016574585635356</v>
      </c>
      <c r="G45" s="36">
        <f>THG!G45/THG!$D45-1</f>
        <v>2.3107734806629829</v>
      </c>
      <c r="H45" s="36">
        <f>THG!H45/THG!$D45-1</f>
        <v>4.2246781767955799</v>
      </c>
      <c r="I45" s="36">
        <f>THG!I45/THG!$D45-1</f>
        <v>6.1385814917127073</v>
      </c>
      <c r="J45" s="36">
        <f>THG!J45/THG!$D45-1</f>
        <v>8.0524861878453038</v>
      </c>
      <c r="K45" s="36">
        <f>THG!K45/THG!$D45-1</f>
        <v>8.9640883977900554</v>
      </c>
      <c r="L45" s="36">
        <f>THG!L45/THG!$D45-1</f>
        <v>9.9163021647790153</v>
      </c>
      <c r="M45" s="36">
        <f>THG!M45/THG!$D45-1</f>
        <v>11.61188253824271</v>
      </c>
      <c r="N45" s="36">
        <f>THG!N45/THG!$D45-1</f>
        <v>13.466294899719282</v>
      </c>
      <c r="O45" s="36">
        <f>THG!O45/THG!$D45-1</f>
        <v>13.707545583064087</v>
      </c>
      <c r="P45" s="36">
        <f>THG!P45/THG!$D45-1</f>
        <v>16.490109447986388</v>
      </c>
      <c r="Q45" s="36">
        <f>THG!Q45/THG!$D45-1</f>
        <v>16.616385248041624</v>
      </c>
      <c r="R45" s="36">
        <f>THG!R45/THG!$D45-1</f>
        <v>16.950504246489491</v>
      </c>
      <c r="S45" s="36">
        <f>THG!S45/THG!$D45-1</f>
        <v>16.76370606838077</v>
      </c>
      <c r="T45" s="36">
        <f>THG!T45/THG!$D45-1</f>
        <v>17.068371516699123</v>
      </c>
      <c r="U45" s="36">
        <f>THG!U45/THG!$D45-1</f>
        <v>18.302929798704525</v>
      </c>
      <c r="V45" s="36">
        <f>THG!V45/THG!$D45-1</f>
        <v>18.012115060681289</v>
      </c>
      <c r="W45" s="36">
        <f>THG!W45/THG!$D45-1</f>
        <v>18.463522420953186</v>
      </c>
      <c r="X45" s="36">
        <f>THG!X45/THG!$D45-1</f>
        <v>18.333454405654162</v>
      </c>
      <c r="Y45" s="36">
        <f>THG!Y45/THG!$D45-1</f>
        <v>20.549446469301245</v>
      </c>
      <c r="Z45" s="36">
        <f>THG!Z45/THG!$D45-1</f>
        <v>21.435605157531967</v>
      </c>
      <c r="AA45" s="36">
        <f>THG!AA45/THG!$D45-1</f>
        <v>21.29770828910371</v>
      </c>
      <c r="AB45" s="36">
        <f>THG!AB45/THG!$D45-1</f>
        <v>22.9984840813053</v>
      </c>
      <c r="AC45" s="36">
        <f>THG!AC45/THG!$D45-1</f>
        <v>23.063455727749393</v>
      </c>
      <c r="AD45" s="36">
        <f>THG!AD45/THG!$D45-1</f>
        <v>23.669144958916998</v>
      </c>
      <c r="AE45" s="36">
        <f>THG!AE45/THG!$D45-1</f>
        <v>24.067924221888497</v>
      </c>
      <c r="AF45" s="36">
        <f>THG!AF45/THG!$D45-1</f>
        <v>23.311657243580829</v>
      </c>
      <c r="AG45" s="36">
        <f>THG!AG45/THG!$D45-1</f>
        <v>23.394391158422351</v>
      </c>
      <c r="AH45" s="36">
        <f>THG!AH45/THG!$D45-1</f>
        <v>23.477125186415186</v>
      </c>
    </row>
    <row r="46" spans="2:34" ht="18.75" customHeight="1">
      <c r="B46" s="97" t="s">
        <v>36</v>
      </c>
      <c r="C46" s="16" t="s">
        <v>6</v>
      </c>
      <c r="D46" s="35">
        <f>THG!D46/THG!$D46-1</f>
        <v>0</v>
      </c>
      <c r="E46" s="35">
        <f>THG!E46/THG!$D46-1</f>
        <v>-0.177641946043824</v>
      </c>
      <c r="F46" s="35">
        <f>THG!F46/THG!$D46-1</f>
        <v>-0.29680922555142886</v>
      </c>
      <c r="G46" s="35">
        <f>THG!G46/THG!$D46-1</f>
        <v>-0.37929789392315438</v>
      </c>
      <c r="H46" s="35">
        <f>THG!H46/THG!$D46-1</f>
        <v>-0.44815418402469054</v>
      </c>
      <c r="I46" s="35">
        <f>THG!I46/THG!$D46-1</f>
        <v>-0.47258698985659731</v>
      </c>
      <c r="J46" s="35">
        <f>THG!J46/THG!$D46-1</f>
        <v>-0.51408409727270632</v>
      </c>
      <c r="K46" s="35">
        <f>THG!K46/THG!$D46-1</f>
        <v>-0.57151154915885871</v>
      </c>
      <c r="L46" s="35">
        <f>THG!L46/THG!$D46-1</f>
        <v>-0.61085015001227216</v>
      </c>
      <c r="M46" s="35">
        <f>THG!M46/THG!$D46-1</f>
        <v>-0.63275498276533459</v>
      </c>
      <c r="N46" s="35">
        <f>THG!N46/THG!$D46-1</f>
        <v>-0.65119936422133784</v>
      </c>
      <c r="O46" s="35">
        <f>THG!O46/THG!$D46-1</f>
        <v>-0.66598161320763227</v>
      </c>
      <c r="P46" s="35">
        <f>THG!P46/THG!$D46-1</f>
        <v>-0.67314589693634941</v>
      </c>
      <c r="Q46" s="35">
        <f>THG!Q46/THG!$D46-1</f>
        <v>-0.68366548909966074</v>
      </c>
      <c r="R46" s="35">
        <f>THG!R46/THG!$D46-1</f>
        <v>-0.69447410688056055</v>
      </c>
      <c r="S46" s="35">
        <f>THG!S46/THG!$D46-1</f>
        <v>-0.70280485220265365</v>
      </c>
      <c r="T46" s="35">
        <f>THG!T46/THG!$D46-1</f>
        <v>-0.70983762107645143</v>
      </c>
      <c r="U46" s="35">
        <f>THG!U46/THG!$D46-1</f>
        <v>-0.71549941987684607</v>
      </c>
      <c r="V46" s="35">
        <f>THG!V46/THG!$D46-1</f>
        <v>-0.7218571489022918</v>
      </c>
      <c r="W46" s="35">
        <f>THG!W46/THG!$D46-1</f>
        <v>-0.72588100015552981</v>
      </c>
      <c r="X46" s="35">
        <f>THG!X46/THG!$D46-1</f>
        <v>-0.73186179335670754</v>
      </c>
      <c r="Y46" s="35">
        <f>THG!Y46/THG!$D46-1</f>
        <v>-0.73439931923411406</v>
      </c>
      <c r="Z46" s="35">
        <f>THG!Z46/THG!$D46-1</f>
        <v>-0.73945402962768414</v>
      </c>
      <c r="AA46" s="35">
        <f>THG!AA46/THG!$D46-1</f>
        <v>-0.74368570969424486</v>
      </c>
      <c r="AB46" s="35">
        <f>THG!AB46/THG!$D46-1</f>
        <v>-0.74253315350606364</v>
      </c>
      <c r="AC46" s="35">
        <f>THG!AC46/THG!$D46-1</f>
        <v>-0.74195624805417015</v>
      </c>
      <c r="AD46" s="35">
        <f>THG!AD46/THG!$D46-1</f>
        <v>-0.74214467249157123</v>
      </c>
      <c r="AE46" s="35">
        <f>THG!AE46/THG!$D46-1</f>
        <v>-0.74354771783564466</v>
      </c>
      <c r="AF46" s="35">
        <f>THG!AF46/THG!$D46-1</f>
        <v>-0.74555696885547984</v>
      </c>
      <c r="AG46" s="35">
        <f>THG!AG46/THG!$D46-1</f>
        <v>-0.74721486556168659</v>
      </c>
      <c r="AH46" s="99">
        <f>THG!AH46/THG!$D46-1</f>
        <v>-0.7492620483218484</v>
      </c>
    </row>
    <row r="47" spans="2:34" ht="18.75" customHeight="1">
      <c r="B47" s="20" t="s">
        <v>92</v>
      </c>
      <c r="C47" s="15" t="s">
        <v>6</v>
      </c>
      <c r="D47" s="37" t="s">
        <v>91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  <row r="48" spans="2:34" ht="18.75" customHeight="1">
      <c r="B48" s="9"/>
      <c r="C48" s="1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99"/>
    </row>
    <row r="49" spans="2:34" s="11" customFormat="1" ht="18.75" customHeight="1">
      <c r="B49" s="5" t="s">
        <v>159</v>
      </c>
      <c r="C49" s="21" t="s">
        <v>6</v>
      </c>
      <c r="D49" s="34">
        <f>THG!D49/THG!$D49-1</f>
        <v>0</v>
      </c>
      <c r="E49" s="34">
        <f>THG!E49/THG!$D49-1</f>
        <v>-2.0802783398338578</v>
      </c>
      <c r="F49" s="34">
        <f>THG!F49/THG!$D49-1</f>
        <v>-2.3509739872337159</v>
      </c>
      <c r="G49" s="34">
        <f>THG!G49/THG!$D49-1</f>
        <v>-2.3344114025834788</v>
      </c>
      <c r="H49" s="34">
        <f>THG!H49/THG!$D49-1</f>
        <v>-2.0451942867713764</v>
      </c>
      <c r="I49" s="34">
        <f>THG!I49/THG!$D49-1</f>
        <v>-2.3562803906974645</v>
      </c>
      <c r="J49" s="34">
        <f>THG!J49/THG!$D49-1</f>
        <v>-2.1294161826205245</v>
      </c>
      <c r="K49" s="34">
        <f>THG!K49/THG!$D49-1</f>
        <v>-2.1419708879397783</v>
      </c>
      <c r="L49" s="34">
        <f>THG!L49/THG!$D49-1</f>
        <v>-2.178274169554415</v>
      </c>
      <c r="M49" s="34">
        <f>THG!M49/THG!$D49-1</f>
        <v>-2.2476815734859352</v>
      </c>
      <c r="N49" s="34">
        <f>THG!N49/THG!$D49-1</f>
        <v>-1.826807235369007</v>
      </c>
      <c r="O49" s="34">
        <f>THG!O49/THG!$D49-1</f>
        <v>-1.9602731208826354</v>
      </c>
      <c r="P49" s="34">
        <f>THG!P49/THG!$D49-1</f>
        <v>-0.85339864140439015</v>
      </c>
      <c r="Q49" s="34">
        <f>THG!Q49/THG!$D49-1</f>
        <v>-0.86798993645587375</v>
      </c>
      <c r="R49" s="34">
        <f>THG!R49/THG!$D49-1</f>
        <v>-0.94692411655346687</v>
      </c>
      <c r="S49" s="34">
        <f>THG!S49/THG!$D49-1</f>
        <v>-1.0005803968424745</v>
      </c>
      <c r="T49" s="34">
        <f>THG!T49/THG!$D49-1</f>
        <v>-1.1188100929599774</v>
      </c>
      <c r="U49" s="34">
        <f>THG!U49/THG!$D49-1</f>
        <v>-0.96998780309309873</v>
      </c>
      <c r="V49" s="34">
        <f>THG!V49/THG!$D49-1</f>
        <v>-1.4065726584089482</v>
      </c>
      <c r="W49" s="34">
        <f>THG!W49/THG!$D49-1</f>
        <v>-1.69537234137713</v>
      </c>
      <c r="X49" s="34">
        <f>THG!X49/THG!$D49-1</f>
        <v>-1.3940732438403765</v>
      </c>
      <c r="Y49" s="34">
        <f>THG!Y49/THG!$D49-1</f>
        <v>-1.3586373079048921</v>
      </c>
      <c r="Z49" s="34">
        <f>THG!Z49/THG!$D49-1</f>
        <v>-1.7149416281492553</v>
      </c>
      <c r="AA49" s="34">
        <f>THG!AA49/THG!$D49-1</f>
        <v>-1.7037858836495365</v>
      </c>
      <c r="AB49" s="34">
        <f>THG!AB49/THG!$D49-1</f>
        <v>-1.8458513354054782</v>
      </c>
      <c r="AC49" s="34">
        <f>THG!AC49/THG!$D49-1</f>
        <v>-1.7769339189534341</v>
      </c>
      <c r="AD49" s="34">
        <f>THG!AD49/THG!$D49-1</f>
        <v>-1.8071786649282986</v>
      </c>
      <c r="AE49" s="34">
        <f>THG!AE49/THG!$D49-1</f>
        <v>-1.8261500410735478</v>
      </c>
      <c r="AF49" s="34">
        <f>THG!AF49/THG!$D49-1</f>
        <v>-1.7355061967616043</v>
      </c>
      <c r="AG49" s="34">
        <f>THG!AG49/THG!$D49-1</f>
        <v>-1.6622228242547283</v>
      </c>
      <c r="AH49" s="34">
        <f>THG!AH49/THG!$D49-1</f>
        <v>-1.6643022914289003</v>
      </c>
    </row>
    <row r="50" spans="2:34" ht="18.75" customHeight="1">
      <c r="B50" s="97" t="s">
        <v>158</v>
      </c>
      <c r="C50" s="16" t="s">
        <v>6</v>
      </c>
      <c r="D50" s="35">
        <f>THG!D50/THG!$D50-1</f>
        <v>0</v>
      </c>
      <c r="E50" s="35">
        <f>THG!E50/THG!$D50-1</f>
        <v>-2.0802783398338578</v>
      </c>
      <c r="F50" s="35">
        <f>THG!F50/THG!$D50-1</f>
        <v>-2.3509739872337159</v>
      </c>
      <c r="G50" s="35">
        <f>THG!G50/THG!$D50-1</f>
        <v>-2.3344114025834788</v>
      </c>
      <c r="H50" s="35">
        <f>THG!H50/THG!$D50-1</f>
        <v>-2.0451942867713764</v>
      </c>
      <c r="I50" s="35">
        <f>THG!I50/THG!$D50-1</f>
        <v>-2.3562803906974645</v>
      </c>
      <c r="J50" s="35">
        <f>THG!J50/THG!$D50-1</f>
        <v>-2.1294161826205245</v>
      </c>
      <c r="K50" s="35">
        <f>THG!K50/THG!$D50-1</f>
        <v>-2.1419708879397783</v>
      </c>
      <c r="L50" s="35">
        <f>THG!L50/THG!$D50-1</f>
        <v>-2.178274169554415</v>
      </c>
      <c r="M50" s="35">
        <f>THG!M50/THG!$D50-1</f>
        <v>-2.2476815734859352</v>
      </c>
      <c r="N50" s="35">
        <f>THG!N50/THG!$D50-1</f>
        <v>-1.826807235369007</v>
      </c>
      <c r="O50" s="35">
        <f>THG!O50/THG!$D50-1</f>
        <v>-1.9602731208826354</v>
      </c>
      <c r="P50" s="35">
        <f>THG!P50/THG!$D50-1</f>
        <v>-0.85339864140439015</v>
      </c>
      <c r="Q50" s="35">
        <f>THG!Q50/THG!$D50-1</f>
        <v>-0.86798993645587375</v>
      </c>
      <c r="R50" s="35">
        <f>THG!R50/THG!$D50-1</f>
        <v>-0.94692411655346687</v>
      </c>
      <c r="S50" s="35">
        <f>THG!S50/THG!$D50-1</f>
        <v>-1.0005803968424745</v>
      </c>
      <c r="T50" s="35">
        <f>THG!T50/THG!$D50-1</f>
        <v>-1.1188100929599774</v>
      </c>
      <c r="U50" s="35">
        <f>THG!U50/THG!$D50-1</f>
        <v>-0.96998780309309873</v>
      </c>
      <c r="V50" s="35">
        <f>THG!V50/THG!$D50-1</f>
        <v>-1.4065726584089482</v>
      </c>
      <c r="W50" s="35">
        <f>THG!W50/THG!$D50-1</f>
        <v>-1.69537234137713</v>
      </c>
      <c r="X50" s="35">
        <f>THG!X50/THG!$D50-1</f>
        <v>-1.3940732438403765</v>
      </c>
      <c r="Y50" s="35">
        <f>THG!Y50/THG!$D50-1</f>
        <v>-1.3586373079048921</v>
      </c>
      <c r="Z50" s="35">
        <f>THG!Z50/THG!$D50-1</f>
        <v>-1.7149416281492553</v>
      </c>
      <c r="AA50" s="35">
        <f>THG!AA50/THG!$D50-1</f>
        <v>-1.7037858836495365</v>
      </c>
      <c r="AB50" s="35">
        <f>THG!AB50/THG!$D50-1</f>
        <v>-1.8458513354054782</v>
      </c>
      <c r="AC50" s="35">
        <f>THG!AC50/THG!$D50-1</f>
        <v>-1.7769339189534341</v>
      </c>
      <c r="AD50" s="35">
        <f>THG!AD50/THG!$D50-1</f>
        <v>-1.8071786649282986</v>
      </c>
      <c r="AE50" s="35">
        <f>THG!AE50/THG!$D50-1</f>
        <v>-1.8261500410735478</v>
      </c>
      <c r="AF50" s="35">
        <f>THG!AF50/THG!$D50-1</f>
        <v>-1.7355061967616043</v>
      </c>
      <c r="AG50" s="35">
        <f>THG!AG50/THG!$D50-1</f>
        <v>-1.6622228242547283</v>
      </c>
      <c r="AH50" s="99">
        <f>THG!AH50/THG!$D50-1</f>
        <v>-1.6643022914289003</v>
      </c>
    </row>
    <row r="51" spans="2:34" ht="14.25" customHeight="1">
      <c r="B51" s="7"/>
      <c r="C51" s="17"/>
    </row>
    <row r="52" spans="2:34" ht="18.75" customHeight="1"/>
  </sheetData>
  <pageMargins left="0.70866141732283472" right="0.70866141732283472" top="0.78740157480314965" bottom="0.78740157480314965" header="1.1811023622047245" footer="1.1811023622047245"/>
  <pageSetup paperSize="9" scale="20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1603-5256-45B9-9068-5F45971D23FD}">
  <sheetPr>
    <tabColor theme="6"/>
    <pageSetUpPr fitToPage="1"/>
  </sheetPr>
  <dimension ref="A1:X35"/>
  <sheetViews>
    <sheetView showGridLines="0" zoomScale="130" zoomScaleNormal="130" zoomScaleSheetLayoutView="110" workbookViewId="0"/>
  </sheetViews>
  <sheetFormatPr baseColWidth="10" defaultRowHeight="12.75"/>
  <cols>
    <col min="1" max="1" width="5.7109375" style="44" customWidth="1"/>
    <col min="2" max="2" width="4.28515625" style="44" customWidth="1"/>
    <col min="3" max="3" width="1.7109375" style="44" customWidth="1"/>
    <col min="4" max="4" width="14" style="44" customWidth="1"/>
    <col min="5" max="5" width="1.7109375" style="44" customWidth="1"/>
    <col min="6" max="6" width="14" style="44" customWidth="1"/>
    <col min="7" max="7" width="1.7109375" style="44" customWidth="1"/>
    <col min="8" max="8" width="14" style="44" customWidth="1"/>
    <col min="9" max="9" width="1.7109375" style="44" customWidth="1"/>
    <col min="10" max="10" width="14" style="44" customWidth="1"/>
    <col min="11" max="11" width="1.7109375" style="44" customWidth="1"/>
    <col min="12" max="12" width="14" style="44" customWidth="1"/>
    <col min="13" max="13" width="3.140625" style="44" customWidth="1"/>
    <col min="14" max="14" width="1.42578125" style="44" customWidth="1"/>
    <col min="15" max="15" width="15.140625" style="44" customWidth="1"/>
    <col min="16" max="16" width="2.5703125" style="45" customWidth="1"/>
    <col min="17" max="19" width="11.7109375" style="45" customWidth="1"/>
    <col min="20" max="20" width="4" style="45" customWidth="1"/>
    <col min="21" max="22" width="11.7109375" style="45" customWidth="1"/>
    <col min="23" max="23" width="19.140625" style="45" customWidth="1"/>
    <col min="24" max="24" width="2.5703125" style="45" customWidth="1"/>
    <col min="25" max="16384" width="11.42578125" style="45"/>
  </cols>
  <sheetData>
    <row r="1" spans="1:24" ht="20.25" customHeight="1">
      <c r="A1" s="43"/>
    </row>
    <row r="2" spans="1:24" ht="20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173" t="s">
        <v>142</v>
      </c>
      <c r="Q2" s="174"/>
      <c r="R2" s="174"/>
      <c r="S2" s="174"/>
      <c r="T2" s="174"/>
      <c r="U2" s="174"/>
      <c r="V2" s="174"/>
      <c r="W2" s="174"/>
      <c r="X2" s="175"/>
    </row>
    <row r="3" spans="1:24" ht="18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48"/>
      <c r="Q3" s="49"/>
      <c r="R3" s="50"/>
      <c r="S3" s="49"/>
      <c r="T3" s="49"/>
      <c r="U3" s="50"/>
      <c r="V3" s="49"/>
      <c r="W3" s="49"/>
      <c r="X3" s="51"/>
    </row>
    <row r="4" spans="1:24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P4" s="48"/>
      <c r="Q4" s="49"/>
      <c r="R4" s="49"/>
      <c r="S4" s="49"/>
      <c r="T4" s="49"/>
      <c r="U4" s="49"/>
      <c r="V4" s="49"/>
      <c r="W4" s="49"/>
      <c r="X4" s="51"/>
    </row>
    <row r="5" spans="1:24" ht="7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P5" s="53"/>
      <c r="Q5" s="54"/>
      <c r="R5" s="54"/>
      <c r="S5" s="54"/>
      <c r="T5" s="54"/>
      <c r="U5" s="54"/>
      <c r="V5" s="54"/>
      <c r="W5" s="54"/>
      <c r="X5" s="55"/>
    </row>
    <row r="6" spans="1:24" ht="16.5" customHeight="1">
      <c r="B6" s="56"/>
      <c r="P6" s="53"/>
      <c r="Q6" s="54"/>
      <c r="R6" s="54"/>
      <c r="S6" s="54"/>
      <c r="T6" s="54"/>
      <c r="U6" s="54"/>
      <c r="V6" s="54"/>
      <c r="W6" s="54"/>
      <c r="X6" s="55"/>
    </row>
    <row r="7" spans="1:24" ht="16.5" customHeight="1">
      <c r="B7" s="56"/>
      <c r="P7" s="53"/>
      <c r="Q7" s="54"/>
      <c r="R7" s="54"/>
      <c r="S7" s="54"/>
      <c r="T7" s="54"/>
      <c r="U7" s="54"/>
      <c r="V7" s="54"/>
      <c r="W7" s="54"/>
      <c r="X7" s="55"/>
    </row>
    <row r="8" spans="1:24" ht="16.5" customHeight="1">
      <c r="B8" s="56"/>
      <c r="P8" s="53"/>
      <c r="Q8" s="54"/>
      <c r="R8" s="54"/>
      <c r="S8" s="54"/>
      <c r="T8" s="54"/>
      <c r="U8" s="54"/>
      <c r="V8" s="54"/>
      <c r="W8" s="54"/>
      <c r="X8" s="55"/>
    </row>
    <row r="9" spans="1:24" ht="16.5" customHeight="1">
      <c r="B9" s="56"/>
      <c r="P9" s="53"/>
      <c r="Q9" s="54"/>
      <c r="R9" s="54"/>
      <c r="S9" s="54"/>
      <c r="T9" s="54"/>
      <c r="U9" s="54"/>
      <c r="V9" s="54"/>
      <c r="W9" s="54"/>
      <c r="X9" s="55"/>
    </row>
    <row r="10" spans="1:24" ht="16.5" customHeight="1">
      <c r="B10" s="56"/>
      <c r="P10" s="53"/>
      <c r="Q10" s="54"/>
      <c r="R10" s="54"/>
      <c r="S10" s="54"/>
      <c r="T10" s="54"/>
      <c r="U10" s="54"/>
      <c r="V10" s="54"/>
      <c r="W10" s="54"/>
      <c r="X10" s="55"/>
    </row>
    <row r="11" spans="1:24" ht="16.5" customHeight="1">
      <c r="B11" s="56"/>
      <c r="P11" s="53"/>
      <c r="Q11" s="57" t="s">
        <v>141</v>
      </c>
      <c r="R11" s="54"/>
      <c r="S11" s="54"/>
      <c r="T11" s="54"/>
      <c r="U11" s="54"/>
      <c r="V11" s="54"/>
      <c r="W11" s="54"/>
      <c r="X11" s="55"/>
    </row>
    <row r="12" spans="1:24" ht="16.5" customHeight="1">
      <c r="B12" s="56"/>
      <c r="P12" s="53"/>
      <c r="Q12" s="54"/>
      <c r="R12" s="54"/>
      <c r="S12" s="54"/>
      <c r="T12" s="54"/>
      <c r="U12" s="54"/>
      <c r="V12" s="54"/>
      <c r="W12" s="54"/>
      <c r="X12" s="55"/>
    </row>
    <row r="13" spans="1:24" ht="17.25" customHeight="1">
      <c r="B13" s="56"/>
      <c r="P13" s="53"/>
      <c r="Q13" s="57" t="s">
        <v>140</v>
      </c>
      <c r="R13" s="54"/>
      <c r="S13" s="54"/>
      <c r="T13" s="54"/>
      <c r="U13" s="54"/>
      <c r="V13" s="54"/>
      <c r="W13" s="54"/>
      <c r="X13" s="55"/>
    </row>
    <row r="14" spans="1:24" ht="16.5" customHeight="1">
      <c r="B14" s="56"/>
      <c r="P14" s="53"/>
      <c r="Q14" s="54"/>
      <c r="R14" s="54"/>
      <c r="S14" s="54"/>
      <c r="T14" s="54"/>
      <c r="U14" s="54"/>
      <c r="V14" s="54"/>
      <c r="W14" s="54"/>
      <c r="X14" s="55"/>
    </row>
    <row r="15" spans="1:24" ht="16.5" customHeight="1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3"/>
      <c r="Q15" s="54"/>
      <c r="R15" s="57" t="s">
        <v>139</v>
      </c>
      <c r="S15" s="54"/>
      <c r="T15" s="54"/>
      <c r="U15" s="57" t="s">
        <v>139</v>
      </c>
      <c r="V15" s="54"/>
      <c r="W15" s="54"/>
      <c r="X15" s="55"/>
    </row>
    <row r="16" spans="1:24" ht="16.5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3"/>
      <c r="Q16" s="54"/>
      <c r="R16" s="54"/>
      <c r="S16" s="54"/>
      <c r="T16" s="54"/>
      <c r="U16" s="54"/>
      <c r="V16" s="54"/>
      <c r="W16" s="54"/>
      <c r="X16" s="55"/>
    </row>
    <row r="17" spans="1:24" ht="16.5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3"/>
      <c r="Q17" s="54"/>
      <c r="R17" s="54"/>
      <c r="S17" s="54"/>
      <c r="T17" s="54"/>
      <c r="U17" s="54"/>
      <c r="V17" s="54"/>
      <c r="W17" s="54"/>
      <c r="X17" s="55"/>
    </row>
    <row r="18" spans="1:24" ht="22.5" customHeight="1">
      <c r="A18" s="58"/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3"/>
      <c r="Q18" s="54"/>
      <c r="R18" s="54"/>
      <c r="S18" s="54"/>
      <c r="T18" s="54"/>
      <c r="U18" s="54"/>
      <c r="V18" s="54"/>
      <c r="W18" s="54"/>
      <c r="X18" s="55"/>
    </row>
    <row r="19" spans="1:24" ht="87" customHeight="1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8"/>
      <c r="O19" s="58"/>
      <c r="P19" s="62"/>
      <c r="Q19" s="63"/>
      <c r="R19" s="63"/>
      <c r="S19" s="63"/>
      <c r="T19" s="63"/>
      <c r="U19" s="63"/>
      <c r="V19" s="63"/>
      <c r="W19" s="63"/>
      <c r="X19" s="64"/>
    </row>
    <row r="20" spans="1:24" ht="9" customHeight="1">
      <c r="A20" s="60"/>
      <c r="B20" s="61"/>
      <c r="C20" s="60"/>
      <c r="D20" s="172"/>
      <c r="E20" s="60"/>
      <c r="F20" s="172"/>
      <c r="G20" s="60"/>
      <c r="H20" s="172"/>
      <c r="I20" s="60"/>
      <c r="J20" s="172"/>
      <c r="K20" s="60"/>
      <c r="L20" s="172"/>
      <c r="M20" s="60"/>
      <c r="N20" s="58"/>
      <c r="O20" s="58"/>
    </row>
    <row r="21" spans="1:24" ht="11.25" customHeight="1">
      <c r="A21" s="60"/>
      <c r="B21" s="61"/>
      <c r="C21" s="60"/>
      <c r="D21" s="172"/>
      <c r="E21" s="60"/>
      <c r="F21" s="172"/>
      <c r="G21" s="60"/>
      <c r="H21" s="172"/>
      <c r="I21" s="60"/>
      <c r="J21" s="172"/>
      <c r="K21" s="60"/>
      <c r="L21" s="172"/>
      <c r="M21" s="60"/>
      <c r="N21" s="58"/>
      <c r="O21" s="58"/>
    </row>
    <row r="22" spans="1:24" ht="3.75" customHeight="1">
      <c r="A22" s="60"/>
      <c r="B22" s="61"/>
      <c r="C22" s="60"/>
      <c r="D22" s="101"/>
      <c r="E22" s="60"/>
      <c r="F22" s="101"/>
      <c r="G22" s="60"/>
      <c r="H22" s="101"/>
      <c r="I22" s="60"/>
      <c r="J22" s="101"/>
      <c r="K22" s="60"/>
      <c r="L22" s="101"/>
      <c r="M22" s="60"/>
      <c r="N22" s="58"/>
      <c r="O22" s="58"/>
    </row>
    <row r="23" spans="1:24" ht="9" customHeight="1">
      <c r="A23" s="60"/>
      <c r="B23" s="61"/>
      <c r="C23" s="60"/>
      <c r="D23" s="172"/>
      <c r="E23" s="60"/>
      <c r="F23" s="172"/>
      <c r="G23" s="60"/>
      <c r="H23" s="172"/>
      <c r="I23" s="60"/>
      <c r="J23" s="172"/>
      <c r="K23" s="60"/>
      <c r="L23" s="172"/>
      <c r="M23" s="60"/>
      <c r="N23" s="58"/>
      <c r="O23" s="58"/>
    </row>
    <row r="24" spans="1:24" ht="9" customHeight="1">
      <c r="A24" s="60"/>
      <c r="B24" s="61"/>
      <c r="C24" s="60"/>
      <c r="D24" s="172"/>
      <c r="E24" s="60"/>
      <c r="F24" s="172"/>
      <c r="G24" s="60"/>
      <c r="H24" s="172"/>
      <c r="I24" s="60"/>
      <c r="J24" s="172"/>
      <c r="K24" s="60"/>
      <c r="L24" s="172"/>
      <c r="M24" s="60"/>
      <c r="N24" s="58"/>
      <c r="O24" s="58"/>
    </row>
    <row r="25" spans="1:24" ht="21.75" customHeight="1">
      <c r="A25" s="58"/>
      <c r="B25" s="59"/>
      <c r="C25" s="66"/>
      <c r="D25" s="66"/>
      <c r="E25" s="66"/>
      <c r="F25" s="66"/>
      <c r="G25" s="66"/>
      <c r="H25" s="66"/>
      <c r="I25" s="66"/>
      <c r="J25" s="66"/>
      <c r="K25" s="66"/>
      <c r="L25" s="58"/>
      <c r="M25" s="58"/>
      <c r="N25" s="58"/>
      <c r="O25" s="58"/>
    </row>
    <row r="26" spans="1:24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24" ht="6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4" ht="6" customHeight="1">
      <c r="A28" s="67"/>
      <c r="B28" s="67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24" ht="4.5" customHeight="1">
      <c r="A29" s="67"/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24" ht="6" customHeight="1">
      <c r="A30" s="67"/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24" ht="6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24" ht="4.5" customHeight="1">
      <c r="A32" s="58"/>
      <c r="B32" s="58"/>
      <c r="C32" s="58"/>
      <c r="D32" s="58"/>
      <c r="E32" s="58"/>
      <c r="F32" s="58"/>
      <c r="G32" s="69"/>
      <c r="H32" s="69"/>
      <c r="I32" s="69"/>
      <c r="J32" s="69"/>
      <c r="K32" s="69"/>
      <c r="L32" s="58"/>
      <c r="M32" s="58"/>
      <c r="N32" s="58"/>
      <c r="O32" s="58"/>
    </row>
    <row r="33" spans="1:15" ht="18" customHeight="1">
      <c r="A33" s="70"/>
      <c r="B33" s="70"/>
      <c r="C33" s="70"/>
      <c r="D33" s="70"/>
      <c r="E33" s="70"/>
      <c r="F33" s="69"/>
      <c r="G33" s="69"/>
      <c r="H33" s="69"/>
      <c r="I33" s="69"/>
      <c r="J33" s="69"/>
      <c r="K33" s="69"/>
      <c r="L33" s="58"/>
      <c r="M33" s="58"/>
      <c r="N33" s="58"/>
      <c r="O33" s="58"/>
    </row>
    <row r="34" spans="1:15">
      <c r="A34" s="70"/>
      <c r="B34" s="70"/>
      <c r="C34" s="70"/>
      <c r="D34" s="70"/>
      <c r="E34" s="70"/>
      <c r="F34" s="69"/>
      <c r="G34" s="69"/>
      <c r="H34" s="69"/>
      <c r="I34" s="69"/>
      <c r="J34" s="69"/>
      <c r="K34" s="69"/>
      <c r="L34" s="58"/>
      <c r="M34" s="58"/>
      <c r="N34" s="58"/>
      <c r="O34" s="58"/>
    </row>
    <row r="35" spans="1:15">
      <c r="A35" s="70"/>
      <c r="B35" s="70"/>
      <c r="C35" s="70"/>
      <c r="D35" s="70"/>
      <c r="E35" s="70"/>
      <c r="F35" s="69"/>
      <c r="G35" s="69"/>
      <c r="H35" s="69"/>
      <c r="I35" s="69"/>
      <c r="J35" s="69"/>
      <c r="K35" s="69"/>
      <c r="L35" s="58"/>
      <c r="M35" s="58"/>
      <c r="N35" s="58"/>
      <c r="O35" s="58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F966-5D90-49DE-9432-01BBF20F4DC6}">
  <sheetPr>
    <tabColor theme="5"/>
  </sheetPr>
  <dimension ref="B1:AR18"/>
  <sheetViews>
    <sheetView showGridLines="0" zoomScale="85" zoomScaleNormal="85" zoomScalePageLayoutView="150" workbookViewId="0">
      <pane xSplit="3" ySplit="10" topLeftCell="X11" activePane="bottomRight" state="frozen"/>
      <selection activeCell="B20" sqref="B20"/>
      <selection pane="topRight" activeCell="B20" sqref="B20"/>
      <selection pane="bottomLeft" activeCell="B20" sqref="B20"/>
      <selection pane="bottomRight" activeCell="X11" sqref="X11"/>
    </sheetView>
  </sheetViews>
  <sheetFormatPr baseColWidth="10" defaultColWidth="11.42578125" defaultRowHeight="15" outlineLevelCol="1"/>
  <cols>
    <col min="1" max="1" width="5.42578125" style="95" customWidth="1"/>
    <col min="2" max="2" width="39.7109375" style="95" customWidth="1"/>
    <col min="3" max="3" width="63.85546875" style="18" customWidth="1"/>
    <col min="4" max="23" width="9.42578125" style="95" hidden="1" customWidth="1" outlineLevel="1"/>
    <col min="24" max="24" width="9.42578125" style="95" customWidth="1" collapsed="1"/>
    <col min="25" max="44" width="9.42578125" style="95" customWidth="1"/>
    <col min="45" max="16384" width="11.42578125" style="95"/>
  </cols>
  <sheetData>
    <row r="1" spans="2:44" s="87" customFormat="1" ht="23.25" customHeight="1">
      <c r="B1" s="82" t="s">
        <v>138</v>
      </c>
      <c r="C1" s="105" t="s">
        <v>147</v>
      </c>
      <c r="D1" s="106"/>
      <c r="E1" s="106"/>
      <c r="F1" s="106"/>
      <c r="G1" s="106"/>
      <c r="H1" s="106"/>
      <c r="I1" s="106"/>
      <c r="J1" s="106"/>
      <c r="K1" s="107"/>
      <c r="AK1" s="41"/>
      <c r="AL1" s="88"/>
    </row>
    <row r="2" spans="2:44" s="87" customFormat="1" ht="23.25" customHeight="1">
      <c r="B2" s="82" t="s">
        <v>136</v>
      </c>
      <c r="C2" s="105" t="s">
        <v>167</v>
      </c>
      <c r="D2" s="106"/>
      <c r="E2" s="106"/>
      <c r="F2" s="106"/>
      <c r="G2" s="106"/>
      <c r="H2" s="106"/>
      <c r="I2" s="106"/>
      <c r="J2" s="106"/>
      <c r="K2" s="107"/>
      <c r="AK2" s="41"/>
    </row>
    <row r="3" spans="2:44" s="87" customFormat="1" ht="23.25" customHeight="1">
      <c r="B3" s="82" t="s">
        <v>135</v>
      </c>
      <c r="C3" s="108">
        <f ca="1">TODAY()</f>
        <v>44426</v>
      </c>
      <c r="D3" s="109"/>
      <c r="E3" s="109"/>
      <c r="F3" s="109"/>
      <c r="G3" s="109"/>
      <c r="H3" s="109"/>
      <c r="I3" s="109"/>
      <c r="J3" s="109"/>
      <c r="K3" s="109"/>
      <c r="AK3" s="41"/>
    </row>
    <row r="4" spans="2:44" s="87" customFormat="1" ht="23.25" customHeight="1">
      <c r="B4" s="82" t="s">
        <v>134</v>
      </c>
      <c r="C4" s="105" t="s">
        <v>133</v>
      </c>
      <c r="D4" s="106"/>
      <c r="E4" s="106"/>
      <c r="F4" s="106"/>
      <c r="G4" s="106"/>
      <c r="H4" s="106"/>
      <c r="I4" s="106"/>
      <c r="J4" s="106"/>
      <c r="K4" s="107"/>
    </row>
    <row r="5" spans="2:44" s="87" customFormat="1" ht="23.25" customHeight="1">
      <c r="B5" s="82" t="s">
        <v>132</v>
      </c>
      <c r="C5" s="105" t="s">
        <v>145</v>
      </c>
      <c r="D5" s="106"/>
      <c r="E5" s="106"/>
      <c r="F5" s="106"/>
      <c r="G5" s="106"/>
      <c r="H5" s="106"/>
      <c r="I5" s="106"/>
      <c r="J5" s="106"/>
      <c r="K5" s="107"/>
    </row>
    <row r="6" spans="2:44" s="87" customFormat="1" ht="23.25" customHeight="1">
      <c r="B6" s="82" t="s">
        <v>131</v>
      </c>
      <c r="C6" s="105"/>
      <c r="D6" s="106"/>
      <c r="E6" s="106"/>
      <c r="F6" s="106"/>
      <c r="G6" s="106"/>
      <c r="H6" s="106"/>
      <c r="I6" s="106"/>
      <c r="J6" s="106"/>
      <c r="K6" s="107"/>
      <c r="AK6" s="41"/>
    </row>
    <row r="7" spans="2:44">
      <c r="B7" s="83"/>
      <c r="C7" s="84"/>
      <c r="D7" s="83"/>
      <c r="E7" s="83"/>
      <c r="F7" s="83"/>
      <c r="G7" s="83"/>
      <c r="H7" s="83"/>
      <c r="I7" s="83"/>
      <c r="J7" s="83"/>
      <c r="K7" s="83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151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18.75" customHeight="1">
      <c r="B11" s="127" t="str">
        <f>THG!B28</f>
        <v>CRF 1.A.3.a - nationaler Luftverkehr</v>
      </c>
      <c r="C11" s="15" t="s">
        <v>143</v>
      </c>
      <c r="D11" s="110">
        <f>(THG!D28)/1000</f>
        <v>2.4398543804969108</v>
      </c>
      <c r="E11" s="110">
        <f>(THG!E28)/1000</f>
        <v>2.2689452263735204</v>
      </c>
      <c r="F11" s="110">
        <f>(THG!F28)/1000</f>
        <v>2.1799742065932555</v>
      </c>
      <c r="G11" s="110">
        <f>(THG!G28)/1000</f>
        <v>2.1050144524635455</v>
      </c>
      <c r="H11" s="110">
        <f>(THG!H28)/1000</f>
        <v>2.1045051453765296</v>
      </c>
      <c r="I11" s="110">
        <f>(THG!I28)/1000</f>
        <v>2.1601750345397797</v>
      </c>
      <c r="J11" s="110">
        <f>(THG!J28)/1000</f>
        <v>2.1853534407730826</v>
      </c>
      <c r="K11" s="110">
        <f>(THG!K28)/1000</f>
        <v>2.3610276688478771</v>
      </c>
      <c r="L11" s="110">
        <f>(THG!L28)/1000</f>
        <v>2.4275292313205568</v>
      </c>
      <c r="M11" s="110">
        <f>(THG!M28)/1000</f>
        <v>2.5262354019254452</v>
      </c>
      <c r="N11" s="110">
        <f>(THG!N28)/1000</f>
        <v>2.6663759736231127</v>
      </c>
      <c r="O11" s="110">
        <f>(THG!O28)/1000</f>
        <v>2.5557654296104086</v>
      </c>
      <c r="P11" s="110">
        <f>(THG!P28)/1000</f>
        <v>2.5122926989025194</v>
      </c>
      <c r="Q11" s="110">
        <f>(THG!Q28)/1000</f>
        <v>2.482516089733132</v>
      </c>
      <c r="R11" s="110">
        <f>(THG!R28)/1000</f>
        <v>2.2888590184871576</v>
      </c>
      <c r="S11" s="110">
        <f>(THG!S28)/1000</f>
        <v>2.5051577428894904</v>
      </c>
      <c r="T11" s="110">
        <f>(THG!T28)/1000</f>
        <v>2.5674753758454023</v>
      </c>
      <c r="U11" s="110">
        <f>(THG!U28)/1000</f>
        <v>2.6163454016517447</v>
      </c>
      <c r="V11" s="110">
        <f>(THG!V28)/1000</f>
        <v>2.5960282442422162</v>
      </c>
      <c r="W11" s="110">
        <f>(THG!W28)/1000</f>
        <v>2.4849553564662901</v>
      </c>
      <c r="X11" s="110">
        <f>(THG!X28)/1000</f>
        <v>2.3365540451661007</v>
      </c>
      <c r="Y11" s="110">
        <f>(THG!Y28)/1000</f>
        <v>2.1430201053910931</v>
      </c>
      <c r="Z11" s="110">
        <f>(THG!Z28)/1000</f>
        <v>2.1970608638326148</v>
      </c>
      <c r="AA11" s="110">
        <f>(THG!AA28)/1000</f>
        <v>2.0602745449460285</v>
      </c>
      <c r="AB11" s="110">
        <f>(THG!AB28)/1000</f>
        <v>1.9807147862873395</v>
      </c>
      <c r="AC11" s="110">
        <f>(THG!AC28)/1000</f>
        <v>2.0012711074331064</v>
      </c>
      <c r="AD11" s="110">
        <f>(THG!AD28)/1000</f>
        <v>2.0946533840073567</v>
      </c>
      <c r="AE11" s="110">
        <f>(THG!AE28)/1000</f>
        <v>2.1752991416707164</v>
      </c>
      <c r="AF11" s="110">
        <f>(THG!AF28)/1000</f>
        <v>2.2062695692959093</v>
      </c>
      <c r="AG11" s="110">
        <f>(THG!AG28)/1000</f>
        <v>2.2436084780053154</v>
      </c>
      <c r="AH11" s="110">
        <f>(THG!AH28)/1000</f>
        <v>0.90069022023077971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18.75" customHeight="1">
      <c r="B12" s="128" t="str">
        <f>THG!B29</f>
        <v>CRF 1.A.3.b - Straßenverkehr</v>
      </c>
      <c r="C12" s="96" t="s">
        <v>143</v>
      </c>
      <c r="D12" s="111">
        <f>(THG!D29)/1000</f>
        <v>154.79085923771589</v>
      </c>
      <c r="E12" s="111">
        <f>(THG!E29)/1000</f>
        <v>158.35143313136825</v>
      </c>
      <c r="F12" s="111">
        <f>(THG!F29)/1000</f>
        <v>164.22532851884779</v>
      </c>
      <c r="G12" s="111">
        <f>(THG!G29)/1000</f>
        <v>168.71528442763852</v>
      </c>
      <c r="H12" s="111">
        <f>(THG!H29)/1000</f>
        <v>164.97742831600655</v>
      </c>
      <c r="I12" s="111">
        <f>(THG!I29)/1000</f>
        <v>169.10023795345725</v>
      </c>
      <c r="J12" s="111">
        <f>(THG!J29)/1000</f>
        <v>169.09037078509658</v>
      </c>
      <c r="K12" s="111">
        <f>(THG!K29)/1000</f>
        <v>169.91529864991222</v>
      </c>
      <c r="L12" s="111">
        <f>(THG!L29)/1000</f>
        <v>173.28299633123873</v>
      </c>
      <c r="M12" s="111">
        <f>(THG!M29)/1000</f>
        <v>178.72348685930416</v>
      </c>
      <c r="N12" s="111">
        <f>(THG!N29)/1000</f>
        <v>174.70568457449659</v>
      </c>
      <c r="O12" s="111">
        <f>(THG!O29)/1000</f>
        <v>171.07064623060549</v>
      </c>
      <c r="P12" s="111">
        <f>(THG!P29)/1000</f>
        <v>168.89965797254015</v>
      </c>
      <c r="Q12" s="111">
        <f>(THG!Q29)/1000</f>
        <v>162.54576000772781</v>
      </c>
      <c r="R12" s="111">
        <f>(THG!R29)/1000</f>
        <v>162.37657782664144</v>
      </c>
      <c r="S12" s="111">
        <f>(THG!S29)/1000</f>
        <v>154.35058492632268</v>
      </c>
      <c r="T12" s="111">
        <f>(THG!T29)/1000</f>
        <v>150.53041674656617</v>
      </c>
      <c r="U12" s="111">
        <f>(THG!U29)/1000</f>
        <v>147.5878980105075</v>
      </c>
      <c r="V12" s="111">
        <f>(THG!V29)/1000</f>
        <v>147.25473646740713</v>
      </c>
      <c r="W12" s="111">
        <f>(THG!W29)/1000</f>
        <v>146.95797152884768</v>
      </c>
      <c r="X12" s="111">
        <f>(THG!X29)/1000</f>
        <v>148.10807029259962</v>
      </c>
      <c r="Y12" s="111">
        <f>(THG!Y29)/1000</f>
        <v>150.11142062550132</v>
      </c>
      <c r="Z12" s="111">
        <f>(THG!Z29)/1000</f>
        <v>148.85861582480194</v>
      </c>
      <c r="AA12" s="111">
        <f>(THG!AA29)/1000</f>
        <v>153.16130668957922</v>
      </c>
      <c r="AB12" s="111">
        <f>(THG!AB29)/1000</f>
        <v>154.35433340761591</v>
      </c>
      <c r="AC12" s="111">
        <f>(THG!AC29)/1000</f>
        <v>157.02315568311144</v>
      </c>
      <c r="AD12" s="111">
        <f>(THG!AD29)/1000</f>
        <v>160.2380571449568</v>
      </c>
      <c r="AE12" s="111">
        <f>(THG!AE29)/1000</f>
        <v>163.36803798209567</v>
      </c>
      <c r="AF12" s="111">
        <f>(THG!AF29)/1000</f>
        <v>157.83740805576559</v>
      </c>
      <c r="AG12" s="111">
        <f>(THG!AG29)/1000</f>
        <v>159.69586116455946</v>
      </c>
      <c r="AH12" s="111">
        <f>(THG!AH29)/1000</f>
        <v>142.3865994426051</v>
      </c>
      <c r="AI12" s="98"/>
      <c r="AJ12" s="98"/>
      <c r="AK12" s="98"/>
      <c r="AL12" s="98"/>
      <c r="AM12" s="98"/>
      <c r="AN12" s="98"/>
      <c r="AO12" s="98"/>
      <c r="AP12" s="98"/>
      <c r="AQ12" s="98"/>
      <c r="AR12" s="98"/>
    </row>
    <row r="13" spans="2:44" ht="18.75" customHeight="1">
      <c r="B13" s="129" t="str">
        <f>THG!B30</f>
        <v>CRF 1.A.3.c - Schienenverkehr</v>
      </c>
      <c r="C13" s="112" t="s">
        <v>143</v>
      </c>
      <c r="D13" s="110">
        <f>(THG!D30)/1000</f>
        <v>2.9097978837671765</v>
      </c>
      <c r="E13" s="110">
        <f>(THG!E30)/1000</f>
        <v>2.5968534134384456</v>
      </c>
      <c r="F13" s="110">
        <f>(THG!F30)/1000</f>
        <v>2.5620763638321287</v>
      </c>
      <c r="G13" s="110">
        <f>(THG!G30)/1000</f>
        <v>2.5672819632924471</v>
      </c>
      <c r="H13" s="110">
        <f>(THG!H30)/1000</f>
        <v>2.3920793738355393</v>
      </c>
      <c r="I13" s="110">
        <f>(THG!I30)/1000</f>
        <v>2.3386484054280783</v>
      </c>
      <c r="J13" s="110">
        <f>(THG!J30)/1000</f>
        <v>2.3553648606760889</v>
      </c>
      <c r="K13" s="110">
        <f>(THG!K30)/1000</f>
        <v>2.1745343012337042</v>
      </c>
      <c r="L13" s="110">
        <f>(THG!L30)/1000</f>
        <v>2.0529131575747637</v>
      </c>
      <c r="M13" s="110">
        <f>(THG!M30)/1000</f>
        <v>1.9401206097418677</v>
      </c>
      <c r="N13" s="110">
        <f>(THG!N30)/1000</f>
        <v>1.956395118530843</v>
      </c>
      <c r="O13" s="110">
        <f>(THG!O30)/1000</f>
        <v>1.7937333957441342</v>
      </c>
      <c r="P13" s="110">
        <f>(THG!P30)/1000</f>
        <v>1.6620018376498344</v>
      </c>
      <c r="Q13" s="110">
        <f>(THG!Q30)/1000</f>
        <v>1.6280273323242034</v>
      </c>
      <c r="R13" s="110">
        <f>(THG!R30)/1000</f>
        <v>1.5367706271308499</v>
      </c>
      <c r="S13" s="110">
        <f>(THG!S30)/1000</f>
        <v>1.3725375447962191</v>
      </c>
      <c r="T13" s="110">
        <f>(THG!T30)/1000</f>
        <v>1.2963532375399116</v>
      </c>
      <c r="U13" s="110">
        <f>(THG!U30)/1000</f>
        <v>1.2690425168176944</v>
      </c>
      <c r="V13" s="110">
        <f>(THG!V30)/1000</f>
        <v>1.2484198985418298</v>
      </c>
      <c r="W13" s="110">
        <f>(THG!W30)/1000</f>
        <v>1.0986519602329459</v>
      </c>
      <c r="X13" s="110">
        <f>(THG!X30)/1000</f>
        <v>1.1193265183828949</v>
      </c>
      <c r="Y13" s="110">
        <f>(THG!Y30)/1000</f>
        <v>1.1301317944368481</v>
      </c>
      <c r="Z13" s="110">
        <f>(THG!Z30)/1000</f>
        <v>1.0403215033524829</v>
      </c>
      <c r="AA13" s="110">
        <f>(THG!AA30)/1000</f>
        <v>1.0584951727337515</v>
      </c>
      <c r="AB13" s="110">
        <f>(THG!AB30)/1000</f>
        <v>0.94689824903361852</v>
      </c>
      <c r="AC13" s="110">
        <f>(THG!AC30)/1000</f>
        <v>1.0236045370848859</v>
      </c>
      <c r="AD13" s="110">
        <f>(THG!AD30)/1000</f>
        <v>1.057376527414567</v>
      </c>
      <c r="AE13" s="110">
        <f>(THG!AE30)/1000</f>
        <v>0.87638593240955576</v>
      </c>
      <c r="AF13" s="110">
        <f>(THG!AF30)/1000</f>
        <v>0.73361786521114725</v>
      </c>
      <c r="AG13" s="110">
        <f>(THG!AG30)/1000</f>
        <v>0.74165737105208873</v>
      </c>
      <c r="AH13" s="110">
        <f>(THG!AH30)/1000</f>
        <v>0.69239067949826905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37.5" customHeight="1">
      <c r="B14" s="128" t="str">
        <f>THG!B31</f>
        <v>CRF 1.A.3.d - Küsten- &amp; Binnenschifffahrt</v>
      </c>
      <c r="C14" s="96" t="s">
        <v>143</v>
      </c>
      <c r="D14" s="111">
        <f>(THG!D31)/1000</f>
        <v>3.6805268826892417</v>
      </c>
      <c r="E14" s="111">
        <f>(THG!E31)/1000</f>
        <v>3.4515923936911195</v>
      </c>
      <c r="F14" s="111">
        <f>(THG!F31)/1000</f>
        <v>3.4523759537783816</v>
      </c>
      <c r="G14" s="111">
        <f>(THG!G31)/1000</f>
        <v>3.3845797884925468</v>
      </c>
      <c r="H14" s="111">
        <f>(THG!H31)/1000</f>
        <v>3.324855742071934</v>
      </c>
      <c r="I14" s="111">
        <f>(THG!I31)/1000</f>
        <v>2.877798189311731</v>
      </c>
      <c r="J14" s="111">
        <f>(THG!J31)/1000</f>
        <v>2.6659288279227566</v>
      </c>
      <c r="K14" s="111">
        <f>(THG!K31)/1000</f>
        <v>2.3407298213216023</v>
      </c>
      <c r="L14" s="111">
        <f>(THG!L31)/1000</f>
        <v>2.4555690753437203</v>
      </c>
      <c r="M14" s="111">
        <f>(THG!M31)/1000</f>
        <v>2.1961491592636744</v>
      </c>
      <c r="N14" s="111">
        <f>(THG!N31)/1000</f>
        <v>2.0878696477538123</v>
      </c>
      <c r="O14" s="111">
        <f>(THG!O31)/1000</f>
        <v>2.0810164103220981</v>
      </c>
      <c r="P14" s="111">
        <f>(THG!P31)/1000</f>
        <v>2.0273747651087386</v>
      </c>
      <c r="Q14" s="111">
        <f>(THG!Q31)/1000</f>
        <v>2.0851299075967944</v>
      </c>
      <c r="R14" s="111">
        <f>(THG!R31)/1000</f>
        <v>2.0095268105002528</v>
      </c>
      <c r="S14" s="111">
        <f>(THG!S31)/1000</f>
        <v>1.9679016992489355</v>
      </c>
      <c r="T14" s="111">
        <f>(THG!T31)/1000</f>
        <v>1.8287842156499248</v>
      </c>
      <c r="U14" s="111">
        <f>(THG!U31)/1000</f>
        <v>1.8889678809215407</v>
      </c>
      <c r="V14" s="111">
        <f>(THG!V31)/1000</f>
        <v>1.8683680683441162</v>
      </c>
      <c r="W14" s="111">
        <f>(THG!W31)/1000</f>
        <v>1.7808147121912161</v>
      </c>
      <c r="X14" s="111">
        <f>(THG!X31)/1000</f>
        <v>1.70308213488472</v>
      </c>
      <c r="Y14" s="111">
        <f>(THG!Y31)/1000</f>
        <v>1.7488838003674083</v>
      </c>
      <c r="Z14" s="111">
        <f>(THG!Z31)/1000</f>
        <v>1.7606315136008654</v>
      </c>
      <c r="AA14" s="111">
        <f>(THG!AA31)/1000</f>
        <v>1.7740829022038673</v>
      </c>
      <c r="AB14" s="111">
        <f>(THG!AB31)/1000</f>
        <v>1.8830731088131183</v>
      </c>
      <c r="AC14" s="111">
        <f>(THG!AC31)/1000</f>
        <v>1.7073735601479301</v>
      </c>
      <c r="AD14" s="111">
        <f>(THG!AD31)/1000</f>
        <v>1.8089065245695992</v>
      </c>
      <c r="AE14" s="111">
        <f>(THG!AE31)/1000</f>
        <v>1.6767602122360326</v>
      </c>
      <c r="AF14" s="111">
        <f>(THG!AF31)/1000</f>
        <v>1.799918902605377</v>
      </c>
      <c r="AG14" s="111">
        <f>(THG!AG31)/1000</f>
        <v>1.6413410290475361</v>
      </c>
      <c r="AH14" s="111">
        <f>(THG!AH31)/1000</f>
        <v>1.5847193692678414</v>
      </c>
      <c r="AI14" s="98"/>
      <c r="AJ14" s="98"/>
      <c r="AK14" s="98"/>
      <c r="AL14" s="98"/>
      <c r="AM14" s="98"/>
      <c r="AN14" s="98"/>
      <c r="AO14" s="98"/>
      <c r="AP14" s="98"/>
      <c r="AQ14" s="98"/>
      <c r="AR14" s="98"/>
    </row>
    <row r="15" spans="2:44" ht="18.75" customHeight="1">
      <c r="B15" s="5" t="str">
        <f>THG!B27</f>
        <v>4 - Verkehr</v>
      </c>
      <c r="C15" s="21" t="s">
        <v>143</v>
      </c>
      <c r="D15" s="22">
        <f>(THG!D27)/1000</f>
        <v>163.82103838466924</v>
      </c>
      <c r="E15" s="22">
        <f>(THG!E27)/1000</f>
        <v>166.66882416487135</v>
      </c>
      <c r="F15" s="22">
        <f>(THG!F27)/1000</f>
        <v>172.41975504305159</v>
      </c>
      <c r="G15" s="22">
        <f>(THG!G27)/1000</f>
        <v>176.77216063188706</v>
      </c>
      <c r="H15" s="22">
        <f>(THG!H27)/1000</f>
        <v>172.79886857729053</v>
      </c>
      <c r="I15" s="22">
        <f>(THG!I27)/1000</f>
        <v>176.47685958273684</v>
      </c>
      <c r="J15" s="22">
        <f>(THG!J27)/1000</f>
        <v>176.29701791446851</v>
      </c>
      <c r="K15" s="22">
        <f>(THG!K27)/1000</f>
        <v>176.79159044131541</v>
      </c>
      <c r="L15" s="22">
        <f>(THG!L27)/1000</f>
        <v>180.21900779547778</v>
      </c>
      <c r="M15" s="22">
        <f>(THG!M27)/1000</f>
        <v>185.38599203023514</v>
      </c>
      <c r="N15" s="22">
        <f>(THG!N27)/1000</f>
        <v>181.41632531440433</v>
      </c>
      <c r="O15" s="22">
        <f>(THG!O27)/1000</f>
        <v>177.50116146628216</v>
      </c>
      <c r="P15" s="22">
        <f>(THG!P27)/1000</f>
        <v>175.10132727420125</v>
      </c>
      <c r="Q15" s="22">
        <f>(THG!Q27)/1000</f>
        <v>168.74143333738195</v>
      </c>
      <c r="R15" s="22">
        <f>(THG!R27)/1000</f>
        <v>168.21173428275969</v>
      </c>
      <c r="S15" s="22">
        <f>(THG!S27)/1000</f>
        <v>160.19618191325731</v>
      </c>
      <c r="T15" s="22">
        <f>(THG!T27)/1000</f>
        <v>156.22302957560143</v>
      </c>
      <c r="U15" s="22">
        <f>(THG!U27)/1000</f>
        <v>153.36225380989848</v>
      </c>
      <c r="V15" s="22">
        <f>(THG!V27)/1000</f>
        <v>152.96755267853524</v>
      </c>
      <c r="W15" s="22">
        <f>(THG!W27)/1000</f>
        <v>152.32239355773811</v>
      </c>
      <c r="X15" s="22">
        <f>(THG!X27)/1000</f>
        <v>153.26703299103335</v>
      </c>
      <c r="Y15" s="22">
        <f>(THG!Y27)/1000</f>
        <v>155.13345632569667</v>
      </c>
      <c r="Z15" s="22">
        <f>(THG!Z27)/1000</f>
        <v>153.85662970558792</v>
      </c>
      <c r="AA15" s="22">
        <f>(THG!AA27)/1000</f>
        <v>158.05415930946288</v>
      </c>
      <c r="AB15" s="22">
        <f>(THG!AB27)/1000</f>
        <v>159.16501955174999</v>
      </c>
      <c r="AC15" s="22">
        <f>(THG!AC27)/1000</f>
        <v>161.75540488777736</v>
      </c>
      <c r="AD15" s="22">
        <f>(THG!AD27)/1000</f>
        <v>165.19899358094835</v>
      </c>
      <c r="AE15" s="22">
        <f>(THG!AE27)/1000</f>
        <v>168.09648326841199</v>
      </c>
      <c r="AF15" s="22">
        <f>(THG!AF27)/1000</f>
        <v>162.57721439287801</v>
      </c>
      <c r="AG15" s="22">
        <f>(THG!AG27)/1000</f>
        <v>164.32246804266438</v>
      </c>
      <c r="AH15" s="22">
        <f>(THG!AH27)/1000</f>
        <v>145.56439971160199</v>
      </c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2:44" ht="18.75" customHeight="1">
      <c r="B16" s="97"/>
      <c r="C16" s="96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</row>
    <row r="17" spans="2:44" ht="18.75" customHeight="1">
      <c r="B17" s="5" t="s">
        <v>25</v>
      </c>
      <c r="C17" s="21" t="s">
        <v>144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8">
        <v>150</v>
      </c>
      <c r="AI17" s="28">
        <v>145</v>
      </c>
      <c r="AJ17" s="28">
        <v>139</v>
      </c>
      <c r="AK17" s="28">
        <v>134</v>
      </c>
      <c r="AL17" s="28">
        <v>128</v>
      </c>
      <c r="AM17" s="28">
        <v>123</v>
      </c>
      <c r="AN17" s="28">
        <v>117</v>
      </c>
      <c r="AO17" s="28">
        <v>112</v>
      </c>
      <c r="AP17" s="28">
        <v>106</v>
      </c>
      <c r="AQ17" s="28">
        <v>101</v>
      </c>
      <c r="AR17" s="28">
        <v>95</v>
      </c>
    </row>
    <row r="18" spans="2:44" ht="14.25" customHeight="1">
      <c r="B18" s="7"/>
      <c r="C18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9004-963C-4A4F-8487-83F81E29D193}">
  <sheetPr>
    <tabColor theme="5"/>
    <pageSetUpPr fitToPage="1"/>
  </sheetPr>
  <dimension ref="A1:X35"/>
  <sheetViews>
    <sheetView showGridLines="0" zoomScale="130" zoomScaleNormal="130" zoomScaleSheetLayoutView="110" workbookViewId="0"/>
  </sheetViews>
  <sheetFormatPr baseColWidth="10" defaultRowHeight="12.75"/>
  <cols>
    <col min="1" max="1" width="5.7109375" style="44" customWidth="1"/>
    <col min="2" max="2" width="4.28515625" style="44" customWidth="1"/>
    <col min="3" max="3" width="1.7109375" style="44" customWidth="1"/>
    <col min="4" max="4" width="14" style="44" customWidth="1"/>
    <col min="5" max="5" width="1.7109375" style="44" customWidth="1"/>
    <col min="6" max="6" width="14" style="44" customWidth="1"/>
    <col min="7" max="7" width="1.7109375" style="44" customWidth="1"/>
    <col min="8" max="8" width="14" style="44" customWidth="1"/>
    <col min="9" max="9" width="1.7109375" style="44" customWidth="1"/>
    <col min="10" max="10" width="14" style="44" customWidth="1"/>
    <col min="11" max="11" width="1.7109375" style="44" customWidth="1"/>
    <col min="12" max="12" width="14" style="44" customWidth="1"/>
    <col min="13" max="13" width="3.140625" style="44" customWidth="1"/>
    <col min="14" max="14" width="1.42578125" style="44" customWidth="1"/>
    <col min="15" max="15" width="15.140625" style="44" customWidth="1"/>
    <col min="16" max="16" width="2.5703125" style="45" customWidth="1"/>
    <col min="17" max="19" width="11.7109375" style="45" customWidth="1"/>
    <col min="20" max="20" width="4" style="45" customWidth="1"/>
    <col min="21" max="22" width="11.7109375" style="45" customWidth="1"/>
    <col min="23" max="23" width="19.140625" style="45" customWidth="1"/>
    <col min="24" max="24" width="2.5703125" style="45" customWidth="1"/>
    <col min="25" max="16384" width="11.42578125" style="45"/>
  </cols>
  <sheetData>
    <row r="1" spans="1:24" ht="20.25" customHeight="1">
      <c r="A1" s="43"/>
    </row>
    <row r="2" spans="1:24" ht="20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173" t="s">
        <v>142</v>
      </c>
      <c r="Q2" s="174"/>
      <c r="R2" s="174"/>
      <c r="S2" s="174"/>
      <c r="T2" s="174"/>
      <c r="U2" s="174"/>
      <c r="V2" s="174"/>
      <c r="W2" s="174"/>
      <c r="X2" s="175"/>
    </row>
    <row r="3" spans="1:24" ht="18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48"/>
      <c r="Q3" s="49"/>
      <c r="R3" s="50"/>
      <c r="S3" s="49"/>
      <c r="T3" s="49"/>
      <c r="U3" s="50"/>
      <c r="V3" s="49"/>
      <c r="W3" s="49"/>
      <c r="X3" s="51"/>
    </row>
    <row r="4" spans="1:24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P4" s="48"/>
      <c r="Q4" s="49"/>
      <c r="R4" s="49"/>
      <c r="S4" s="49"/>
      <c r="T4" s="49"/>
      <c r="U4" s="49"/>
      <c r="V4" s="49"/>
      <c r="W4" s="49"/>
      <c r="X4" s="51"/>
    </row>
    <row r="5" spans="1:24" ht="7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P5" s="53"/>
      <c r="Q5" s="54"/>
      <c r="R5" s="54"/>
      <c r="S5" s="54"/>
      <c r="T5" s="54"/>
      <c r="U5" s="54"/>
      <c r="V5" s="54"/>
      <c r="W5" s="54"/>
      <c r="X5" s="55"/>
    </row>
    <row r="6" spans="1:24" ht="16.5" customHeight="1">
      <c r="B6" s="56"/>
      <c r="P6" s="53"/>
      <c r="Q6" s="54"/>
      <c r="R6" s="54"/>
      <c r="S6" s="54"/>
      <c r="T6" s="54"/>
      <c r="U6" s="54"/>
      <c r="V6" s="54"/>
      <c r="W6" s="54"/>
      <c r="X6" s="55"/>
    </row>
    <row r="7" spans="1:24" ht="16.5" customHeight="1">
      <c r="B7" s="56"/>
      <c r="P7" s="53"/>
      <c r="Q7" s="54"/>
      <c r="R7" s="54"/>
      <c r="S7" s="54"/>
      <c r="T7" s="54"/>
      <c r="U7" s="54"/>
      <c r="V7" s="54"/>
      <c r="W7" s="54"/>
      <c r="X7" s="55"/>
    </row>
    <row r="8" spans="1:24" ht="16.5" customHeight="1">
      <c r="B8" s="56"/>
      <c r="P8" s="53"/>
      <c r="Q8" s="54"/>
      <c r="R8" s="54"/>
      <c r="S8" s="54"/>
      <c r="T8" s="54"/>
      <c r="U8" s="54"/>
      <c r="V8" s="54"/>
      <c r="W8" s="54"/>
      <c r="X8" s="55"/>
    </row>
    <row r="9" spans="1:24" ht="16.5" customHeight="1">
      <c r="B9" s="56"/>
      <c r="P9" s="53"/>
      <c r="Q9" s="54"/>
      <c r="R9" s="54"/>
      <c r="S9" s="54"/>
      <c r="T9" s="54"/>
      <c r="U9" s="54"/>
      <c r="V9" s="54"/>
      <c r="W9" s="54"/>
      <c r="X9" s="55"/>
    </row>
    <row r="10" spans="1:24" ht="16.5" customHeight="1">
      <c r="B10" s="56"/>
      <c r="P10" s="53"/>
      <c r="Q10" s="54"/>
      <c r="R10" s="54"/>
      <c r="S10" s="54"/>
      <c r="T10" s="54"/>
      <c r="U10" s="54"/>
      <c r="V10" s="54"/>
      <c r="W10" s="54"/>
      <c r="X10" s="55"/>
    </row>
    <row r="11" spans="1:24" ht="16.5" customHeight="1">
      <c r="B11" s="56"/>
      <c r="P11" s="53"/>
      <c r="Q11" s="57" t="s">
        <v>141</v>
      </c>
      <c r="R11" s="54"/>
      <c r="S11" s="54"/>
      <c r="T11" s="54"/>
      <c r="U11" s="54"/>
      <c r="V11" s="54"/>
      <c r="W11" s="54"/>
      <c r="X11" s="55"/>
    </row>
    <row r="12" spans="1:24" ht="16.5" customHeight="1">
      <c r="B12" s="56"/>
      <c r="P12" s="53"/>
      <c r="Q12" s="54"/>
      <c r="R12" s="54"/>
      <c r="S12" s="54"/>
      <c r="T12" s="54"/>
      <c r="U12" s="54"/>
      <c r="V12" s="54"/>
      <c r="W12" s="54"/>
      <c r="X12" s="55"/>
    </row>
    <row r="13" spans="1:24" ht="17.25" customHeight="1">
      <c r="B13" s="56"/>
      <c r="P13" s="53"/>
      <c r="Q13" s="57" t="s">
        <v>140</v>
      </c>
      <c r="R13" s="54"/>
      <c r="S13" s="54"/>
      <c r="T13" s="54"/>
      <c r="U13" s="54"/>
      <c r="V13" s="54"/>
      <c r="W13" s="54"/>
      <c r="X13" s="55"/>
    </row>
    <row r="14" spans="1:24" ht="16.5" customHeight="1">
      <c r="B14" s="56"/>
      <c r="P14" s="53"/>
      <c r="Q14" s="54"/>
      <c r="R14" s="54"/>
      <c r="S14" s="54"/>
      <c r="T14" s="54"/>
      <c r="U14" s="54"/>
      <c r="V14" s="54"/>
      <c r="W14" s="54"/>
      <c r="X14" s="55"/>
    </row>
    <row r="15" spans="1:24" ht="16.5" customHeight="1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3"/>
      <c r="Q15" s="54"/>
      <c r="R15" s="57" t="s">
        <v>139</v>
      </c>
      <c r="S15" s="54"/>
      <c r="T15" s="54"/>
      <c r="U15" s="57" t="s">
        <v>139</v>
      </c>
      <c r="V15" s="54"/>
      <c r="W15" s="54"/>
      <c r="X15" s="55"/>
    </row>
    <row r="16" spans="1:24" ht="16.5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3"/>
      <c r="Q16" s="54"/>
      <c r="R16" s="54"/>
      <c r="S16" s="54"/>
      <c r="T16" s="54"/>
      <c r="U16" s="54"/>
      <c r="V16" s="54"/>
      <c r="W16" s="54"/>
      <c r="X16" s="55"/>
    </row>
    <row r="17" spans="1:24" ht="16.5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3"/>
      <c r="Q17" s="54"/>
      <c r="R17" s="54"/>
      <c r="S17" s="54"/>
      <c r="T17" s="54"/>
      <c r="U17" s="54"/>
      <c r="V17" s="54"/>
      <c r="W17" s="54"/>
      <c r="X17" s="55"/>
    </row>
    <row r="18" spans="1:24" ht="22.5" customHeight="1">
      <c r="A18" s="58"/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3"/>
      <c r="Q18" s="54"/>
      <c r="R18" s="54"/>
      <c r="S18" s="54"/>
      <c r="T18" s="54"/>
      <c r="U18" s="54"/>
      <c r="V18" s="54"/>
      <c r="W18" s="54"/>
      <c r="X18" s="55"/>
    </row>
    <row r="19" spans="1:24" ht="87" customHeight="1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8"/>
      <c r="O19" s="58"/>
      <c r="P19" s="62"/>
      <c r="Q19" s="63"/>
      <c r="R19" s="63"/>
      <c r="S19" s="63"/>
      <c r="T19" s="63"/>
      <c r="U19" s="63"/>
      <c r="V19" s="63"/>
      <c r="W19" s="63"/>
      <c r="X19" s="64"/>
    </row>
    <row r="20" spans="1:24" ht="9" customHeight="1">
      <c r="A20" s="60"/>
      <c r="B20" s="61"/>
      <c r="C20" s="60"/>
      <c r="D20" s="172"/>
      <c r="E20" s="60"/>
      <c r="F20" s="172"/>
      <c r="G20" s="60"/>
      <c r="H20" s="172"/>
      <c r="I20" s="60"/>
      <c r="J20" s="172"/>
      <c r="K20" s="60"/>
      <c r="L20" s="172"/>
      <c r="M20" s="60"/>
      <c r="N20" s="58"/>
      <c r="O20" s="58"/>
    </row>
    <row r="21" spans="1:24" ht="11.25" customHeight="1">
      <c r="A21" s="60"/>
      <c r="B21" s="61"/>
      <c r="C21" s="60"/>
      <c r="D21" s="172"/>
      <c r="E21" s="60"/>
      <c r="F21" s="172"/>
      <c r="G21" s="60"/>
      <c r="H21" s="172"/>
      <c r="I21" s="60"/>
      <c r="J21" s="172"/>
      <c r="K21" s="60"/>
      <c r="L21" s="172"/>
      <c r="M21" s="60"/>
      <c r="N21" s="58"/>
      <c r="O21" s="58"/>
    </row>
    <row r="22" spans="1:24" ht="3.75" customHeight="1">
      <c r="A22" s="60"/>
      <c r="B22" s="61"/>
      <c r="C22" s="60"/>
      <c r="D22" s="101"/>
      <c r="E22" s="60"/>
      <c r="F22" s="101"/>
      <c r="G22" s="60"/>
      <c r="H22" s="101"/>
      <c r="I22" s="60"/>
      <c r="J22" s="101"/>
      <c r="K22" s="60"/>
      <c r="L22" s="101"/>
      <c r="M22" s="60"/>
      <c r="N22" s="58"/>
      <c r="O22" s="58"/>
    </row>
    <row r="23" spans="1:24" ht="9" customHeight="1">
      <c r="A23" s="60"/>
      <c r="B23" s="61"/>
      <c r="C23" s="60"/>
      <c r="D23" s="172"/>
      <c r="E23" s="60"/>
      <c r="F23" s="172"/>
      <c r="G23" s="60"/>
      <c r="H23" s="172"/>
      <c r="I23" s="60"/>
      <c r="J23" s="172"/>
      <c r="K23" s="60"/>
      <c r="L23" s="172"/>
      <c r="M23" s="60"/>
      <c r="N23" s="58"/>
      <c r="O23" s="58"/>
    </row>
    <row r="24" spans="1:24" ht="9" customHeight="1">
      <c r="A24" s="60"/>
      <c r="B24" s="61"/>
      <c r="C24" s="60"/>
      <c r="D24" s="172"/>
      <c r="E24" s="60"/>
      <c r="F24" s="172"/>
      <c r="G24" s="60"/>
      <c r="H24" s="172"/>
      <c r="I24" s="60"/>
      <c r="J24" s="172"/>
      <c r="K24" s="60"/>
      <c r="L24" s="172"/>
      <c r="M24" s="60"/>
      <c r="N24" s="58"/>
      <c r="O24" s="58"/>
    </row>
    <row r="25" spans="1:24" ht="20.25" customHeight="1">
      <c r="A25" s="58"/>
      <c r="B25" s="59"/>
      <c r="C25" s="66"/>
      <c r="D25" s="66"/>
      <c r="E25" s="66"/>
      <c r="F25" s="66"/>
      <c r="G25" s="66"/>
      <c r="H25" s="66"/>
      <c r="I25" s="66"/>
      <c r="J25" s="66"/>
      <c r="K25" s="66"/>
      <c r="L25" s="58"/>
      <c r="M25" s="58"/>
      <c r="N25" s="58"/>
      <c r="O25" s="58"/>
    </row>
    <row r="26" spans="1:24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24" ht="6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4" ht="6" customHeight="1">
      <c r="A28" s="67"/>
      <c r="B28" s="67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24" ht="4.5" customHeight="1">
      <c r="A29" s="67"/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24" ht="6" customHeight="1">
      <c r="A30" s="67"/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24" ht="6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24" ht="4.5" customHeight="1">
      <c r="A32" s="58"/>
      <c r="B32" s="58"/>
      <c r="C32" s="58"/>
      <c r="D32" s="58"/>
      <c r="E32" s="58"/>
      <c r="F32" s="58"/>
      <c r="G32" s="69"/>
      <c r="H32" s="69"/>
      <c r="I32" s="69"/>
      <c r="J32" s="69"/>
      <c r="K32" s="69"/>
      <c r="L32" s="58"/>
      <c r="M32" s="58"/>
      <c r="N32" s="58"/>
      <c r="O32" s="58"/>
    </row>
    <row r="33" spans="1:15" ht="18" customHeight="1">
      <c r="A33" s="70"/>
      <c r="B33" s="70"/>
      <c r="C33" s="70"/>
      <c r="D33" s="70"/>
      <c r="E33" s="70"/>
      <c r="F33" s="69"/>
      <c r="G33" s="69"/>
      <c r="H33" s="69"/>
      <c r="I33" s="69"/>
      <c r="J33" s="69"/>
      <c r="K33" s="69"/>
      <c r="L33" s="58"/>
      <c r="M33" s="58"/>
      <c r="N33" s="58"/>
      <c r="O33" s="58"/>
    </row>
    <row r="34" spans="1:15">
      <c r="A34" s="70"/>
      <c r="B34" s="70"/>
      <c r="C34" s="70"/>
      <c r="D34" s="70"/>
      <c r="E34" s="70"/>
      <c r="F34" s="69"/>
      <c r="G34" s="69"/>
      <c r="H34" s="69"/>
      <c r="I34" s="69"/>
      <c r="J34" s="69"/>
      <c r="K34" s="69"/>
      <c r="L34" s="58"/>
      <c r="M34" s="58"/>
      <c r="N34" s="58"/>
      <c r="O34" s="58"/>
    </row>
    <row r="35" spans="1:15">
      <c r="A35" s="70"/>
      <c r="B35" s="70"/>
      <c r="C35" s="70"/>
      <c r="D35" s="70"/>
      <c r="E35" s="70"/>
      <c r="F35" s="69"/>
      <c r="G35" s="69"/>
      <c r="H35" s="69"/>
      <c r="I35" s="69"/>
      <c r="J35" s="69"/>
      <c r="K35" s="69"/>
      <c r="L35" s="58"/>
      <c r="M35" s="58"/>
      <c r="N35" s="58"/>
      <c r="O35" s="58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05C3-7992-42CE-9093-B823D7900E37}">
  <sheetPr>
    <tabColor theme="8"/>
  </sheetPr>
  <dimension ref="B1:AR22"/>
  <sheetViews>
    <sheetView showGridLines="0" zoomScale="85" zoomScaleNormal="85" zoomScalePageLayoutView="150" workbookViewId="0">
      <pane xSplit="3" ySplit="10" topLeftCell="X11" activePane="bottomRight" state="frozen"/>
      <selection activeCell="AH22" sqref="AH22"/>
      <selection pane="topRight" activeCell="AH22" sqref="AH22"/>
      <selection pane="bottomLeft" activeCell="AH22" sqref="AH22"/>
      <selection pane="bottomRight" activeCell="X11" sqref="X11"/>
    </sheetView>
  </sheetViews>
  <sheetFormatPr baseColWidth="10" defaultColWidth="11.42578125" defaultRowHeight="15" outlineLevelCol="1"/>
  <cols>
    <col min="1" max="1" width="5.42578125" style="95" customWidth="1"/>
    <col min="2" max="2" width="39.7109375" style="95" customWidth="1"/>
    <col min="3" max="3" width="63.85546875" style="18" customWidth="1"/>
    <col min="4" max="23" width="9.42578125" style="95" hidden="1" customWidth="1" outlineLevel="1"/>
    <col min="24" max="24" width="9.42578125" style="95" customWidth="1" collapsed="1"/>
    <col min="25" max="44" width="9.42578125" style="95" customWidth="1"/>
    <col min="45" max="16384" width="11.42578125" style="95"/>
  </cols>
  <sheetData>
    <row r="1" spans="2:44" s="87" customFormat="1" ht="23.25" customHeight="1">
      <c r="B1" s="82" t="s">
        <v>138</v>
      </c>
      <c r="C1" s="105" t="s">
        <v>147</v>
      </c>
      <c r="D1" s="106"/>
      <c r="E1" s="106"/>
      <c r="F1" s="106"/>
      <c r="G1" s="106"/>
      <c r="H1" s="106"/>
      <c r="I1" s="106"/>
      <c r="J1" s="106"/>
      <c r="K1" s="107"/>
      <c r="AK1" s="41"/>
      <c r="AL1" s="88"/>
    </row>
    <row r="2" spans="2:44" s="87" customFormat="1" ht="23.25" customHeight="1">
      <c r="B2" s="82" t="s">
        <v>136</v>
      </c>
      <c r="C2" s="105" t="s">
        <v>166</v>
      </c>
      <c r="D2" s="106"/>
      <c r="E2" s="106"/>
      <c r="F2" s="106"/>
      <c r="G2" s="106"/>
      <c r="H2" s="106"/>
      <c r="I2" s="106"/>
      <c r="J2" s="106"/>
      <c r="K2" s="107"/>
      <c r="AK2" s="41"/>
    </row>
    <row r="3" spans="2:44" s="87" customFormat="1" ht="23.25" customHeight="1">
      <c r="B3" s="82" t="s">
        <v>135</v>
      </c>
      <c r="C3" s="108">
        <f ca="1">TODAY()</f>
        <v>44426</v>
      </c>
      <c r="D3" s="109"/>
      <c r="E3" s="109"/>
      <c r="F3" s="109"/>
      <c r="G3" s="109"/>
      <c r="H3" s="109"/>
      <c r="I3" s="109"/>
      <c r="J3" s="109"/>
      <c r="K3" s="109"/>
      <c r="AK3" s="41"/>
    </row>
    <row r="4" spans="2:44" s="87" customFormat="1" ht="23.25" customHeight="1">
      <c r="B4" s="82" t="s">
        <v>134</v>
      </c>
      <c r="C4" s="105" t="s">
        <v>133</v>
      </c>
      <c r="D4" s="106"/>
      <c r="E4" s="106"/>
      <c r="F4" s="106"/>
      <c r="G4" s="106"/>
      <c r="H4" s="106"/>
      <c r="I4" s="106"/>
      <c r="J4" s="106"/>
      <c r="K4" s="107"/>
    </row>
    <row r="5" spans="2:44" s="87" customFormat="1" ht="23.25" customHeight="1">
      <c r="B5" s="82" t="s">
        <v>132</v>
      </c>
      <c r="C5" s="105" t="s">
        <v>145</v>
      </c>
      <c r="D5" s="106"/>
      <c r="E5" s="106"/>
      <c r="F5" s="106"/>
      <c r="G5" s="106"/>
      <c r="H5" s="106"/>
      <c r="I5" s="106"/>
      <c r="J5" s="106"/>
      <c r="K5" s="107"/>
    </row>
    <row r="6" spans="2:44" s="87" customFormat="1" ht="23.25" customHeight="1">
      <c r="B6" s="82" t="s">
        <v>131</v>
      </c>
      <c r="C6" s="105"/>
      <c r="D6" s="106"/>
      <c r="E6" s="106"/>
      <c r="F6" s="106"/>
      <c r="G6" s="106"/>
      <c r="H6" s="106"/>
      <c r="I6" s="106"/>
      <c r="J6" s="106"/>
      <c r="K6" s="107"/>
      <c r="AK6" s="41"/>
    </row>
    <row r="7" spans="2:44">
      <c r="B7" s="83"/>
      <c r="C7" s="84"/>
      <c r="D7" s="83"/>
      <c r="E7" s="83"/>
      <c r="F7" s="83"/>
      <c r="G7" s="83"/>
      <c r="H7" s="83"/>
      <c r="I7" s="83"/>
      <c r="J7" s="83"/>
      <c r="K7" s="83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151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28" t="str">
        <f>THG!B34</f>
        <v>CRF 1.A.4.c - Stationäre &amp; mobile Feuerung</v>
      </c>
      <c r="C11" s="96" t="s">
        <v>143</v>
      </c>
      <c r="D11" s="111">
        <f>(THG!D34)/1000</f>
        <v>10.509962342344794</v>
      </c>
      <c r="E11" s="111">
        <f>(THG!E34)/1000</f>
        <v>8.5728732644359731</v>
      </c>
      <c r="F11" s="111">
        <f>(THG!F34)/1000</f>
        <v>7.2160878623181892</v>
      </c>
      <c r="G11" s="111">
        <f>(THG!G34)/1000</f>
        <v>7.6352485232919083</v>
      </c>
      <c r="H11" s="111">
        <f>(THG!H34)/1000</f>
        <v>7.3594436579767022</v>
      </c>
      <c r="I11" s="111">
        <f>(THG!I34)/1000</f>
        <v>7.7729747696325626</v>
      </c>
      <c r="J11" s="111">
        <f>(THG!J34)/1000</f>
        <v>8.7105539732411312</v>
      </c>
      <c r="K11" s="111">
        <f>(THG!K34)/1000</f>
        <v>7.5093581522456407</v>
      </c>
      <c r="L11" s="111">
        <f>(THG!L34)/1000</f>
        <v>7.0196651118701077</v>
      </c>
      <c r="M11" s="111">
        <f>(THG!M34)/1000</f>
        <v>7.1040841777498711</v>
      </c>
      <c r="N11" s="111">
        <f>(THG!N34)/1000</f>
        <v>6.2035271687724949</v>
      </c>
      <c r="O11" s="111">
        <f>(THG!O34)/1000</f>
        <v>6.4772263181829564</v>
      </c>
      <c r="P11" s="111">
        <f>(THG!P34)/1000</f>
        <v>6.2274342904830489</v>
      </c>
      <c r="Q11" s="111">
        <f>(THG!Q34)/1000</f>
        <v>5.9087510971405539</v>
      </c>
      <c r="R11" s="111">
        <f>(THG!R34)/1000</f>
        <v>5.7650134391523293</v>
      </c>
      <c r="S11" s="111">
        <f>(THG!S34)/1000</f>
        <v>5.7053173184864248</v>
      </c>
      <c r="T11" s="111">
        <f>(THG!T34)/1000</f>
        <v>5.9535093435972142</v>
      </c>
      <c r="U11" s="111">
        <f>(THG!U34)/1000</f>
        <v>5.4215050294014002</v>
      </c>
      <c r="V11" s="111">
        <f>(THG!V34)/1000</f>
        <v>5.8921299601624746</v>
      </c>
      <c r="W11" s="111">
        <f>(THG!W34)/1000</f>
        <v>5.6743843750090122</v>
      </c>
      <c r="X11" s="111">
        <f>(THG!X34)/1000</f>
        <v>5.8117012503151626</v>
      </c>
      <c r="Y11" s="111">
        <f>(THG!Y34)/1000</f>
        <v>5.657462226164288</v>
      </c>
      <c r="Z11" s="111">
        <f>(THG!Z34)/1000</f>
        <v>5.442458904974286</v>
      </c>
      <c r="AA11" s="111">
        <f>(THG!AA34)/1000</f>
        <v>5.7738640021738936</v>
      </c>
      <c r="AB11" s="111">
        <f>(THG!AB34)/1000</f>
        <v>5.734914152103987</v>
      </c>
      <c r="AC11" s="111">
        <f>(THG!AC34)/1000</f>
        <v>6.1194672703298671</v>
      </c>
      <c r="AD11" s="111">
        <f>(THG!AD34)/1000</f>
        <v>6.2508073830357356</v>
      </c>
      <c r="AE11" s="111">
        <f>(THG!AE34)/1000</f>
        <v>6.3565805238340793</v>
      </c>
      <c r="AF11" s="111">
        <f>(THG!AF34)/1000</f>
        <v>5.956563634400986</v>
      </c>
      <c r="AG11" s="111">
        <f>(THG!AG34)/1000</f>
        <v>6.0973031176706671</v>
      </c>
      <c r="AH11" s="111">
        <f>(THG!AH34)/1000</f>
        <v>5.997005712241485</v>
      </c>
      <c r="AI11" s="98"/>
      <c r="AJ11" s="98"/>
      <c r="AK11" s="98"/>
      <c r="AL11" s="98"/>
      <c r="AM11" s="98"/>
      <c r="AN11" s="98"/>
      <c r="AO11" s="98"/>
      <c r="AP11" s="98"/>
      <c r="AQ11" s="98"/>
      <c r="AR11" s="98"/>
    </row>
    <row r="12" spans="2:44" ht="36.75" customHeight="1">
      <c r="B12" s="127" t="str">
        <f>THG!B35</f>
        <v>CRF 3.A - Landwirtschaft - Fermentation</v>
      </c>
      <c r="C12" s="15" t="s">
        <v>143</v>
      </c>
      <c r="D12" s="110">
        <f>(THG!D35)/1000</f>
        <v>32.815125693933823</v>
      </c>
      <c r="E12" s="110">
        <f>(THG!E35)/1000</f>
        <v>29.228089703612294</v>
      </c>
      <c r="F12" s="110">
        <f>(THG!F35)/1000</f>
        <v>28.368590936640874</v>
      </c>
      <c r="G12" s="110">
        <f>(THG!G35)/1000</f>
        <v>28.352627217639821</v>
      </c>
      <c r="H12" s="110">
        <f>(THG!H35)/1000</f>
        <v>28.50283922539926</v>
      </c>
      <c r="I12" s="110">
        <f>(THG!I35)/1000</f>
        <v>28.49422242877127</v>
      </c>
      <c r="J12" s="110">
        <f>(THG!J35)/1000</f>
        <v>28.514139652489614</v>
      </c>
      <c r="K12" s="110">
        <f>(THG!K35)/1000</f>
        <v>27.66562351779702</v>
      </c>
      <c r="L12" s="110">
        <f>(THG!L35)/1000</f>
        <v>27.461295009995752</v>
      </c>
      <c r="M12" s="110">
        <f>(THG!M35)/1000</f>
        <v>27.22368435013998</v>
      </c>
      <c r="N12" s="110">
        <f>(THG!N35)/1000</f>
        <v>26.730540015647438</v>
      </c>
      <c r="O12" s="110">
        <f>(THG!O35)/1000</f>
        <v>27.130327666785284</v>
      </c>
      <c r="P12" s="110">
        <f>(THG!P35)/1000</f>
        <v>26.077898892858663</v>
      </c>
      <c r="Q12" s="110">
        <f>(THG!Q35)/1000</f>
        <v>25.75925891879886</v>
      </c>
      <c r="R12" s="110">
        <f>(THG!R35)/1000</f>
        <v>25.046940258614626</v>
      </c>
      <c r="S12" s="110">
        <f>(THG!S35)/1000</f>
        <v>24.886216431823069</v>
      </c>
      <c r="T12" s="110">
        <f>(THG!T35)/1000</f>
        <v>24.368100805349542</v>
      </c>
      <c r="U12" s="110">
        <f>(THG!U35)/1000</f>
        <v>24.464341276763161</v>
      </c>
      <c r="V12" s="110">
        <f>(THG!V35)/1000</f>
        <v>24.690168982748837</v>
      </c>
      <c r="W12" s="110">
        <f>(THG!W35)/1000</f>
        <v>24.728390238267309</v>
      </c>
      <c r="X12" s="110">
        <f>(THG!X35)/1000</f>
        <v>24.613254744111753</v>
      </c>
      <c r="Y12" s="110">
        <f>(THG!Y35)/1000</f>
        <v>24.29302526691707</v>
      </c>
      <c r="Z12" s="110">
        <f>(THG!Z35)/1000</f>
        <v>24.301820043713921</v>
      </c>
      <c r="AA12" s="110">
        <f>(THG!AA35)/1000</f>
        <v>24.609279787746971</v>
      </c>
      <c r="AB12" s="110">
        <f>(THG!AB35)/1000</f>
        <v>24.822521750162402</v>
      </c>
      <c r="AC12" s="110">
        <f>(THG!AC35)/1000</f>
        <v>24.800818655128527</v>
      </c>
      <c r="AD12" s="110">
        <f>(THG!AD35)/1000</f>
        <v>24.558107092381185</v>
      </c>
      <c r="AE12" s="110">
        <f>(THG!AE35)/1000</f>
        <v>24.362559388533302</v>
      </c>
      <c r="AF12" s="110">
        <f>(THG!AF35)/1000</f>
        <v>23.979698466587351</v>
      </c>
      <c r="AG12" s="110">
        <f>(THG!AG35)/1000</f>
        <v>23.709815133232677</v>
      </c>
      <c r="AH12" s="110">
        <f>(THG!AH35)/1000</f>
        <v>23.177503111599211</v>
      </c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2:44" ht="36.75" customHeight="1">
      <c r="B13" s="128" t="str">
        <f>THG!B36</f>
        <v>CRF 3.B - Landwirtschaft - Düngerwirtschaft</v>
      </c>
      <c r="C13" s="96" t="s">
        <v>143</v>
      </c>
      <c r="D13" s="111">
        <f>(THG!D36)/1000</f>
        <v>11.038956660578759</v>
      </c>
      <c r="E13" s="111">
        <f>(THG!E36)/1000</f>
        <v>9.8212939362193392</v>
      </c>
      <c r="F13" s="111">
        <f>(THG!F36)/1000</f>
        <v>9.7519198659036554</v>
      </c>
      <c r="G13" s="111">
        <f>(THG!G36)/1000</f>
        <v>9.714275336503114</v>
      </c>
      <c r="H13" s="111">
        <f>(THG!H36)/1000</f>
        <v>10.091651673939902</v>
      </c>
      <c r="I13" s="111">
        <f>(THG!I36)/1000</f>
        <v>10.004262940134685</v>
      </c>
      <c r="J13" s="111">
        <f>(THG!J36)/1000</f>
        <v>10.084891099571351</v>
      </c>
      <c r="K13" s="111">
        <f>(THG!K36)/1000</f>
        <v>9.9320316159064674</v>
      </c>
      <c r="L13" s="111">
        <f>(THG!L36)/1000</f>
        <v>10.150141644360922</v>
      </c>
      <c r="M13" s="111">
        <f>(THG!M36)/1000</f>
        <v>10.080701812549821</v>
      </c>
      <c r="N13" s="111">
        <f>(THG!N36)/1000</f>
        <v>10.020584958355323</v>
      </c>
      <c r="O13" s="111">
        <f>(THG!O36)/1000</f>
        <v>10.185280531352175</v>
      </c>
      <c r="P13" s="111">
        <f>(THG!P36)/1000</f>
        <v>9.948428892015464</v>
      </c>
      <c r="Q13" s="111">
        <f>(THG!Q36)/1000</f>
        <v>10.032293260403918</v>
      </c>
      <c r="R13" s="111">
        <f>(THG!R36)/1000</f>
        <v>9.7510901589709977</v>
      </c>
      <c r="S13" s="111">
        <f>(THG!S36)/1000</f>
        <v>9.7998624952691902</v>
      </c>
      <c r="T13" s="111">
        <f>(THG!T36)/1000</f>
        <v>9.5935585816814317</v>
      </c>
      <c r="U13" s="111">
        <f>(THG!U36)/1000</f>
        <v>9.6340504363054311</v>
      </c>
      <c r="V13" s="111">
        <f>(THG!V36)/1000</f>
        <v>9.5944701714858507</v>
      </c>
      <c r="W13" s="111">
        <f>(THG!W36)/1000</f>
        <v>9.5803283537677704</v>
      </c>
      <c r="X13" s="111">
        <f>(THG!X36)/1000</f>
        <v>9.2993904310106181</v>
      </c>
      <c r="Y13" s="111">
        <f>(THG!Y36)/1000</f>
        <v>9.1673095607753297</v>
      </c>
      <c r="Z13" s="111">
        <f>(THG!Z36)/1000</f>
        <v>9.2216667880183518</v>
      </c>
      <c r="AA13" s="111">
        <f>(THG!AA36)/1000</f>
        <v>9.1731258087965575</v>
      </c>
      <c r="AB13" s="111">
        <f>(THG!AB36)/1000</f>
        <v>9.2451580573610315</v>
      </c>
      <c r="AC13" s="111">
        <f>(THG!AC36)/1000</f>
        <v>9.1229040064301241</v>
      </c>
      <c r="AD13" s="111">
        <f>(THG!AD36)/1000</f>
        <v>9.0837613644719131</v>
      </c>
      <c r="AE13" s="111">
        <f>(THG!AE36)/1000</f>
        <v>9.0535661156585228</v>
      </c>
      <c r="AF13" s="111">
        <f>(THG!AF36)/1000</f>
        <v>8.8902910111248925</v>
      </c>
      <c r="AG13" s="111">
        <f>(THG!AG36)/1000</f>
        <v>8.7709754981864165</v>
      </c>
      <c r="AH13" s="111">
        <f>(THG!AH36)/1000</f>
        <v>8.6421131345472197</v>
      </c>
      <c r="AI13" s="98"/>
      <c r="AJ13" s="98"/>
      <c r="AK13" s="98"/>
      <c r="AL13" s="98"/>
      <c r="AM13" s="98"/>
      <c r="AN13" s="98"/>
      <c r="AO13" s="98"/>
      <c r="AP13" s="98"/>
      <c r="AQ13" s="98"/>
      <c r="AR13" s="98"/>
    </row>
    <row r="14" spans="2:44" ht="36.75" customHeight="1">
      <c r="B14" s="129" t="str">
        <f>THG!B37</f>
        <v>CRF 3.D - Landwirtschaft - Landwirtschaftliche Böden</v>
      </c>
      <c r="C14" s="112" t="s">
        <v>143</v>
      </c>
      <c r="D14" s="110">
        <f>(THG!D37)/1000</f>
        <v>29.462976878515509</v>
      </c>
      <c r="E14" s="110">
        <f>(THG!E37)/1000</f>
        <v>27.490857141827533</v>
      </c>
      <c r="F14" s="110">
        <f>(THG!F37)/1000</f>
        <v>26.898459089622342</v>
      </c>
      <c r="G14" s="110">
        <f>(THG!G37)/1000</f>
        <v>26.06444625739983</v>
      </c>
      <c r="H14" s="110">
        <f>(THG!H37)/1000</f>
        <v>25.17634678754094</v>
      </c>
      <c r="I14" s="110">
        <f>(THG!I37)/1000</f>
        <v>25.364746025837597</v>
      </c>
      <c r="J14" s="110">
        <f>(THG!J37)/1000</f>
        <v>25.767107034259308</v>
      </c>
      <c r="K14" s="110">
        <f>(THG!K37)/1000</f>
        <v>25.839894972702627</v>
      </c>
      <c r="L14" s="110">
        <f>(THG!L37)/1000</f>
        <v>26.198582604227546</v>
      </c>
      <c r="M14" s="110">
        <f>(THG!M37)/1000</f>
        <v>26.723405942775781</v>
      </c>
      <c r="N14" s="110">
        <f>(THG!N37)/1000</f>
        <v>26.62929839113152</v>
      </c>
      <c r="O14" s="110">
        <f>(THG!O37)/1000</f>
        <v>26.775381949712628</v>
      </c>
      <c r="P14" s="110">
        <f>(THG!P37)/1000</f>
        <v>25.794157892880168</v>
      </c>
      <c r="Q14" s="110">
        <f>(THG!Q37)/1000</f>
        <v>25.375742950249197</v>
      </c>
      <c r="R14" s="110">
        <f>(THG!R37)/1000</f>
        <v>26.016213991776002</v>
      </c>
      <c r="S14" s="110">
        <f>(THG!S37)/1000</f>
        <v>25.909240525243206</v>
      </c>
      <c r="T14" s="110">
        <f>(THG!T37)/1000</f>
        <v>25.250679548641681</v>
      </c>
      <c r="U14" s="110">
        <f>(THG!U37)/1000</f>
        <v>25.559911864683485</v>
      </c>
      <c r="V14" s="110">
        <f>(THG!V37)/1000</f>
        <v>25.585293974331758</v>
      </c>
      <c r="W14" s="110">
        <f>(THG!W37)/1000</f>
        <v>25.920603649692062</v>
      </c>
      <c r="X14" s="110">
        <f>(THG!X37)/1000</f>
        <v>25.665474024607661</v>
      </c>
      <c r="Y14" s="110">
        <f>(THG!Y37)/1000</f>
        <v>26.047989642662273</v>
      </c>
      <c r="Z14" s="110">
        <f>(THG!Z37)/1000</f>
        <v>26.694504227966707</v>
      </c>
      <c r="AA14" s="110">
        <f>(THG!AA37)/1000</f>
        <v>26.860296868758692</v>
      </c>
      <c r="AB14" s="110">
        <f>(THG!AB37)/1000</f>
        <v>27.895146612048723</v>
      </c>
      <c r="AC14" s="110">
        <f>(THG!AC37)/1000</f>
        <v>27.588547872130498</v>
      </c>
      <c r="AD14" s="110">
        <f>(THG!AD37)/1000</f>
        <v>27.394676828056571</v>
      </c>
      <c r="AE14" s="110">
        <f>(THG!AE37)/1000</f>
        <v>26.798711445655478</v>
      </c>
      <c r="AF14" s="110">
        <f>(THG!AF37)/1000</f>
        <v>25.18887196323962</v>
      </c>
      <c r="AG14" s="110">
        <f>(THG!AG37)/1000</f>
        <v>24.963966658458318</v>
      </c>
      <c r="AH14" s="110">
        <f>(THG!AH37)/1000</f>
        <v>24.378703516729267</v>
      </c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 spans="2:44" ht="36.75" customHeight="1">
      <c r="B15" s="128" t="str">
        <f>THG!B38</f>
        <v>CRF 3.G - Landwirtschaft - Kalkung</v>
      </c>
      <c r="C15" s="96" t="s">
        <v>143</v>
      </c>
      <c r="D15" s="111">
        <f>(THG!D38)/1000</f>
        <v>2.2005341230945938</v>
      </c>
      <c r="E15" s="111">
        <f>(THG!E38)/1000</f>
        <v>1.9867377646297828</v>
      </c>
      <c r="F15" s="111">
        <f>(THG!F38)/1000</f>
        <v>1.7491466320793192</v>
      </c>
      <c r="G15" s="111">
        <f>(THG!G38)/1000</f>
        <v>1.4654822988983471</v>
      </c>
      <c r="H15" s="111">
        <f>(THG!H38)/1000</f>
        <v>1.3259392693448837</v>
      </c>
      <c r="I15" s="111">
        <f>(THG!I38)/1000</f>
        <v>1.2800598345251597</v>
      </c>
      <c r="J15" s="111">
        <f>(THG!J38)/1000</f>
        <v>1.3812322242359134</v>
      </c>
      <c r="K15" s="111">
        <f>(THG!K38)/1000</f>
        <v>1.4804991135770822</v>
      </c>
      <c r="L15" s="111">
        <f>(THG!L38)/1000</f>
        <v>1.5885194450321896</v>
      </c>
      <c r="M15" s="111">
        <f>(THG!M38)/1000</f>
        <v>1.7156073701741703</v>
      </c>
      <c r="N15" s="111">
        <f>(THG!N38)/1000</f>
        <v>1.6957464807557578</v>
      </c>
      <c r="O15" s="111">
        <f>(THG!O38)/1000</f>
        <v>1.6960939968554263</v>
      </c>
      <c r="P15" s="111">
        <f>(THG!P38)/1000</f>
        <v>1.5932983205020297</v>
      </c>
      <c r="Q15" s="111">
        <f>(THG!Q38)/1000</f>
        <v>1.5694695296550298</v>
      </c>
      <c r="R15" s="111">
        <f>(THG!R38)/1000</f>
        <v>1.4848940601897085</v>
      </c>
      <c r="S15" s="111">
        <f>(THG!S38)/1000</f>
        <v>1.4289084997741697</v>
      </c>
      <c r="T15" s="111">
        <f>(THG!T38)/1000</f>
        <v>1.4390350859048602</v>
      </c>
      <c r="U15" s="111">
        <f>(THG!U38)/1000</f>
        <v>1.4774540480889857</v>
      </c>
      <c r="V15" s="111">
        <f>(THG!V38)/1000</f>
        <v>1.5451370672257643</v>
      </c>
      <c r="W15" s="111">
        <f>(THG!W38)/1000</f>
        <v>1.5219677557275464</v>
      </c>
      <c r="X15" s="111">
        <f>(THG!X38)/1000</f>
        <v>1.5490008412794594</v>
      </c>
      <c r="Y15" s="111">
        <f>(THG!Y38)/1000</f>
        <v>1.593263913094048</v>
      </c>
      <c r="Z15" s="111">
        <f>(THG!Z38)/1000</f>
        <v>1.6920846129581979</v>
      </c>
      <c r="AA15" s="111">
        <f>(THG!AA38)/1000</f>
        <v>1.8245301506517637</v>
      </c>
      <c r="AB15" s="111">
        <f>(THG!AB38)/1000</f>
        <v>1.9172560062283042</v>
      </c>
      <c r="AC15" s="111">
        <f>(THG!AC38)/1000</f>
        <v>1.9057889653428217</v>
      </c>
      <c r="AD15" s="111">
        <f>(THG!AD38)/1000</f>
        <v>1.8817710978389954</v>
      </c>
      <c r="AE15" s="111">
        <f>(THG!AE38)/1000</f>
        <v>1.9376313819510826</v>
      </c>
      <c r="AF15" s="111">
        <f>(THG!AF38)/1000</f>
        <v>2.047438471072446</v>
      </c>
      <c r="AG15" s="111">
        <f>(THG!AG38)/1000</f>
        <v>2.1015686796585551</v>
      </c>
      <c r="AH15" s="111">
        <f>(THG!AH38)/1000</f>
        <v>1.9882316205714305</v>
      </c>
      <c r="AI15" s="98"/>
      <c r="AJ15" s="98"/>
      <c r="AK15" s="98"/>
      <c r="AL15" s="98"/>
      <c r="AM15" s="98"/>
      <c r="AN15" s="98"/>
      <c r="AO15" s="98"/>
      <c r="AP15" s="98"/>
      <c r="AQ15" s="98"/>
      <c r="AR15" s="98"/>
    </row>
    <row r="16" spans="2:44" ht="36.75" customHeight="1">
      <c r="B16" s="127" t="str">
        <f>THG!B39</f>
        <v>CRF 3.H - Landwirtschaft - Harnstoffanwendung</v>
      </c>
      <c r="C16" s="15" t="s">
        <v>143</v>
      </c>
      <c r="D16" s="110">
        <f>(THG!D39)/1000</f>
        <v>0.48104832314134166</v>
      </c>
      <c r="E16" s="110">
        <f>(THG!E39)/1000</f>
        <v>0.4370876781546571</v>
      </c>
      <c r="F16" s="110">
        <f>(THG!F39)/1000</f>
        <v>0.49736494330725833</v>
      </c>
      <c r="G16" s="110">
        <f>(THG!G39)/1000</f>
        <v>0.45818008471840294</v>
      </c>
      <c r="H16" s="110">
        <f>(THG!H39)/1000</f>
        <v>0.44857668967610154</v>
      </c>
      <c r="I16" s="110">
        <f>(THG!I39)/1000</f>
        <v>0.4585370949982408</v>
      </c>
      <c r="J16" s="110">
        <f>(THG!J39)/1000</f>
        <v>0.48479042831964064</v>
      </c>
      <c r="K16" s="110">
        <f>(THG!K39)/1000</f>
        <v>0.49894716643987247</v>
      </c>
      <c r="L16" s="110">
        <f>(THG!L39)/1000</f>
        <v>0.52480895212145051</v>
      </c>
      <c r="M16" s="110">
        <f>(THG!M39)/1000</f>
        <v>0.5517620949558657</v>
      </c>
      <c r="N16" s="110">
        <f>(THG!N39)/1000</f>
        <v>0.59313440452372679</v>
      </c>
      <c r="O16" s="110">
        <f>(THG!O39)/1000</f>
        <v>0.62216104735719957</v>
      </c>
      <c r="P16" s="110">
        <f>(THG!P39)/1000</f>
        <v>0.64014892824902325</v>
      </c>
      <c r="Q16" s="110">
        <f>(THG!Q39)/1000</f>
        <v>0.65010942824449569</v>
      </c>
      <c r="R16" s="110">
        <f>(THG!R39)/1000</f>
        <v>0.6343100235316772</v>
      </c>
      <c r="S16" s="110">
        <f>(THG!S39)/1000</f>
        <v>0.64109414255526032</v>
      </c>
      <c r="T16" s="110">
        <f>(THG!T39)/1000</f>
        <v>0.63093302353321223</v>
      </c>
      <c r="U16" s="110">
        <f>(THG!U39)/1000</f>
        <v>0.64756030921898777</v>
      </c>
      <c r="V16" s="110">
        <f>(THG!V39)/1000</f>
        <v>0.69462878537759298</v>
      </c>
      <c r="W16" s="110">
        <f>(THG!W39)/1000</f>
        <v>0.6767553568457173</v>
      </c>
      <c r="X16" s="110">
        <f>(THG!X39)/1000</f>
        <v>0.71075347585693016</v>
      </c>
      <c r="Y16" s="110">
        <f>(THG!Y39)/1000</f>
        <v>0.65402883303604753</v>
      </c>
      <c r="Z16" s="110">
        <f>(THG!Z39)/1000</f>
        <v>0.68990585683973971</v>
      </c>
      <c r="AA16" s="110">
        <f>(THG!AA39)/1000</f>
        <v>0.67255047587429517</v>
      </c>
      <c r="AB16" s="110">
        <f>(THG!AB39)/1000</f>
        <v>0.74970499965922499</v>
      </c>
      <c r="AC16" s="110">
        <f>(THG!AC39)/1000</f>
        <v>0.79149504757356282</v>
      </c>
      <c r="AD16" s="110">
        <f>(THG!AD39)/1000</f>
        <v>0.81514216629614755</v>
      </c>
      <c r="AE16" s="110">
        <f>(THG!AE39)/1000</f>
        <v>0.71956657113292433</v>
      </c>
      <c r="AF16" s="110">
        <f>(THG!AF39)/1000</f>
        <v>0.6052506425715527</v>
      </c>
      <c r="AG16" s="110">
        <f>(THG!AG39)/1000</f>
        <v>0.52350257122204424</v>
      </c>
      <c r="AH16" s="110">
        <f>(THG!AH39)/1000</f>
        <v>0.46185032142857185</v>
      </c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2:44" ht="36.75" customHeight="1">
      <c r="B17" s="128" t="str">
        <f>THG!B40</f>
        <v>CRF 3.I - Landwirtschaft - Andere kohlenstoffhaltige Düngemittel</v>
      </c>
      <c r="C17" s="96" t="s">
        <v>143</v>
      </c>
      <c r="D17" s="111">
        <f>(THG!D40)/1000</f>
        <v>0.51044657839999996</v>
      </c>
      <c r="E17" s="111">
        <f>(THG!E40)/1000</f>
        <v>0.47364564587999991</v>
      </c>
      <c r="F17" s="111">
        <f>(THG!F40)/1000</f>
        <v>0.44882474999999999</v>
      </c>
      <c r="G17" s="111">
        <f>(THG!G40)/1000</f>
        <v>0.415200038396</v>
      </c>
      <c r="H17" s="111">
        <f>(THG!H40)/1000</f>
        <v>0.40208593853999991</v>
      </c>
      <c r="I17" s="111">
        <f>(THG!I40)/1000</f>
        <v>0.38949462173600002</v>
      </c>
      <c r="J17" s="111">
        <f>(THG!J40)/1000</f>
        <v>0.39062263613999992</v>
      </c>
      <c r="K17" s="111">
        <f>(THG!K40)/1000</f>
        <v>0.37744347695999997</v>
      </c>
      <c r="L17" s="111">
        <f>(THG!L40)/1000</f>
        <v>0.37060261928800003</v>
      </c>
      <c r="M17" s="111">
        <f>(THG!M40)/1000</f>
        <v>0.37758292378399994</v>
      </c>
      <c r="N17" s="111">
        <f>(THG!N40)/1000</f>
        <v>0.36662832148800001</v>
      </c>
      <c r="O17" s="111">
        <f>(THG!O40)/1000</f>
        <v>0.34901621985999992</v>
      </c>
      <c r="P17" s="111">
        <f>(THG!P40)/1000</f>
        <v>0.319796815008</v>
      </c>
      <c r="Q17" s="111">
        <f>(THG!Q40)/1000</f>
        <v>0.31216542675999998</v>
      </c>
      <c r="R17" s="111">
        <f>(THG!R40)/1000</f>
        <v>0.30977691716399997</v>
      </c>
      <c r="S17" s="111">
        <f>(THG!S40)/1000</f>
        <v>0.30753183511599996</v>
      </c>
      <c r="T17" s="111">
        <f>(THG!T40)/1000</f>
        <v>0.28576120658800003</v>
      </c>
      <c r="U17" s="111">
        <f>(THG!U40)/1000</f>
        <v>0.28291231086800001</v>
      </c>
      <c r="V17" s="111">
        <f>(THG!V40)/1000</f>
        <v>0.26072744675999998</v>
      </c>
      <c r="W17" s="111">
        <f>(THG!W40)/1000</f>
        <v>0.26726851228000004</v>
      </c>
      <c r="X17" s="111">
        <f>(THG!X40)/1000</f>
        <v>0.25723667252799998</v>
      </c>
      <c r="Y17" s="111">
        <f>(THG!Y40)/1000</f>
        <v>0.26410290675999998</v>
      </c>
      <c r="Z17" s="111">
        <f>(THG!Z40)/1000</f>
        <v>0.253914204852</v>
      </c>
      <c r="AA17" s="111">
        <f>(THG!AA40)/1000</f>
        <v>0.24028784538</v>
      </c>
      <c r="AB17" s="111">
        <f>(THG!AB40)/1000</f>
        <v>0.23622273914799999</v>
      </c>
      <c r="AC17" s="111">
        <f>(THG!AC40)/1000</f>
        <v>0.23067260471200002</v>
      </c>
      <c r="AD17" s="111">
        <f>(THG!AD40)/1000</f>
        <v>0.225715710264</v>
      </c>
      <c r="AE17" s="111">
        <f>(THG!AE40)/1000</f>
        <v>0.21303624601600002</v>
      </c>
      <c r="AF17" s="111">
        <f>(THG!AF40)/1000</f>
        <v>0.20270871922399999</v>
      </c>
      <c r="AG17" s="111">
        <f>(THG!AG40)/1000</f>
        <v>0.196027833628</v>
      </c>
      <c r="AH17" s="111">
        <f>(THG!AH40)/1000</f>
        <v>0.18921477829629629</v>
      </c>
      <c r="AI17" s="98"/>
      <c r="AJ17" s="98"/>
      <c r="AK17" s="98"/>
      <c r="AL17" s="98"/>
      <c r="AM17" s="98"/>
      <c r="AN17" s="98"/>
      <c r="AO17" s="98"/>
      <c r="AP17" s="98"/>
      <c r="AQ17" s="98"/>
      <c r="AR17" s="98"/>
    </row>
    <row r="18" spans="2:44" ht="36.75" customHeight="1">
      <c r="B18" s="129" t="str">
        <f>THG!B41</f>
        <v>CRF 3.J - Andere</v>
      </c>
      <c r="C18" s="112" t="s">
        <v>143</v>
      </c>
      <c r="D18" s="110">
        <f>(THG!D41)/1000</f>
        <v>4.0040302194940201E-4</v>
      </c>
      <c r="E18" s="110">
        <f>(THG!E41)/1000</f>
        <v>9.6773050860360116E-4</v>
      </c>
      <c r="F18" s="110">
        <f>(THG!F41)/1000</f>
        <v>1.3029546887776261E-3</v>
      </c>
      <c r="G18" s="110">
        <f>(THG!G41)/1000</f>
        <v>1.691252943264958E-3</v>
      </c>
      <c r="H18" s="110">
        <f>(THG!H41)/1000</f>
        <v>2.0756991913648075E-3</v>
      </c>
      <c r="I18" s="110">
        <f>(THG!I41)/1000</f>
        <v>5.0242383149100974E-3</v>
      </c>
      <c r="J18" s="110">
        <f>(THG!J41)/1000</f>
        <v>8.3324625107450284E-3</v>
      </c>
      <c r="K18" s="110">
        <f>(THG!K41)/1000</f>
        <v>1.0502182014797291E-2</v>
      </c>
      <c r="L18" s="110">
        <f>(THG!L41)/1000</f>
        <v>2.3649795421401977E-2</v>
      </c>
      <c r="M18" s="110">
        <f>(THG!M41)/1000</f>
        <v>2.6814964006809511E-2</v>
      </c>
      <c r="N18" s="110">
        <f>(THG!N41)/1000</f>
        <v>4.2470460594495725E-2</v>
      </c>
      <c r="O18" s="110">
        <f>(THG!O41)/1000</f>
        <v>6.0133349066218131E-2</v>
      </c>
      <c r="P18" s="110">
        <f>(THG!P41)/1000</f>
        <v>8.6238528730454442E-2</v>
      </c>
      <c r="Q18" s="110">
        <f>(THG!Q41)/1000</f>
        <v>0.10157189485039404</v>
      </c>
      <c r="R18" s="110">
        <f>(THG!R41)/1000</f>
        <v>0.13093767146528107</v>
      </c>
      <c r="S18" s="110">
        <f>(THG!S41)/1000</f>
        <v>0.34634942874288455</v>
      </c>
      <c r="T18" s="110">
        <f>(THG!T41)/1000</f>
        <v>0.4717941845595352</v>
      </c>
      <c r="U18" s="110">
        <f>(THG!U41)/1000</f>
        <v>0.62486600644839352</v>
      </c>
      <c r="V18" s="110">
        <f>(THG!V41)/1000</f>
        <v>0.70595918644590594</v>
      </c>
      <c r="W18" s="110">
        <f>(THG!W41)/1000</f>
        <v>0.87681555272110989</v>
      </c>
      <c r="X18" s="110">
        <f>(THG!X41)/1000</f>
        <v>1.0670851131981693</v>
      </c>
      <c r="Y18" s="110">
        <f>(THG!Y41)/1000</f>
        <v>1.2852285050958689</v>
      </c>
      <c r="Z18" s="110">
        <f>(THG!Z41)/1000</f>
        <v>1.2936878584283558</v>
      </c>
      <c r="AA18" s="110">
        <f>(THG!AA41)/1000</f>
        <v>1.5346120936695598</v>
      </c>
      <c r="AB18" s="110">
        <f>(THG!AB41)/1000</f>
        <v>1.5824713936525141</v>
      </c>
      <c r="AC18" s="110">
        <f>(THG!AC41)/1000</f>
        <v>1.6349260987683505</v>
      </c>
      <c r="AD18" s="110">
        <f>(THG!AD41)/1000</f>
        <v>1.6226816413669931</v>
      </c>
      <c r="AE18" s="110">
        <f>(THG!AE41)/1000</f>
        <v>1.5998393218259925</v>
      </c>
      <c r="AF18" s="110">
        <f>(THG!AF41)/1000</f>
        <v>1.5730612983490466</v>
      </c>
      <c r="AG18" s="110">
        <f>(THG!AG41)/1000</f>
        <v>1.5730612983490466</v>
      </c>
      <c r="AH18" s="110">
        <f>(THG!AH41)/1000</f>
        <v>1.5730612854915644</v>
      </c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2:44" ht="18.75" customHeight="1">
      <c r="B19" s="5" t="str">
        <f>THG!B33</f>
        <v>5 - Landwirtschaft</v>
      </c>
      <c r="C19" s="21" t="s">
        <v>143</v>
      </c>
      <c r="D19" s="22">
        <f>(THG!D33)/1000</f>
        <v>87.019451003030753</v>
      </c>
      <c r="E19" s="22">
        <f>(THG!E33)/1000</f>
        <v>78.011552865268186</v>
      </c>
      <c r="F19" s="22">
        <f>(THG!F33)/1000</f>
        <v>74.931697034560429</v>
      </c>
      <c r="G19" s="22">
        <f>(THG!G33)/1000</f>
        <v>74.107151009790684</v>
      </c>
      <c r="H19" s="22">
        <f>(THG!H33)/1000</f>
        <v>73.308958941609163</v>
      </c>
      <c r="I19" s="22">
        <f>(THG!I33)/1000</f>
        <v>73.769321953950438</v>
      </c>
      <c r="J19" s="22">
        <f>(THG!J33)/1000</f>
        <v>75.341669510767701</v>
      </c>
      <c r="K19" s="22">
        <f>(THG!K33)/1000</f>
        <v>73.314300197643519</v>
      </c>
      <c r="L19" s="22">
        <f>(THG!L33)/1000</f>
        <v>73.337265182317367</v>
      </c>
      <c r="M19" s="22">
        <f>(THG!M33)/1000</f>
        <v>73.803643636136286</v>
      </c>
      <c r="N19" s="22">
        <f>(THG!N33)/1000</f>
        <v>72.281930201268736</v>
      </c>
      <c r="O19" s="22">
        <f>(THG!O33)/1000</f>
        <v>73.295621079171895</v>
      </c>
      <c r="P19" s="22">
        <f>(THG!P33)/1000</f>
        <v>70.687402560726838</v>
      </c>
      <c r="Q19" s="22">
        <f>(THG!Q33)/1000</f>
        <v>69.709362506102451</v>
      </c>
      <c r="R19" s="22">
        <f>(THG!R33)/1000</f>
        <v>69.139176520864609</v>
      </c>
      <c r="S19" s="22">
        <f>(THG!S33)/1000</f>
        <v>69.024520677010202</v>
      </c>
      <c r="T19" s="22">
        <f>(THG!T33)/1000</f>
        <v>67.993371779855465</v>
      </c>
      <c r="U19" s="22">
        <f>(THG!U33)/1000</f>
        <v>68.112601281777856</v>
      </c>
      <c r="V19" s="22">
        <f>(THG!V33)/1000</f>
        <v>68.968515574538159</v>
      </c>
      <c r="W19" s="22">
        <f>(THG!W33)/1000</f>
        <v>69.246513794310516</v>
      </c>
      <c r="X19" s="22">
        <f>(THG!X33)/1000</f>
        <v>68.97389655290776</v>
      </c>
      <c r="Y19" s="22">
        <f>(THG!Y33)/1000</f>
        <v>68.962410854504938</v>
      </c>
      <c r="Z19" s="22">
        <f>(THG!Z33)/1000</f>
        <v>69.590042497751568</v>
      </c>
      <c r="AA19" s="22">
        <f>(THG!AA33)/1000</f>
        <v>70.688547033051719</v>
      </c>
      <c r="AB19" s="22">
        <f>(THG!AB33)/1000</f>
        <v>72.183395710364167</v>
      </c>
      <c r="AC19" s="22">
        <f>(THG!AC33)/1000</f>
        <v>72.194620520415754</v>
      </c>
      <c r="AD19" s="22">
        <f>(THG!AD33)/1000</f>
        <v>71.83266328371154</v>
      </c>
      <c r="AE19" s="22">
        <f>(THG!AE33)/1000</f>
        <v>71.041490994607372</v>
      </c>
      <c r="AF19" s="22">
        <f>(THG!AF33)/1000</f>
        <v>68.443884206569891</v>
      </c>
      <c r="AG19" s="22">
        <f>(THG!AG33)/1000</f>
        <v>67.936220790405713</v>
      </c>
      <c r="AH19" s="22">
        <f>(THG!AH33)/1000</f>
        <v>66.407683480905035</v>
      </c>
      <c r="AI19" s="28"/>
      <c r="AJ19" s="28"/>
      <c r="AK19" s="28"/>
      <c r="AL19" s="28"/>
      <c r="AM19" s="28"/>
      <c r="AN19" s="28"/>
      <c r="AO19" s="28"/>
      <c r="AP19" s="28"/>
      <c r="AQ19" s="28"/>
      <c r="AR19" s="28"/>
    </row>
    <row r="20" spans="2:44" ht="18.75" customHeight="1">
      <c r="B20" s="97"/>
      <c r="C20" s="96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</row>
    <row r="21" spans="2:44" s="11" customFormat="1" ht="18.75" customHeight="1">
      <c r="B21" s="5" t="s">
        <v>26</v>
      </c>
      <c r="C21" s="21" t="s">
        <v>144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2">
        <v>70</v>
      </c>
      <c r="AI21" s="22">
        <v>68</v>
      </c>
      <c r="AJ21" s="22">
        <v>67</v>
      </c>
      <c r="AK21" s="22">
        <v>66</v>
      </c>
      <c r="AL21" s="22">
        <v>65</v>
      </c>
      <c r="AM21" s="22">
        <v>64</v>
      </c>
      <c r="AN21" s="22">
        <v>63</v>
      </c>
      <c r="AO21" s="22">
        <v>61</v>
      </c>
      <c r="AP21" s="22">
        <v>60</v>
      </c>
      <c r="AQ21" s="22">
        <v>59</v>
      </c>
      <c r="AR21" s="22">
        <v>58</v>
      </c>
    </row>
    <row r="22" spans="2:44" ht="14.25" customHeight="1">
      <c r="B22" s="7"/>
      <c r="C22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C9C1-F2D5-42EE-AD0F-32F94D656A4E}">
  <sheetPr>
    <tabColor theme="8"/>
    <pageSetUpPr fitToPage="1"/>
  </sheetPr>
  <dimension ref="A1:X35"/>
  <sheetViews>
    <sheetView showGridLines="0" zoomScale="130" zoomScaleNormal="130" zoomScaleSheetLayoutView="110" workbookViewId="0"/>
  </sheetViews>
  <sheetFormatPr baseColWidth="10" defaultRowHeight="12.75"/>
  <cols>
    <col min="1" max="1" width="5.7109375" style="44" customWidth="1"/>
    <col min="2" max="2" width="4.28515625" style="44" customWidth="1"/>
    <col min="3" max="3" width="1.7109375" style="44" customWidth="1"/>
    <col min="4" max="4" width="14" style="44" customWidth="1"/>
    <col min="5" max="5" width="1.7109375" style="44" customWidth="1"/>
    <col min="6" max="6" width="14" style="44" customWidth="1"/>
    <col min="7" max="7" width="1.7109375" style="44" customWidth="1"/>
    <col min="8" max="8" width="14" style="44" customWidth="1"/>
    <col min="9" max="9" width="1.7109375" style="44" customWidth="1"/>
    <col min="10" max="10" width="14" style="44" customWidth="1"/>
    <col min="11" max="11" width="1.7109375" style="44" customWidth="1"/>
    <col min="12" max="12" width="14" style="44" customWidth="1"/>
    <col min="13" max="13" width="3.140625" style="44" customWidth="1"/>
    <col min="14" max="14" width="1.42578125" style="44" customWidth="1"/>
    <col min="15" max="15" width="15.140625" style="44" customWidth="1"/>
    <col min="16" max="16" width="2.5703125" style="45" customWidth="1"/>
    <col min="17" max="19" width="11.7109375" style="45" customWidth="1"/>
    <col min="20" max="20" width="4" style="45" customWidth="1"/>
    <col min="21" max="22" width="11.7109375" style="45" customWidth="1"/>
    <col min="23" max="23" width="19.140625" style="45" customWidth="1"/>
    <col min="24" max="24" width="2.5703125" style="45" customWidth="1"/>
    <col min="25" max="16384" width="11.42578125" style="45"/>
  </cols>
  <sheetData>
    <row r="1" spans="1:24" ht="20.25" customHeight="1">
      <c r="A1" s="43"/>
    </row>
    <row r="2" spans="1:24" ht="20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173" t="s">
        <v>142</v>
      </c>
      <c r="Q2" s="174"/>
      <c r="R2" s="174"/>
      <c r="S2" s="174"/>
      <c r="T2" s="174"/>
      <c r="U2" s="174"/>
      <c r="V2" s="174"/>
      <c r="W2" s="174"/>
      <c r="X2" s="175"/>
    </row>
    <row r="3" spans="1:24" ht="18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48"/>
      <c r="Q3" s="49"/>
      <c r="R3" s="50"/>
      <c r="S3" s="49"/>
      <c r="T3" s="49"/>
      <c r="U3" s="50"/>
      <c r="V3" s="49"/>
      <c r="W3" s="49"/>
      <c r="X3" s="51"/>
    </row>
    <row r="4" spans="1:24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P4" s="48"/>
      <c r="Q4" s="49"/>
      <c r="R4" s="49"/>
      <c r="S4" s="49"/>
      <c r="T4" s="49"/>
      <c r="U4" s="49"/>
      <c r="V4" s="49"/>
      <c r="W4" s="49"/>
      <c r="X4" s="51"/>
    </row>
    <row r="5" spans="1:24" ht="7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P5" s="53"/>
      <c r="Q5" s="54"/>
      <c r="R5" s="54"/>
      <c r="S5" s="54"/>
      <c r="T5" s="54"/>
      <c r="U5" s="54"/>
      <c r="V5" s="54"/>
      <c r="W5" s="54"/>
      <c r="X5" s="55"/>
    </row>
    <row r="6" spans="1:24" ht="16.5" customHeight="1">
      <c r="B6" s="56"/>
      <c r="P6" s="53"/>
      <c r="Q6" s="54"/>
      <c r="R6" s="54"/>
      <c r="S6" s="54"/>
      <c r="T6" s="54"/>
      <c r="U6" s="54"/>
      <c r="V6" s="54"/>
      <c r="W6" s="54"/>
      <c r="X6" s="55"/>
    </row>
    <row r="7" spans="1:24" ht="16.5" customHeight="1">
      <c r="B7" s="56"/>
      <c r="P7" s="53"/>
      <c r="Q7" s="54"/>
      <c r="R7" s="54"/>
      <c r="S7" s="54"/>
      <c r="T7" s="54"/>
      <c r="U7" s="54"/>
      <c r="V7" s="54"/>
      <c r="W7" s="54"/>
      <c r="X7" s="55"/>
    </row>
    <row r="8" spans="1:24" ht="16.5" customHeight="1">
      <c r="B8" s="56"/>
      <c r="P8" s="53"/>
      <c r="Q8" s="54"/>
      <c r="R8" s="54"/>
      <c r="S8" s="54"/>
      <c r="T8" s="54"/>
      <c r="U8" s="54"/>
      <c r="V8" s="54"/>
      <c r="W8" s="54"/>
      <c r="X8" s="55"/>
    </row>
    <row r="9" spans="1:24" ht="16.5" customHeight="1">
      <c r="B9" s="56"/>
      <c r="P9" s="53"/>
      <c r="Q9" s="54"/>
      <c r="R9" s="54"/>
      <c r="S9" s="54"/>
      <c r="T9" s="54"/>
      <c r="U9" s="54"/>
      <c r="V9" s="54"/>
      <c r="W9" s="54"/>
      <c r="X9" s="55"/>
    </row>
    <row r="10" spans="1:24" ht="16.5" customHeight="1">
      <c r="B10" s="56"/>
      <c r="P10" s="53"/>
      <c r="Q10" s="54"/>
      <c r="R10" s="54"/>
      <c r="S10" s="54"/>
      <c r="T10" s="54"/>
      <c r="U10" s="54"/>
      <c r="V10" s="54"/>
      <c r="W10" s="54"/>
      <c r="X10" s="55"/>
    </row>
    <row r="11" spans="1:24" ht="16.5" customHeight="1">
      <c r="B11" s="56"/>
      <c r="P11" s="53"/>
      <c r="Q11" s="57" t="s">
        <v>141</v>
      </c>
      <c r="R11" s="54"/>
      <c r="S11" s="54"/>
      <c r="T11" s="54"/>
      <c r="U11" s="54"/>
      <c r="V11" s="54"/>
      <c r="W11" s="54"/>
      <c r="X11" s="55"/>
    </row>
    <row r="12" spans="1:24" ht="16.5" customHeight="1">
      <c r="B12" s="56"/>
      <c r="P12" s="53"/>
      <c r="Q12" s="54"/>
      <c r="R12" s="54"/>
      <c r="S12" s="54"/>
      <c r="T12" s="54"/>
      <c r="U12" s="54"/>
      <c r="V12" s="54"/>
      <c r="W12" s="54"/>
      <c r="X12" s="55"/>
    </row>
    <row r="13" spans="1:24" ht="17.25" customHeight="1">
      <c r="B13" s="56"/>
      <c r="P13" s="53"/>
      <c r="Q13" s="57" t="s">
        <v>140</v>
      </c>
      <c r="R13" s="54"/>
      <c r="S13" s="54"/>
      <c r="T13" s="54"/>
      <c r="U13" s="54"/>
      <c r="V13" s="54"/>
      <c r="W13" s="54"/>
      <c r="X13" s="55"/>
    </row>
    <row r="14" spans="1:24" ht="16.5" customHeight="1">
      <c r="B14" s="56"/>
      <c r="P14" s="53"/>
      <c r="Q14" s="54"/>
      <c r="R14" s="54"/>
      <c r="S14" s="54"/>
      <c r="T14" s="54"/>
      <c r="U14" s="54"/>
      <c r="V14" s="54"/>
      <c r="W14" s="54"/>
      <c r="X14" s="55"/>
    </row>
    <row r="15" spans="1:24" ht="16.5" customHeight="1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3"/>
      <c r="Q15" s="54"/>
      <c r="R15" s="57" t="s">
        <v>139</v>
      </c>
      <c r="S15" s="54"/>
      <c r="T15" s="54"/>
      <c r="U15" s="57" t="s">
        <v>139</v>
      </c>
      <c r="V15" s="54"/>
      <c r="W15" s="54"/>
      <c r="X15" s="55"/>
    </row>
    <row r="16" spans="1:24" ht="16.5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3"/>
      <c r="Q16" s="54"/>
      <c r="R16" s="54"/>
      <c r="S16" s="54"/>
      <c r="T16" s="54"/>
      <c r="U16" s="54"/>
      <c r="V16" s="54"/>
      <c r="W16" s="54"/>
      <c r="X16" s="55"/>
    </row>
    <row r="17" spans="1:24" ht="16.5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3"/>
      <c r="Q17" s="54"/>
      <c r="R17" s="54"/>
      <c r="S17" s="54"/>
      <c r="T17" s="54"/>
      <c r="U17" s="54"/>
      <c r="V17" s="54"/>
      <c r="W17" s="54"/>
      <c r="X17" s="55"/>
    </row>
    <row r="18" spans="1:24" ht="22.5" customHeight="1">
      <c r="A18" s="58"/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3"/>
      <c r="Q18" s="54"/>
      <c r="R18" s="54"/>
      <c r="S18" s="54"/>
      <c r="T18" s="54"/>
      <c r="U18" s="54"/>
      <c r="V18" s="54"/>
      <c r="W18" s="54"/>
      <c r="X18" s="55"/>
    </row>
    <row r="19" spans="1:24" ht="87" customHeight="1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8"/>
      <c r="O19" s="58"/>
      <c r="P19" s="62"/>
      <c r="Q19" s="63"/>
      <c r="R19" s="63"/>
      <c r="S19" s="63"/>
      <c r="T19" s="63"/>
      <c r="U19" s="63"/>
      <c r="V19" s="63"/>
      <c r="W19" s="63"/>
      <c r="X19" s="64"/>
    </row>
    <row r="20" spans="1:24" ht="9" customHeight="1">
      <c r="A20" s="60"/>
      <c r="B20" s="61"/>
      <c r="C20" s="60"/>
      <c r="D20" s="172"/>
      <c r="E20" s="60"/>
      <c r="F20" s="172"/>
      <c r="G20" s="60"/>
      <c r="H20" s="172"/>
      <c r="I20" s="60"/>
      <c r="J20" s="172"/>
      <c r="K20" s="60"/>
      <c r="L20" s="172"/>
      <c r="M20" s="60"/>
      <c r="N20" s="58"/>
      <c r="O20" s="58"/>
    </row>
    <row r="21" spans="1:24" ht="11.25" customHeight="1">
      <c r="A21" s="60"/>
      <c r="B21" s="61"/>
      <c r="C21" s="60"/>
      <c r="D21" s="172"/>
      <c r="E21" s="60"/>
      <c r="F21" s="172"/>
      <c r="G21" s="60"/>
      <c r="H21" s="172"/>
      <c r="I21" s="60"/>
      <c r="J21" s="172"/>
      <c r="K21" s="60"/>
      <c r="L21" s="172"/>
      <c r="M21" s="60"/>
      <c r="N21" s="58"/>
      <c r="O21" s="58"/>
    </row>
    <row r="22" spans="1:24" ht="3.75" customHeight="1">
      <c r="A22" s="60"/>
      <c r="B22" s="61"/>
      <c r="C22" s="60"/>
      <c r="D22" s="102"/>
      <c r="E22" s="60"/>
      <c r="F22" s="102"/>
      <c r="G22" s="60"/>
      <c r="H22" s="102"/>
      <c r="I22" s="60"/>
      <c r="J22" s="102"/>
      <c r="K22" s="60"/>
      <c r="L22" s="102"/>
      <c r="M22" s="60"/>
      <c r="N22" s="58"/>
      <c r="O22" s="58"/>
    </row>
    <row r="23" spans="1:24" ht="9" customHeight="1">
      <c r="A23" s="60"/>
      <c r="B23" s="61"/>
      <c r="C23" s="60"/>
      <c r="D23" s="172"/>
      <c r="E23" s="60"/>
      <c r="F23" s="172"/>
      <c r="G23" s="60"/>
      <c r="H23" s="172"/>
      <c r="I23" s="60"/>
      <c r="J23" s="172"/>
      <c r="K23" s="60"/>
      <c r="L23" s="172"/>
      <c r="M23" s="60"/>
      <c r="N23" s="58"/>
      <c r="O23" s="58"/>
    </row>
    <row r="24" spans="1:24" ht="9" customHeight="1">
      <c r="A24" s="60"/>
      <c r="B24" s="61"/>
      <c r="C24" s="60"/>
      <c r="D24" s="172"/>
      <c r="E24" s="60"/>
      <c r="F24" s="172"/>
      <c r="G24" s="60"/>
      <c r="H24" s="172"/>
      <c r="I24" s="60"/>
      <c r="J24" s="172"/>
      <c r="K24" s="60"/>
      <c r="L24" s="172"/>
      <c r="M24" s="60"/>
      <c r="N24" s="58"/>
      <c r="O24" s="58"/>
    </row>
    <row r="25" spans="1:24" ht="23.25" customHeight="1">
      <c r="A25" s="58"/>
      <c r="B25" s="59"/>
      <c r="C25" s="66"/>
      <c r="D25" s="66"/>
      <c r="E25" s="66"/>
      <c r="F25" s="66"/>
      <c r="G25" s="66"/>
      <c r="H25" s="66"/>
      <c r="I25" s="66"/>
      <c r="J25" s="66"/>
      <c r="K25" s="66"/>
      <c r="L25" s="58"/>
      <c r="M25" s="58"/>
      <c r="N25" s="58"/>
      <c r="O25" s="58"/>
    </row>
    <row r="26" spans="1:24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24" ht="6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4" ht="6" customHeight="1">
      <c r="A28" s="67"/>
      <c r="B28" s="67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24" ht="4.5" customHeight="1">
      <c r="A29" s="67"/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24" ht="6" customHeight="1">
      <c r="A30" s="67"/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24" ht="6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24" ht="4.5" customHeight="1">
      <c r="A32" s="58"/>
      <c r="B32" s="58"/>
      <c r="C32" s="58"/>
      <c r="D32" s="58"/>
      <c r="E32" s="58"/>
      <c r="F32" s="58"/>
      <c r="G32" s="69"/>
      <c r="H32" s="69"/>
      <c r="I32" s="69"/>
      <c r="J32" s="69"/>
      <c r="K32" s="69"/>
      <c r="L32" s="58"/>
      <c r="M32" s="58"/>
      <c r="N32" s="58"/>
      <c r="O32" s="58"/>
    </row>
    <row r="33" spans="1:15" ht="18" customHeight="1">
      <c r="A33" s="70"/>
      <c r="B33" s="70"/>
      <c r="C33" s="70"/>
      <c r="D33" s="70"/>
      <c r="E33" s="70"/>
      <c r="F33" s="69"/>
      <c r="G33" s="69"/>
      <c r="H33" s="69"/>
      <c r="I33" s="69"/>
      <c r="J33" s="69"/>
      <c r="K33" s="69"/>
      <c r="L33" s="58"/>
      <c r="M33" s="58"/>
      <c r="N33" s="58"/>
      <c r="O33" s="58"/>
    </row>
    <row r="34" spans="1:15">
      <c r="A34" s="70"/>
      <c r="B34" s="70"/>
      <c r="C34" s="70"/>
      <c r="D34" s="70"/>
      <c r="E34" s="70"/>
      <c r="F34" s="69"/>
      <c r="G34" s="69"/>
      <c r="H34" s="69"/>
      <c r="I34" s="69"/>
      <c r="J34" s="69"/>
      <c r="K34" s="69"/>
      <c r="L34" s="58"/>
      <c r="M34" s="58"/>
      <c r="N34" s="58"/>
      <c r="O34" s="58"/>
    </row>
    <row r="35" spans="1:15">
      <c r="A35" s="70"/>
      <c r="B35" s="70"/>
      <c r="C35" s="70"/>
      <c r="D35" s="70"/>
      <c r="E35" s="70"/>
      <c r="F35" s="69"/>
      <c r="G35" s="69"/>
      <c r="H35" s="69"/>
      <c r="I35" s="69"/>
      <c r="J35" s="69"/>
      <c r="K35" s="69"/>
      <c r="L35" s="58"/>
      <c r="M35" s="58"/>
      <c r="N35" s="58"/>
      <c r="O35" s="58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C085-B943-4EBE-8940-2086C4852C3C}">
  <sheetPr>
    <tabColor theme="6"/>
  </sheetPr>
  <dimension ref="B1:AR18"/>
  <sheetViews>
    <sheetView showGridLines="0" zoomScale="85" zoomScaleNormal="85" zoomScalePageLayoutView="150" workbookViewId="0">
      <pane xSplit="3" ySplit="10" topLeftCell="X11" activePane="bottomRight" state="frozen"/>
      <selection activeCell="AH22" sqref="AH22"/>
      <selection pane="topRight" activeCell="AH22" sqref="AH22"/>
      <selection pane="bottomLeft" activeCell="AH22" sqref="AH22"/>
      <selection pane="bottomRight" activeCell="X11" sqref="X11"/>
    </sheetView>
  </sheetViews>
  <sheetFormatPr baseColWidth="10" defaultColWidth="11.42578125" defaultRowHeight="15" outlineLevelCol="1"/>
  <cols>
    <col min="1" max="1" width="5.42578125" style="95" customWidth="1"/>
    <col min="2" max="2" width="39.7109375" style="95" customWidth="1"/>
    <col min="3" max="3" width="63.85546875" style="18" customWidth="1"/>
    <col min="4" max="23" width="9.42578125" style="95" hidden="1" customWidth="1" outlineLevel="1"/>
    <col min="24" max="24" width="9.42578125" style="95" customWidth="1" collapsed="1"/>
    <col min="25" max="44" width="9.42578125" style="95" customWidth="1"/>
    <col min="45" max="16384" width="11.42578125" style="95"/>
  </cols>
  <sheetData>
    <row r="1" spans="2:44" s="87" customFormat="1" ht="23.25" customHeight="1">
      <c r="B1" s="82" t="s">
        <v>138</v>
      </c>
      <c r="C1" s="105" t="s">
        <v>147</v>
      </c>
      <c r="D1" s="106"/>
      <c r="E1" s="106"/>
      <c r="F1" s="106"/>
      <c r="G1" s="106"/>
      <c r="H1" s="106"/>
      <c r="I1" s="106"/>
      <c r="J1" s="106"/>
      <c r="K1" s="107"/>
      <c r="AK1" s="41"/>
      <c r="AL1" s="88"/>
    </row>
    <row r="2" spans="2:44" s="87" customFormat="1" ht="23.25" customHeight="1">
      <c r="B2" s="82" t="s">
        <v>136</v>
      </c>
      <c r="C2" s="105" t="s">
        <v>168</v>
      </c>
      <c r="D2" s="106"/>
      <c r="E2" s="106"/>
      <c r="F2" s="106"/>
      <c r="G2" s="106"/>
      <c r="H2" s="106"/>
      <c r="I2" s="106"/>
      <c r="J2" s="106"/>
      <c r="K2" s="107"/>
      <c r="AK2" s="41"/>
    </row>
    <row r="3" spans="2:44" s="87" customFormat="1" ht="23.25" customHeight="1">
      <c r="B3" s="82" t="s">
        <v>135</v>
      </c>
      <c r="C3" s="108">
        <f ca="1">TODAY()</f>
        <v>44426</v>
      </c>
      <c r="D3" s="109"/>
      <c r="E3" s="109"/>
      <c r="F3" s="109"/>
      <c r="G3" s="109"/>
      <c r="H3" s="109"/>
      <c r="I3" s="109"/>
      <c r="J3" s="109"/>
      <c r="K3" s="109"/>
      <c r="AK3" s="41"/>
    </row>
    <row r="4" spans="2:44" s="87" customFormat="1" ht="23.25" customHeight="1">
      <c r="B4" s="82" t="s">
        <v>134</v>
      </c>
      <c r="C4" s="105" t="s">
        <v>133</v>
      </c>
      <c r="D4" s="106"/>
      <c r="E4" s="106"/>
      <c r="F4" s="106"/>
      <c r="G4" s="106"/>
      <c r="H4" s="106"/>
      <c r="I4" s="106"/>
      <c r="J4" s="106"/>
      <c r="K4" s="107"/>
    </row>
    <row r="5" spans="2:44" s="87" customFormat="1" ht="23.25" customHeight="1">
      <c r="B5" s="82" t="s">
        <v>132</v>
      </c>
      <c r="C5" s="105" t="s">
        <v>145</v>
      </c>
      <c r="D5" s="106"/>
      <c r="E5" s="106"/>
      <c r="F5" s="106"/>
      <c r="G5" s="106"/>
      <c r="H5" s="106"/>
      <c r="I5" s="106"/>
      <c r="J5" s="106"/>
      <c r="K5" s="107"/>
    </row>
    <row r="6" spans="2:44" s="87" customFormat="1" ht="23.25" customHeight="1">
      <c r="B6" s="82" t="s">
        <v>131</v>
      </c>
      <c r="C6" s="105"/>
      <c r="D6" s="106"/>
      <c r="E6" s="106"/>
      <c r="F6" s="106"/>
      <c r="G6" s="106"/>
      <c r="H6" s="106"/>
      <c r="I6" s="106"/>
      <c r="J6" s="106"/>
      <c r="K6" s="107"/>
      <c r="AK6" s="41"/>
    </row>
    <row r="7" spans="2:44">
      <c r="B7" s="83"/>
      <c r="C7" s="84"/>
      <c r="D7" s="83"/>
      <c r="E7" s="83"/>
      <c r="F7" s="83"/>
      <c r="G7" s="83"/>
      <c r="H7" s="83"/>
      <c r="I7" s="83"/>
      <c r="J7" s="83"/>
      <c r="K7" s="83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151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27" t="str">
        <f>THG!B44</f>
        <v>CRF 5.A - Abfalldeponierung</v>
      </c>
      <c r="C11" s="15" t="s">
        <v>143</v>
      </c>
      <c r="D11" s="110">
        <f>(THG!D44)/1000</f>
        <v>34.200200000000002</v>
      </c>
      <c r="E11" s="110">
        <f>(THG!E44)/1000</f>
        <v>36.24165</v>
      </c>
      <c r="F11" s="110">
        <f>(THG!F44)/1000</f>
        <v>37.268025000000002</v>
      </c>
      <c r="G11" s="110">
        <f>(THG!G44)/1000</f>
        <v>37.384075000000003</v>
      </c>
      <c r="H11" s="110">
        <f>(THG!H44)/1000</f>
        <v>36.783949999999997</v>
      </c>
      <c r="I11" s="110">
        <f>(THG!I44)/1000</f>
        <v>35.812725</v>
      </c>
      <c r="J11" s="110">
        <f>(THG!J44)/1000</f>
        <v>34.433724999999995</v>
      </c>
      <c r="K11" s="110">
        <f>(THG!K44)/1000</f>
        <v>31.657774999999997</v>
      </c>
      <c r="L11" s="110">
        <f>(THG!L44)/1000</f>
        <v>29.6236</v>
      </c>
      <c r="M11" s="110">
        <f>(THG!M44)/1000</f>
        <v>27.983800000000002</v>
      </c>
      <c r="N11" s="110">
        <f>(THG!N44)/1000</f>
        <v>26.390649999999997</v>
      </c>
      <c r="O11" s="110">
        <f>(THG!O44)/1000</f>
        <v>24.761474999999997</v>
      </c>
      <c r="P11" s="110">
        <f>(THG!P44)/1000</f>
        <v>23.27075</v>
      </c>
      <c r="Q11" s="110">
        <f>(THG!Q44)/1000</f>
        <v>21.785599999999999</v>
      </c>
      <c r="R11" s="110">
        <f>(THG!R44)/1000</f>
        <v>20.490974999999999</v>
      </c>
      <c r="S11" s="110">
        <f>(THG!S44)/1000</f>
        <v>19.060950000000002</v>
      </c>
      <c r="T11" s="110">
        <f>(THG!T44)/1000</f>
        <v>17.466125000000002</v>
      </c>
      <c r="U11" s="110">
        <f>(THG!U44)/1000</f>
        <v>16.128025000000001</v>
      </c>
      <c r="V11" s="110">
        <f>(THG!V44)/1000</f>
        <v>14.931850000000001</v>
      </c>
      <c r="W11" s="110">
        <f>(THG!W44)/1000</f>
        <v>13.706575000000001</v>
      </c>
      <c r="X11" s="110">
        <f>(THG!X44)/1000</f>
        <v>12.606375</v>
      </c>
      <c r="Y11" s="110">
        <f>(THG!Y44)/1000</f>
        <v>11.740399999999999</v>
      </c>
      <c r="Z11" s="110">
        <f>(THG!Z44)/1000</f>
        <v>10.956799999999999</v>
      </c>
      <c r="AA11" s="110">
        <f>(THG!AA44)/1000</f>
        <v>10.223050000000001</v>
      </c>
      <c r="AB11" s="110">
        <f>(THG!AB44)/1000</f>
        <v>9.555299999999999</v>
      </c>
      <c r="AC11" s="110">
        <f>(THG!AC44)/1000</f>
        <v>8.9373749999999994</v>
      </c>
      <c r="AD11" s="110">
        <f>(THG!AD44)/1000</f>
        <v>8.3727499999999999</v>
      </c>
      <c r="AE11" s="110">
        <f>(THG!AE44)/1000</f>
        <v>7.9492999999999991</v>
      </c>
      <c r="AF11" s="110">
        <f>(THG!AF44)/1000</f>
        <v>7.5557749999999997</v>
      </c>
      <c r="AG11" s="110">
        <f>(THG!AG44)/1000</f>
        <v>7.1893250000000002</v>
      </c>
      <c r="AH11" s="110">
        <f>(THG!AH44)/1000</f>
        <v>6.8473500000000005</v>
      </c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36.75" customHeight="1">
      <c r="B12" s="128" t="str">
        <f>THG!B45</f>
        <v>CRF 5.B - biologische Behandlung von festen Abfällen</v>
      </c>
      <c r="C12" s="96" t="s">
        <v>143</v>
      </c>
      <c r="D12" s="111">
        <f>(THG!D45)/1000</f>
        <v>4.1305648E-2</v>
      </c>
      <c r="E12" s="111">
        <f>(THG!E45)/1000</f>
        <v>8.6433780000000002E-2</v>
      </c>
      <c r="F12" s="111">
        <f>(THG!F45)/1000</f>
        <v>0.11159371199999998</v>
      </c>
      <c r="G12" s="111">
        <f>(THG!G45)/1000</f>
        <v>0.13675364399999998</v>
      </c>
      <c r="H12" s="111">
        <f>(THG!H45)/1000</f>
        <v>0.21580871768399998</v>
      </c>
      <c r="I12" s="111">
        <f>(THG!I45)/1000</f>
        <v>0.29486373431599999</v>
      </c>
      <c r="J12" s="111">
        <f>(THG!J45)/1000</f>
        <v>0.37391880799999999</v>
      </c>
      <c r="K12" s="111">
        <f>(THG!K45)/1000</f>
        <v>0.41157312800000001</v>
      </c>
      <c r="L12" s="111">
        <f>(THG!L45)/1000</f>
        <v>0.45090493467999998</v>
      </c>
      <c r="M12" s="111">
        <f>(THG!M45)/1000</f>
        <v>0.52094198074199993</v>
      </c>
      <c r="N12" s="111">
        <f>(THG!N45)/1000</f>
        <v>0.59753968499199994</v>
      </c>
      <c r="O12" s="111">
        <f>(THG!O45)/1000</f>
        <v>0.6075047007979999</v>
      </c>
      <c r="P12" s="111">
        <f>(THG!P45)/1000</f>
        <v>0.72244030434000006</v>
      </c>
      <c r="Q12" s="111">
        <f>(THG!Q45)/1000</f>
        <v>0.72765620808800002</v>
      </c>
      <c r="R12" s="111">
        <f>(THG!R45)/1000</f>
        <v>0.74145720982800001</v>
      </c>
      <c r="S12" s="111">
        <f>(THG!S45)/1000</f>
        <v>0.73374139003600003</v>
      </c>
      <c r="T12" s="111">
        <f>(THG!T45)/1000</f>
        <v>0.74632579380200004</v>
      </c>
      <c r="U12" s="111">
        <f>(THG!U45)/1000</f>
        <v>0.79732002363400001</v>
      </c>
      <c r="V12" s="111">
        <f>(THG!V45)/1000</f>
        <v>0.78530773243199992</v>
      </c>
      <c r="W12" s="111">
        <f>(THG!W45)/1000</f>
        <v>0.80395340596000009</v>
      </c>
      <c r="X12" s="111">
        <f>(THG!X45)/1000</f>
        <v>0.79858086230399994</v>
      </c>
      <c r="Y12" s="111">
        <f>(THG!Y45)/1000</f>
        <v>0.89011385045579994</v>
      </c>
      <c r="Z12" s="111">
        <f>(THG!Z45)/1000</f>
        <v>0.92671720930399992</v>
      </c>
      <c r="AA12" s="111">
        <f>(THG!AA45)/1000</f>
        <v>0.92102128979639997</v>
      </c>
      <c r="AB12" s="111">
        <f>(THG!AB45)/1000</f>
        <v>0.99127293599600008</v>
      </c>
      <c r="AC12" s="111">
        <f>(THG!AC45)/1000</f>
        <v>0.99395663195400019</v>
      </c>
      <c r="AD12" s="111">
        <f>(THG!AD45)/1000</f>
        <v>1.0189750181339998</v>
      </c>
      <c r="AE12" s="111">
        <f>(THG!AE45)/1000</f>
        <v>1.0354468540000001</v>
      </c>
      <c r="AF12" s="111">
        <f>(THG!AF45)/1000</f>
        <v>1.0042087564</v>
      </c>
      <c r="AG12" s="111">
        <f>(THG!AG45)/1000</f>
        <v>1.0076261343641058</v>
      </c>
      <c r="AH12" s="111">
        <f>(THG!AH45)/1000</f>
        <v>1.011043517002</v>
      </c>
      <c r="AI12" s="98"/>
      <c r="AJ12" s="98"/>
      <c r="AK12" s="98"/>
      <c r="AL12" s="98"/>
      <c r="AM12" s="98"/>
      <c r="AN12" s="98"/>
      <c r="AO12" s="98"/>
      <c r="AP12" s="98"/>
      <c r="AQ12" s="98"/>
      <c r="AR12" s="98"/>
    </row>
    <row r="13" spans="2:44" ht="36.75" customHeight="1">
      <c r="B13" s="129" t="str">
        <f>THG!B46</f>
        <v>CRF 5.D - Abwasserbehandlung</v>
      </c>
      <c r="C13" s="112" t="s">
        <v>143</v>
      </c>
      <c r="D13" s="110">
        <f>(THG!D46)/1000</f>
        <v>3.9939638275808682</v>
      </c>
      <c r="E13" s="110">
        <f>(THG!E46)/1000</f>
        <v>3.2844683208207628</v>
      </c>
      <c r="F13" s="110">
        <f>(THG!F46)/1000</f>
        <v>2.8085185170361702</v>
      </c>
      <c r="G13" s="110">
        <f>(THG!G46)/1000</f>
        <v>2.4790617593741846</v>
      </c>
      <c r="H13" s="110">
        <f>(THG!H46)/1000</f>
        <v>2.2040522274072347</v>
      </c>
      <c r="I13" s="110">
        <f>(THG!I46)/1000</f>
        <v>2.1064684847082922</v>
      </c>
      <c r="J13" s="110">
        <f>(THG!J46)/1000</f>
        <v>1.9407305387391147</v>
      </c>
      <c r="K13" s="110">
        <f>(THG!K46)/1000</f>
        <v>1.7113673731956816</v>
      </c>
      <c r="L13" s="110">
        <f>(THG!L46)/1000</f>
        <v>1.5542504243595063</v>
      </c>
      <c r="M13" s="110">
        <f>(THG!M46)/1000</f>
        <v>1.4667633146945662</v>
      </c>
      <c r="N13" s="110">
        <f>(THG!N46)/1000</f>
        <v>1.3930971223371862</v>
      </c>
      <c r="O13" s="110">
        <f>(THG!O46)/1000</f>
        <v>1.334057354595632</v>
      </c>
      <c r="P13" s="110">
        <f>(THG!P46)/1000</f>
        <v>1.3054434645326096</v>
      </c>
      <c r="Q13" s="110">
        <f>(THG!Q46)/1000</f>
        <v>1.2634285939514407</v>
      </c>
      <c r="R13" s="110">
        <f>(THG!R46)/1000</f>
        <v>1.2202593655083798</v>
      </c>
      <c r="S13" s="110">
        <f>(THG!S46)/1000</f>
        <v>1.1869866700351512</v>
      </c>
      <c r="T13" s="110">
        <f>(THG!T46)/1000</f>
        <v>1.1588980455454663</v>
      </c>
      <c r="U13" s="110">
        <f>(THG!U46)/1000</f>
        <v>1.1362850259376496</v>
      </c>
      <c r="V13" s="110">
        <f>(THG!V46)/1000</f>
        <v>1.1108924861844582</v>
      </c>
      <c r="W13" s="110">
        <f>(THG!W46)/1000</f>
        <v>1.0948213698314595</v>
      </c>
      <c r="X13" s="110">
        <f>(THG!X46)/1000</f>
        <v>1.0709342981257142</v>
      </c>
      <c r="Y13" s="110">
        <f>(THG!Y46)/1000</f>
        <v>1.0607995115598023</v>
      </c>
      <c r="Z13" s="110">
        <f>(THG!Z46)/1000</f>
        <v>1.040611181088986</v>
      </c>
      <c r="AA13" s="110">
        <f>(THG!AA46)/1000</f>
        <v>1.0237100039732476</v>
      </c>
      <c r="AB13" s="110">
        <f>(THG!AB46)/1000</f>
        <v>1.0283132716980978</v>
      </c>
      <c r="AC13" s="110">
        <f>(THG!AC46)/1000</f>
        <v>1.0306174112048947</v>
      </c>
      <c r="AD13" s="110">
        <f>(THG!AD46)/1000</f>
        <v>1.0298648508176826</v>
      </c>
      <c r="AE13" s="110">
        <f>(THG!AE46)/1000</f>
        <v>1.0242611384649976</v>
      </c>
      <c r="AF13" s="110">
        <f>(THG!AF46)/1000</f>
        <v>1.0162362625712458</v>
      </c>
      <c r="AG13" s="110">
        <f>(THG!AG46)/1000</f>
        <v>1.0096146830967905</v>
      </c>
      <c r="AH13" s="110">
        <f>(THG!AH46)/1000</f>
        <v>1.0014383092042571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36.75" customHeight="1">
      <c r="B14" s="128" t="str">
        <f>THG!B47</f>
        <v>CRF 5.E - übrige Emissionen - Andere</v>
      </c>
      <c r="C14" s="96" t="s">
        <v>143</v>
      </c>
      <c r="D14" s="111" t="e">
        <f>(THG!D47)/1000</f>
        <v>#N/A</v>
      </c>
      <c r="E14" s="111" t="e">
        <f>(THG!E47)/1000</f>
        <v>#N/A</v>
      </c>
      <c r="F14" s="111" t="e">
        <f>(THG!F47)/1000</f>
        <v>#N/A</v>
      </c>
      <c r="G14" s="111" t="e">
        <f>(THG!G47)/1000</f>
        <v>#N/A</v>
      </c>
      <c r="H14" s="111" t="e">
        <f>(THG!H47)/1000</f>
        <v>#N/A</v>
      </c>
      <c r="I14" s="111">
        <f>(THG!I47)/1000</f>
        <v>1.1560855E-2</v>
      </c>
      <c r="J14" s="111">
        <f>(THG!J47)/1000</f>
        <v>2.4026689899399999E-2</v>
      </c>
      <c r="K14" s="111">
        <f>(THG!K47)/1000</f>
        <v>3.7397187976350006E-2</v>
      </c>
      <c r="L14" s="111">
        <f>(THG!L47)/1000</f>
        <v>5.16728771006E-2</v>
      </c>
      <c r="M14" s="111">
        <f>(THG!M47)/1000</f>
        <v>6.6853546124249999E-2</v>
      </c>
      <c r="N14" s="111">
        <f>(THG!N47)/1000</f>
        <v>8.9933531267561984E-2</v>
      </c>
      <c r="O14" s="111">
        <f>(THG!O47)/1000</f>
        <v>0.100167854696883</v>
      </c>
      <c r="P14" s="111">
        <f>(THG!P47)/1000</f>
        <v>0.11955504049999999</v>
      </c>
      <c r="Q14" s="111">
        <f>(THG!Q47)/1000</f>
        <v>0.13057085737500002</v>
      </c>
      <c r="R14" s="111">
        <f>(THG!R47)/1000</f>
        <v>0.14829923674999998</v>
      </c>
      <c r="S14" s="111">
        <f>(THG!S47)/1000</f>
        <v>0.26674767000000005</v>
      </c>
      <c r="T14" s="111">
        <f>(THG!T47)/1000</f>
        <v>3.588693054E-2</v>
      </c>
      <c r="U14" s="111">
        <f>(THG!U47)/1000</f>
        <v>3.6288729390000003E-2</v>
      </c>
      <c r="V14" s="111">
        <f>(THG!V47)/1000</f>
        <v>3.8319023819999999E-2</v>
      </c>
      <c r="W14" s="111">
        <f>(THG!W47)/1000</f>
        <v>3.9141017129999997E-2</v>
      </c>
      <c r="X14" s="111">
        <f>(THG!X47)/1000</f>
        <v>4.0216676219999997E-2</v>
      </c>
      <c r="Y14" s="111">
        <f>(THG!Y47)/1000</f>
        <v>4.3317788789999999E-2</v>
      </c>
      <c r="Z14" s="111">
        <f>(THG!Z47)/1000</f>
        <v>4.1294271689999995E-2</v>
      </c>
      <c r="AA14" s="111">
        <f>(THG!AA47)/1000</f>
        <v>4.0340604539999998E-2</v>
      </c>
      <c r="AB14" s="111">
        <f>(THG!AB47)/1000</f>
        <v>4.0734657869999996E-2</v>
      </c>
      <c r="AC14" s="111">
        <f>(THG!AC47)/1000</f>
        <v>3.9674489819999999E-2</v>
      </c>
      <c r="AD14" s="111">
        <f>(THG!AD47)/1000</f>
        <v>3.8223173009999993E-2</v>
      </c>
      <c r="AE14" s="111">
        <f>(THG!AE47)/1000</f>
        <v>3.7013903700000003E-2</v>
      </c>
      <c r="AF14" s="111">
        <f>(THG!AF47)/1000</f>
        <v>3.6508508519999996E-2</v>
      </c>
      <c r="AG14" s="111">
        <f>(THG!AG47)/1000</f>
        <v>3.6003113339999997E-2</v>
      </c>
      <c r="AH14" s="111">
        <f>(THG!AH47)/1000</f>
        <v>3.5497718159999997E-2</v>
      </c>
      <c r="AI14" s="98"/>
      <c r="AJ14" s="98"/>
      <c r="AK14" s="98"/>
      <c r="AL14" s="98"/>
      <c r="AM14" s="98"/>
      <c r="AN14" s="98"/>
      <c r="AO14" s="98"/>
      <c r="AP14" s="98"/>
      <c r="AQ14" s="98"/>
      <c r="AR14" s="98"/>
    </row>
    <row r="15" spans="2:44" ht="18.75" customHeight="1">
      <c r="B15" s="5" t="str">
        <f>THG!B43</f>
        <v>6 - Abfallwirtschaft und Sonstiges</v>
      </c>
      <c r="C15" s="21" t="s">
        <v>143</v>
      </c>
      <c r="D15" s="22">
        <f>(THG!D43)/1000</f>
        <v>38.235469475580871</v>
      </c>
      <c r="E15" s="22">
        <f>(THG!E43)/1000</f>
        <v>39.612552100820764</v>
      </c>
      <c r="F15" s="22">
        <f>(THG!F43)/1000</f>
        <v>40.188137229036172</v>
      </c>
      <c r="G15" s="22">
        <f>(THG!G43)/1000</f>
        <v>39.999890403374188</v>
      </c>
      <c r="H15" s="22">
        <f>(THG!H43)/1000</f>
        <v>39.203810945091227</v>
      </c>
      <c r="I15" s="22">
        <f>(THG!I43)/1000</f>
        <v>38.22561807402429</v>
      </c>
      <c r="J15" s="22">
        <f>(THG!J43)/1000</f>
        <v>36.77240103663852</v>
      </c>
      <c r="K15" s="22">
        <f>(THG!K43)/1000</f>
        <v>33.818112689172025</v>
      </c>
      <c r="L15" s="22">
        <f>(THG!L43)/1000</f>
        <v>31.680428236140102</v>
      </c>
      <c r="M15" s="22">
        <f>(THG!M43)/1000</f>
        <v>30.038358841560818</v>
      </c>
      <c r="N15" s="22">
        <f>(THG!N43)/1000</f>
        <v>28.471220338596744</v>
      </c>
      <c r="O15" s="22">
        <f>(THG!O43)/1000</f>
        <v>26.803204910090514</v>
      </c>
      <c r="P15" s="22">
        <f>(THG!P43)/1000</f>
        <v>25.418188809372612</v>
      </c>
      <c r="Q15" s="22">
        <f>(THG!Q43)/1000</f>
        <v>23.907255659414442</v>
      </c>
      <c r="R15" s="22">
        <f>(THG!R43)/1000</f>
        <v>22.60099081208638</v>
      </c>
      <c r="S15" s="22">
        <f>(THG!S43)/1000</f>
        <v>21.248425730071155</v>
      </c>
      <c r="T15" s="22">
        <f>(THG!T43)/1000</f>
        <v>19.407235769887464</v>
      </c>
      <c r="U15" s="22">
        <f>(THG!U43)/1000</f>
        <v>18.097918778961649</v>
      </c>
      <c r="V15" s="22">
        <f>(THG!V43)/1000</f>
        <v>16.866369242436459</v>
      </c>
      <c r="W15" s="22">
        <f>(THG!W43)/1000</f>
        <v>15.644490792921461</v>
      </c>
      <c r="X15" s="22">
        <f>(THG!X43)/1000</f>
        <v>14.516106836649714</v>
      </c>
      <c r="Y15" s="22">
        <f>(THG!Y43)/1000</f>
        <v>13.734631150805603</v>
      </c>
      <c r="Z15" s="22">
        <f>(THG!Z43)/1000</f>
        <v>12.965422662082982</v>
      </c>
      <c r="AA15" s="22">
        <f>(THG!AA43)/1000</f>
        <v>12.208121898309647</v>
      </c>
      <c r="AB15" s="22">
        <f>(THG!AB43)/1000</f>
        <v>11.615620865564097</v>
      </c>
      <c r="AC15" s="22">
        <f>(THG!AC43)/1000</f>
        <v>11.001623532978895</v>
      </c>
      <c r="AD15" s="22">
        <f>(THG!AD43)/1000</f>
        <v>10.459813041961683</v>
      </c>
      <c r="AE15" s="22">
        <f>(THG!AE43)/1000</f>
        <v>10.046021896164998</v>
      </c>
      <c r="AF15" s="22">
        <f>(THG!AF43)/1000</f>
        <v>9.612728527491246</v>
      </c>
      <c r="AG15" s="22">
        <f>(THG!AG43)/1000</f>
        <v>9.2425689308008963</v>
      </c>
      <c r="AH15" s="22">
        <f>(THG!AH43)/1000</f>
        <v>8.8953295443662572</v>
      </c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2:44" ht="18.75" customHeight="1">
      <c r="B16" s="97"/>
      <c r="C16" s="96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</row>
    <row r="17" spans="2:44" ht="18.75" customHeight="1">
      <c r="B17" s="5" t="s">
        <v>27</v>
      </c>
      <c r="C17" s="21" t="s">
        <v>144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8">
        <v>9</v>
      </c>
      <c r="AI17" s="28">
        <v>9</v>
      </c>
      <c r="AJ17" s="28">
        <v>8</v>
      </c>
      <c r="AK17" s="28">
        <v>8</v>
      </c>
      <c r="AL17" s="28">
        <v>7</v>
      </c>
      <c r="AM17" s="28">
        <v>7</v>
      </c>
      <c r="AN17" s="28">
        <v>7</v>
      </c>
      <c r="AO17" s="28">
        <v>6</v>
      </c>
      <c r="AP17" s="28">
        <v>6</v>
      </c>
      <c r="AQ17" s="28">
        <v>5</v>
      </c>
      <c r="AR17" s="28">
        <v>5</v>
      </c>
    </row>
    <row r="18" spans="2:44" ht="14.25" customHeight="1">
      <c r="B18" s="7"/>
      <c r="C18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19AD-49C3-4253-A461-C4EDC13A79BF}">
  <sheetPr>
    <tabColor theme="6"/>
    <pageSetUpPr fitToPage="1"/>
  </sheetPr>
  <dimension ref="A1:X35"/>
  <sheetViews>
    <sheetView showGridLines="0" zoomScale="130" zoomScaleNormal="130" zoomScaleSheetLayoutView="110" workbookViewId="0"/>
  </sheetViews>
  <sheetFormatPr baseColWidth="10" defaultRowHeight="12.75"/>
  <cols>
    <col min="1" max="1" width="5.7109375" style="44" customWidth="1"/>
    <col min="2" max="2" width="4.28515625" style="44" customWidth="1"/>
    <col min="3" max="3" width="1.7109375" style="44" customWidth="1"/>
    <col min="4" max="4" width="14" style="44" customWidth="1"/>
    <col min="5" max="5" width="1.7109375" style="44" customWidth="1"/>
    <col min="6" max="6" width="14" style="44" customWidth="1"/>
    <col min="7" max="7" width="1.7109375" style="44" customWidth="1"/>
    <col min="8" max="8" width="14" style="44" customWidth="1"/>
    <col min="9" max="9" width="1.7109375" style="44" customWidth="1"/>
    <col min="10" max="10" width="14" style="44" customWidth="1"/>
    <col min="11" max="11" width="1.7109375" style="44" customWidth="1"/>
    <col min="12" max="12" width="14" style="44" customWidth="1"/>
    <col min="13" max="13" width="3.140625" style="44" customWidth="1"/>
    <col min="14" max="14" width="1.42578125" style="44" customWidth="1"/>
    <col min="15" max="15" width="15.140625" style="44" customWidth="1"/>
    <col min="16" max="16" width="2.5703125" style="45" customWidth="1"/>
    <col min="17" max="19" width="11.7109375" style="45" customWidth="1"/>
    <col min="20" max="20" width="4" style="45" customWidth="1"/>
    <col min="21" max="22" width="11.7109375" style="45" customWidth="1"/>
    <col min="23" max="23" width="19.140625" style="45" customWidth="1"/>
    <col min="24" max="24" width="2.5703125" style="45" customWidth="1"/>
    <col min="25" max="16384" width="11.42578125" style="45"/>
  </cols>
  <sheetData>
    <row r="1" spans="1:24" ht="20.25" customHeight="1">
      <c r="A1" s="43"/>
    </row>
    <row r="2" spans="1:24" ht="20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P2" s="173" t="s">
        <v>142</v>
      </c>
      <c r="Q2" s="174"/>
      <c r="R2" s="174"/>
      <c r="S2" s="174"/>
      <c r="T2" s="174"/>
      <c r="U2" s="174"/>
      <c r="V2" s="174"/>
      <c r="W2" s="174"/>
      <c r="X2" s="175"/>
    </row>
    <row r="3" spans="1:24" ht="18.7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48"/>
      <c r="Q3" s="49"/>
      <c r="R3" s="50"/>
      <c r="S3" s="49"/>
      <c r="T3" s="49"/>
      <c r="U3" s="50"/>
      <c r="V3" s="49"/>
      <c r="W3" s="49"/>
      <c r="X3" s="51"/>
    </row>
    <row r="4" spans="1:24" ht="15.9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P4" s="48"/>
      <c r="Q4" s="49"/>
      <c r="R4" s="49"/>
      <c r="S4" s="49"/>
      <c r="T4" s="49"/>
      <c r="U4" s="49"/>
      <c r="V4" s="49"/>
      <c r="W4" s="49"/>
      <c r="X4" s="51"/>
    </row>
    <row r="5" spans="1:24" ht="7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P5" s="53"/>
      <c r="Q5" s="54"/>
      <c r="R5" s="54"/>
      <c r="S5" s="54"/>
      <c r="T5" s="54"/>
      <c r="U5" s="54"/>
      <c r="V5" s="54"/>
      <c r="W5" s="54"/>
      <c r="X5" s="55"/>
    </row>
    <row r="6" spans="1:24" ht="16.5" customHeight="1">
      <c r="B6" s="56"/>
      <c r="P6" s="53"/>
      <c r="Q6" s="54"/>
      <c r="R6" s="54"/>
      <c r="S6" s="54"/>
      <c r="T6" s="54"/>
      <c r="U6" s="54"/>
      <c r="V6" s="54"/>
      <c r="W6" s="54"/>
      <c r="X6" s="55"/>
    </row>
    <row r="7" spans="1:24" ht="16.5" customHeight="1">
      <c r="B7" s="56"/>
      <c r="P7" s="53"/>
      <c r="Q7" s="54"/>
      <c r="R7" s="54"/>
      <c r="S7" s="54"/>
      <c r="T7" s="54"/>
      <c r="U7" s="54"/>
      <c r="V7" s="54"/>
      <c r="W7" s="54"/>
      <c r="X7" s="55"/>
    </row>
    <row r="8" spans="1:24" ht="16.5" customHeight="1">
      <c r="B8" s="56"/>
      <c r="P8" s="53"/>
      <c r="Q8" s="54"/>
      <c r="R8" s="54"/>
      <c r="S8" s="54"/>
      <c r="T8" s="54"/>
      <c r="U8" s="54"/>
      <c r="V8" s="54"/>
      <c r="W8" s="54"/>
      <c r="X8" s="55"/>
    </row>
    <row r="9" spans="1:24" ht="16.5" customHeight="1">
      <c r="B9" s="56"/>
      <c r="P9" s="53"/>
      <c r="Q9" s="54"/>
      <c r="R9" s="54"/>
      <c r="S9" s="54"/>
      <c r="T9" s="54"/>
      <c r="U9" s="54"/>
      <c r="V9" s="54"/>
      <c r="W9" s="54"/>
      <c r="X9" s="55"/>
    </row>
    <row r="10" spans="1:24" ht="16.5" customHeight="1">
      <c r="B10" s="56"/>
      <c r="P10" s="53"/>
      <c r="Q10" s="54"/>
      <c r="R10" s="54"/>
      <c r="S10" s="54"/>
      <c r="T10" s="54"/>
      <c r="U10" s="54"/>
      <c r="V10" s="54"/>
      <c r="W10" s="54"/>
      <c r="X10" s="55"/>
    </row>
    <row r="11" spans="1:24" ht="16.5" customHeight="1">
      <c r="B11" s="56"/>
      <c r="P11" s="53"/>
      <c r="Q11" s="57" t="s">
        <v>141</v>
      </c>
      <c r="R11" s="54"/>
      <c r="S11" s="54"/>
      <c r="T11" s="54"/>
      <c r="U11" s="54"/>
      <c r="V11" s="54"/>
      <c r="W11" s="54"/>
      <c r="X11" s="55"/>
    </row>
    <row r="12" spans="1:24" ht="16.5" customHeight="1">
      <c r="B12" s="56"/>
      <c r="P12" s="53"/>
      <c r="Q12" s="54"/>
      <c r="R12" s="54"/>
      <c r="S12" s="54"/>
      <c r="T12" s="54"/>
      <c r="U12" s="54"/>
      <c r="V12" s="54"/>
      <c r="W12" s="54"/>
      <c r="X12" s="55"/>
    </row>
    <row r="13" spans="1:24" ht="17.25" customHeight="1">
      <c r="B13" s="56"/>
      <c r="P13" s="53"/>
      <c r="Q13" s="57" t="s">
        <v>140</v>
      </c>
      <c r="R13" s="54"/>
      <c r="S13" s="54"/>
      <c r="T13" s="54"/>
      <c r="U13" s="54"/>
      <c r="V13" s="54"/>
      <c r="W13" s="54"/>
      <c r="X13" s="55"/>
    </row>
    <row r="14" spans="1:24" ht="16.5" customHeight="1">
      <c r="B14" s="56"/>
      <c r="P14" s="53"/>
      <c r="Q14" s="54"/>
      <c r="R14" s="54"/>
      <c r="S14" s="54"/>
      <c r="T14" s="54"/>
      <c r="U14" s="54"/>
      <c r="V14" s="54"/>
      <c r="W14" s="54"/>
      <c r="X14" s="55"/>
    </row>
    <row r="15" spans="1:24" ht="16.5" customHeight="1">
      <c r="A15" s="58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3"/>
      <c r="Q15" s="54"/>
      <c r="R15" s="57" t="s">
        <v>139</v>
      </c>
      <c r="S15" s="54"/>
      <c r="T15" s="54"/>
      <c r="U15" s="57" t="s">
        <v>139</v>
      </c>
      <c r="V15" s="54"/>
      <c r="W15" s="54"/>
      <c r="X15" s="55"/>
    </row>
    <row r="16" spans="1:24" ht="16.5" customHeight="1">
      <c r="A16" s="58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3"/>
      <c r="Q16" s="54"/>
      <c r="R16" s="54"/>
      <c r="S16" s="54"/>
      <c r="T16" s="54"/>
      <c r="U16" s="54"/>
      <c r="V16" s="54"/>
      <c r="W16" s="54"/>
      <c r="X16" s="55"/>
    </row>
    <row r="17" spans="1:24" ht="16.5" customHeight="1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3"/>
      <c r="Q17" s="54"/>
      <c r="R17" s="54"/>
      <c r="S17" s="54"/>
      <c r="T17" s="54"/>
      <c r="U17" s="54"/>
      <c r="V17" s="54"/>
      <c r="W17" s="54"/>
      <c r="X17" s="55"/>
    </row>
    <row r="18" spans="1:24" ht="22.5" customHeight="1">
      <c r="A18" s="58"/>
      <c r="B18" s="59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3"/>
      <c r="Q18" s="54"/>
      <c r="R18" s="54"/>
      <c r="S18" s="54"/>
      <c r="T18" s="54"/>
      <c r="U18" s="54"/>
      <c r="V18" s="54"/>
      <c r="W18" s="54"/>
      <c r="X18" s="55"/>
    </row>
    <row r="19" spans="1:24" ht="87" customHeight="1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58"/>
      <c r="O19" s="58"/>
      <c r="P19" s="62"/>
      <c r="Q19" s="63"/>
      <c r="R19" s="63"/>
      <c r="S19" s="63"/>
      <c r="T19" s="63"/>
      <c r="U19" s="63"/>
      <c r="V19" s="63"/>
      <c r="W19" s="63"/>
      <c r="X19" s="64"/>
    </row>
    <row r="20" spans="1:24" ht="9" customHeight="1">
      <c r="A20" s="60"/>
      <c r="B20" s="61"/>
      <c r="C20" s="60"/>
      <c r="D20" s="172"/>
      <c r="E20" s="60"/>
      <c r="F20" s="172"/>
      <c r="G20" s="60"/>
      <c r="H20" s="172"/>
      <c r="I20" s="60"/>
      <c r="J20" s="172"/>
      <c r="K20" s="60"/>
      <c r="L20" s="172"/>
      <c r="M20" s="60"/>
      <c r="N20" s="58"/>
      <c r="O20" s="58"/>
    </row>
    <row r="21" spans="1:24" ht="11.25" customHeight="1">
      <c r="A21" s="60"/>
      <c r="B21" s="61"/>
      <c r="C21" s="60"/>
      <c r="D21" s="172"/>
      <c r="E21" s="60"/>
      <c r="F21" s="172"/>
      <c r="G21" s="60"/>
      <c r="H21" s="172"/>
      <c r="I21" s="60"/>
      <c r="J21" s="172"/>
      <c r="K21" s="60"/>
      <c r="L21" s="172"/>
      <c r="M21" s="60"/>
      <c r="N21" s="58"/>
      <c r="O21" s="58"/>
    </row>
    <row r="22" spans="1:24" ht="3.75" customHeight="1">
      <c r="A22" s="60"/>
      <c r="B22" s="61"/>
      <c r="C22" s="60"/>
      <c r="D22" s="102"/>
      <c r="E22" s="60"/>
      <c r="F22" s="102"/>
      <c r="G22" s="60"/>
      <c r="H22" s="102"/>
      <c r="I22" s="60"/>
      <c r="J22" s="102"/>
      <c r="K22" s="60"/>
      <c r="L22" s="102"/>
      <c r="M22" s="60"/>
      <c r="N22" s="58"/>
      <c r="O22" s="58"/>
    </row>
    <row r="23" spans="1:24" ht="9" customHeight="1">
      <c r="A23" s="60"/>
      <c r="B23" s="61"/>
      <c r="C23" s="60"/>
      <c r="D23" s="172"/>
      <c r="E23" s="60"/>
      <c r="F23" s="172"/>
      <c r="G23" s="60"/>
      <c r="H23" s="172"/>
      <c r="I23" s="60"/>
      <c r="J23" s="172"/>
      <c r="K23" s="60"/>
      <c r="L23" s="172"/>
      <c r="M23" s="60"/>
      <c r="N23" s="58"/>
      <c r="O23" s="58"/>
    </row>
    <row r="24" spans="1:24" ht="9" customHeight="1">
      <c r="A24" s="60"/>
      <c r="B24" s="61"/>
      <c r="C24" s="60"/>
      <c r="D24" s="172"/>
      <c r="E24" s="60"/>
      <c r="F24" s="172"/>
      <c r="G24" s="60"/>
      <c r="H24" s="172"/>
      <c r="I24" s="60"/>
      <c r="J24" s="172"/>
      <c r="K24" s="60"/>
      <c r="L24" s="172"/>
      <c r="M24" s="60"/>
      <c r="N24" s="58"/>
      <c r="O24" s="58"/>
    </row>
    <row r="25" spans="1:24" ht="21.75" customHeight="1">
      <c r="A25" s="58"/>
      <c r="B25" s="59"/>
      <c r="C25" s="66"/>
      <c r="D25" s="66"/>
      <c r="E25" s="66"/>
      <c r="F25" s="66"/>
      <c r="G25" s="66"/>
      <c r="H25" s="66"/>
      <c r="I25" s="66"/>
      <c r="J25" s="66"/>
      <c r="K25" s="66"/>
      <c r="L25" s="58"/>
      <c r="M25" s="58"/>
      <c r="N25" s="58"/>
      <c r="O25" s="58"/>
    </row>
    <row r="26" spans="1:24" ht="21.7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24" ht="6.7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24" ht="6" customHeight="1">
      <c r="A28" s="67"/>
      <c r="B28" s="67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24" ht="4.5" customHeight="1">
      <c r="A29" s="67"/>
      <c r="B29" s="67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24" ht="6" customHeight="1">
      <c r="A30" s="67"/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24" ht="6.7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24" ht="4.5" customHeight="1">
      <c r="A32" s="58"/>
      <c r="B32" s="58"/>
      <c r="C32" s="58"/>
      <c r="D32" s="58"/>
      <c r="E32" s="58"/>
      <c r="F32" s="58"/>
      <c r="G32" s="69"/>
      <c r="H32" s="69"/>
      <c r="I32" s="69"/>
      <c r="J32" s="69"/>
      <c r="K32" s="69"/>
      <c r="L32" s="58"/>
      <c r="M32" s="58"/>
      <c r="N32" s="58"/>
      <c r="O32" s="58"/>
    </row>
    <row r="33" spans="1:15" ht="18" customHeight="1">
      <c r="A33" s="70"/>
      <c r="B33" s="70"/>
      <c r="C33" s="70"/>
      <c r="D33" s="70"/>
      <c r="E33" s="70"/>
      <c r="F33" s="69"/>
      <c r="G33" s="69"/>
      <c r="H33" s="69"/>
      <c r="I33" s="69"/>
      <c r="J33" s="69"/>
      <c r="K33" s="69"/>
      <c r="L33" s="58"/>
      <c r="M33" s="58"/>
      <c r="N33" s="58"/>
      <c r="O33" s="58"/>
    </row>
    <row r="34" spans="1:15">
      <c r="A34" s="70"/>
      <c r="B34" s="70"/>
      <c r="C34" s="70"/>
      <c r="D34" s="70"/>
      <c r="E34" s="70"/>
      <c r="F34" s="69"/>
      <c r="G34" s="69"/>
      <c r="H34" s="69"/>
      <c r="I34" s="69"/>
      <c r="J34" s="69"/>
      <c r="K34" s="69"/>
      <c r="L34" s="58"/>
      <c r="M34" s="58"/>
      <c r="N34" s="58"/>
      <c r="O34" s="58"/>
    </row>
    <row r="35" spans="1:15">
      <c r="A35" s="70"/>
      <c r="B35" s="70"/>
      <c r="C35" s="70"/>
      <c r="D35" s="70"/>
      <c r="E35" s="70"/>
      <c r="F35" s="69"/>
      <c r="G35" s="69"/>
      <c r="H35" s="69"/>
      <c r="I35" s="69"/>
      <c r="J35" s="69"/>
      <c r="K35" s="69"/>
      <c r="L35" s="58"/>
      <c r="M35" s="58"/>
      <c r="N35" s="58"/>
      <c r="O35" s="58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H52"/>
  <sheetViews>
    <sheetView showGridLines="0" zoomScale="70" zoomScaleNormal="70" zoomScalePageLayoutView="150" workbookViewId="0">
      <pane xSplit="3" ySplit="8" topLeftCell="M9" activePane="bottomRight" state="frozen"/>
      <selection activeCell="B3" sqref="B3"/>
      <selection pane="topRight" activeCell="B3" sqref="B3"/>
      <selection pane="bottomLeft" activeCell="B3" sqref="B3"/>
      <selection pane="bottomRight" activeCell="C1" sqref="C1:C1048576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hidden="1" customWidth="1"/>
    <col min="4" max="33" width="10.85546875" style="2" customWidth="1"/>
    <col min="34" max="34" width="10.85546875" style="95" customWidth="1"/>
    <col min="35" max="36" width="10.85546875" style="2" customWidth="1"/>
    <col min="37" max="16384" width="11.42578125" style="2"/>
  </cols>
  <sheetData>
    <row r="1" spans="2:34" hidden="1"/>
    <row r="2" spans="2:34" ht="14.25" hidden="1" customHeight="1">
      <c r="B2" s="1"/>
      <c r="C2" s="12"/>
    </row>
    <row r="3" spans="2:34" ht="22.5" customHeight="1">
      <c r="B3" s="3" t="s">
        <v>89</v>
      </c>
      <c r="C3" s="13"/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>
      <c r="B4" s="4" t="s">
        <v>169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</row>
    <row r="5" spans="2:34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2:34" s="11" customFormat="1" ht="18.75" customHeight="1">
      <c r="B6" s="26" t="s">
        <v>43</v>
      </c>
      <c r="C6" s="23" t="s">
        <v>6</v>
      </c>
      <c r="D6" s="33">
        <f>THG!D6/THG!D$6</f>
        <v>1</v>
      </c>
      <c r="E6" s="33">
        <f>THG!E6/THG!E$6</f>
        <v>1</v>
      </c>
      <c r="F6" s="33">
        <f>THG!F6/THG!F$6</f>
        <v>1</v>
      </c>
      <c r="G6" s="33">
        <f>THG!G6/THG!G$6</f>
        <v>1</v>
      </c>
      <c r="H6" s="33">
        <f>THG!H6/THG!H$6</f>
        <v>1</v>
      </c>
      <c r="I6" s="33">
        <f>THG!I6/THG!I$6</f>
        <v>1</v>
      </c>
      <c r="J6" s="33">
        <f>THG!J6/THG!J$6</f>
        <v>1</v>
      </c>
      <c r="K6" s="33">
        <f>THG!K6/THG!K$6</f>
        <v>1</v>
      </c>
      <c r="L6" s="33">
        <f>THG!L6/THG!L$6</f>
        <v>1</v>
      </c>
      <c r="M6" s="33">
        <f>THG!M6/THG!M$6</f>
        <v>1</v>
      </c>
      <c r="N6" s="33">
        <f>THG!N6/THG!N$6</f>
        <v>1</v>
      </c>
      <c r="O6" s="33">
        <f>THG!O6/THG!O$6</f>
        <v>1</v>
      </c>
      <c r="P6" s="33">
        <f>THG!P6/THG!P$6</f>
        <v>1</v>
      </c>
      <c r="Q6" s="33">
        <f>THG!Q6/THG!Q$6</f>
        <v>1</v>
      </c>
      <c r="R6" s="33">
        <f>THG!R6/THG!R$6</f>
        <v>1</v>
      </c>
      <c r="S6" s="33">
        <f>THG!S6/THG!S$6</f>
        <v>1</v>
      </c>
      <c r="T6" s="33">
        <f>THG!T6/THG!T$6</f>
        <v>1</v>
      </c>
      <c r="U6" s="33">
        <f>THG!U6/THG!U$6</f>
        <v>1</v>
      </c>
      <c r="V6" s="33">
        <f>THG!V6/THG!V$6</f>
        <v>1</v>
      </c>
      <c r="W6" s="33">
        <f>THG!W6/THG!W$6</f>
        <v>1</v>
      </c>
      <c r="X6" s="33">
        <f>THG!X6/THG!X$6</f>
        <v>1</v>
      </c>
      <c r="Y6" s="33">
        <f>THG!Y6/THG!Y$6</f>
        <v>1</v>
      </c>
      <c r="Z6" s="33">
        <f>THG!Z6/THG!Z$6</f>
        <v>1</v>
      </c>
      <c r="AA6" s="33">
        <f>THG!AA6/THG!AA$6</f>
        <v>1</v>
      </c>
      <c r="AB6" s="33">
        <f>THG!AB6/THG!AB$6</f>
        <v>1</v>
      </c>
      <c r="AC6" s="33">
        <f>THG!AC6/THG!AC$6</f>
        <v>1</v>
      </c>
      <c r="AD6" s="33">
        <f>THG!AD6/THG!AD$6</f>
        <v>1</v>
      </c>
      <c r="AE6" s="33">
        <f>THG!AE6/THG!AE$6</f>
        <v>1</v>
      </c>
      <c r="AF6" s="33">
        <f>THG!AF6/THG!AF$6</f>
        <v>1</v>
      </c>
      <c r="AG6" s="33">
        <f>THG!AG6/THG!AG$6</f>
        <v>1</v>
      </c>
      <c r="AH6" s="33">
        <f>THG!AH6/THG!AH$6</f>
        <v>1</v>
      </c>
    </row>
    <row r="7" spans="2:34" s="11" customFormat="1" ht="18.75" customHeight="1">
      <c r="B7" s="24" t="s">
        <v>44</v>
      </c>
      <c r="C7" s="21" t="s">
        <v>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spans="2:34" ht="18.75" customHeight="1">
      <c r="B8" s="19"/>
      <c r="C8" s="16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99"/>
    </row>
    <row r="9" spans="2:34" s="11" customFormat="1" ht="18.75" customHeight="1">
      <c r="B9" s="5" t="s">
        <v>15</v>
      </c>
      <c r="C9" s="21" t="s">
        <v>6</v>
      </c>
      <c r="D9" s="34">
        <f>THG!D9/THG!D$6</f>
        <v>0.37334723610126214</v>
      </c>
      <c r="E9" s="34">
        <f>THG!E9/THG!E$6</f>
        <v>0.37518642826834675</v>
      </c>
      <c r="F9" s="34">
        <f>THG!F9/THG!F$6</f>
        <v>0.36986857459977307</v>
      </c>
      <c r="G9" s="34">
        <f>THG!G9/THG!G$6</f>
        <v>0.36435760812512169</v>
      </c>
      <c r="H9" s="34">
        <f>THG!H9/THG!H$6</f>
        <v>0.36498105429622241</v>
      </c>
      <c r="I9" s="34">
        <f>THG!I9/THG!I$6</f>
        <v>0.35689797409951379</v>
      </c>
      <c r="J9" s="34">
        <f>THG!J9/THG!J$6</f>
        <v>0.35664982884501728</v>
      </c>
      <c r="K9" s="34">
        <f>THG!K9/THG!K$6</f>
        <v>0.3484253022005252</v>
      </c>
      <c r="L9" s="34">
        <f>THG!L9/THG!L$6</f>
        <v>0.35651110511816342</v>
      </c>
      <c r="M9" s="34">
        <f>THG!M9/THG!M$6</f>
        <v>0.35787541803966061</v>
      </c>
      <c r="N9" s="34">
        <f>THG!N9/THG!N$6</f>
        <v>0.36959899844718686</v>
      </c>
      <c r="O9" s="34">
        <f>THG!O9/THG!O$6</f>
        <v>0.37432027529429884</v>
      </c>
      <c r="P9" s="34">
        <f>THG!P9/THG!P$6</f>
        <v>0.38226729722945646</v>
      </c>
      <c r="Q9" s="34">
        <f>THG!Q9/THG!Q$6</f>
        <v>0.39540087348935349</v>
      </c>
      <c r="R9" s="34">
        <f>THG!R9/THG!R$6</f>
        <v>0.39667729484298747</v>
      </c>
      <c r="S9" s="34">
        <f>THG!S9/THG!S$6</f>
        <v>0.39991521263896163</v>
      </c>
      <c r="T9" s="34">
        <f>THG!T9/THG!T$6</f>
        <v>0.3974327072248422</v>
      </c>
      <c r="U9" s="34">
        <f>THG!U9/THG!U$6</f>
        <v>0.41373805218481235</v>
      </c>
      <c r="V9" s="34">
        <f>THG!V9/THG!V$6</f>
        <v>0.39242493495788433</v>
      </c>
      <c r="W9" s="34">
        <f>THG!W9/THG!W$6</f>
        <v>0.39218148295377558</v>
      </c>
      <c r="X9" s="34">
        <f>THG!X9/THG!X$6</f>
        <v>0.39079586129765592</v>
      </c>
      <c r="Y9" s="34">
        <f>THG!Y9/THG!Y$6</f>
        <v>0.39868887217124471</v>
      </c>
      <c r="Z9" s="34">
        <f>THG!Z9/THG!Z$6</f>
        <v>0.40794032273378888</v>
      </c>
      <c r="AA9" s="34">
        <f>THG!AA9/THG!AA$6</f>
        <v>0.40347789239619258</v>
      </c>
      <c r="AB9" s="34">
        <f>THG!AB9/THG!AB$6</f>
        <v>0.39874017924734656</v>
      </c>
      <c r="AC9" s="34">
        <f>THG!AC9/THG!AC$6</f>
        <v>0.3840462082679803</v>
      </c>
      <c r="AD9" s="34">
        <f>THG!AD9/THG!AD$6</f>
        <v>0.37838512979206484</v>
      </c>
      <c r="AE9" s="34">
        <f>THG!AE9/THG!AE$6</f>
        <v>0.36186339275346241</v>
      </c>
      <c r="AF9" s="34">
        <f>THG!AF9/THG!AF$6</f>
        <v>0.36130885179196431</v>
      </c>
      <c r="AG9" s="34">
        <f>THG!AG9/THG!AG$6</f>
        <v>0.31865109030541744</v>
      </c>
      <c r="AH9" s="34">
        <f>THG!AH9/THG!AH$6</f>
        <v>0.29819960865035894</v>
      </c>
    </row>
    <row r="10" spans="2:34" ht="18.75" customHeight="1">
      <c r="B10" s="19" t="s">
        <v>0</v>
      </c>
      <c r="C10" s="16" t="s">
        <v>6</v>
      </c>
      <c r="D10" s="35">
        <f>THG!D10/THG!D$6</f>
        <v>0.34227212317211142</v>
      </c>
      <c r="E10" s="35">
        <f>THG!E10/THG!E$6</f>
        <v>0.34371315047092033</v>
      </c>
      <c r="F10" s="35">
        <f>THG!F10/THG!F$6</f>
        <v>0.33902405982957717</v>
      </c>
      <c r="G10" s="35">
        <f>THG!G10/THG!G$6</f>
        <v>0.33229805663722911</v>
      </c>
      <c r="H10" s="35">
        <f>THG!H10/THG!H$6</f>
        <v>0.33512915206102351</v>
      </c>
      <c r="I10" s="35">
        <f>THG!I10/THG!I$6</f>
        <v>0.32799566977736033</v>
      </c>
      <c r="J10" s="35">
        <f>THG!J10/THG!J$6</f>
        <v>0.3289125497552528</v>
      </c>
      <c r="K10" s="35">
        <f>THG!K10/THG!K$6</f>
        <v>0.32037901596956386</v>
      </c>
      <c r="L10" s="35">
        <f>THG!L10/THG!L$6</f>
        <v>0.33027823424711877</v>
      </c>
      <c r="M10" s="35">
        <f>THG!M10/THG!M$6</f>
        <v>0.3298697330792148</v>
      </c>
      <c r="N10" s="35">
        <f>THG!N10/THG!N$6</f>
        <v>0.34339646186841227</v>
      </c>
      <c r="O10" s="35">
        <f>THG!O10/THG!O$6</f>
        <v>0.35068895933470767</v>
      </c>
      <c r="P10" s="35">
        <f>THG!P10/THG!P$6</f>
        <v>0.35919761738182271</v>
      </c>
      <c r="Q10" s="35">
        <f>THG!Q10/THG!Q$6</f>
        <v>0.37407416497268375</v>
      </c>
      <c r="R10" s="35">
        <f>THG!R10/THG!R$6</f>
        <v>0.37767238830519256</v>
      </c>
      <c r="S10" s="35">
        <f>THG!S10/THG!S$6</f>
        <v>0.38222893284459075</v>
      </c>
      <c r="T10" s="35">
        <f>THG!T10/THG!T$6</f>
        <v>0.38136883322105891</v>
      </c>
      <c r="U10" s="35">
        <f>THG!U10/THG!U$6</f>
        <v>0.39888157500982252</v>
      </c>
      <c r="V10" s="35">
        <f>THG!V10/THG!V$6</f>
        <v>0.37794583149264138</v>
      </c>
      <c r="W10" s="35">
        <f>THG!W10/THG!W$6</f>
        <v>0.37852607616360795</v>
      </c>
      <c r="X10" s="35">
        <f>THG!X10/THG!X$6</f>
        <v>0.37795248041897722</v>
      </c>
      <c r="Y10" s="35">
        <f>THG!Y10/THG!Y$6</f>
        <v>0.38552212023821353</v>
      </c>
      <c r="Z10" s="35">
        <f>THG!Z10/THG!Z$6</f>
        <v>0.39398376841613181</v>
      </c>
      <c r="AA10" s="35">
        <f>THG!AA10/THG!AA$6</f>
        <v>0.39000501119147341</v>
      </c>
      <c r="AB10" s="35">
        <f>THG!AB10/THG!AB$6</f>
        <v>0.3860248384883857</v>
      </c>
      <c r="AC10" s="35">
        <f>THG!AC10/THG!AC$6</f>
        <v>0.37120873362521933</v>
      </c>
      <c r="AD10" s="35">
        <f>THG!AD10/THG!AD$6</f>
        <v>0.36643858847294808</v>
      </c>
      <c r="AE10" s="35">
        <f>THG!AE10/THG!AE$6</f>
        <v>0.34959411962242259</v>
      </c>
      <c r="AF10" s="35">
        <f>THG!AF10/THG!AF$6</f>
        <v>0.34973830184715154</v>
      </c>
      <c r="AG10" s="35">
        <f>THG!AG10/THG!AG$6</f>
        <v>0.30834281256899548</v>
      </c>
      <c r="AH10" s="99">
        <f>THG!AH10/THG!AH$6</f>
        <v>0.28715957517200663</v>
      </c>
    </row>
    <row r="11" spans="2:34" s="95" customFormat="1" ht="18.75" customHeight="1">
      <c r="B11" s="20" t="s">
        <v>2</v>
      </c>
      <c r="C11" s="15" t="s">
        <v>6</v>
      </c>
      <c r="D11" s="36">
        <f>THG!D11/THG!D$6</f>
        <v>8.8346248442475173E-4</v>
      </c>
      <c r="E11" s="36">
        <f>THG!E11/THG!E$6</f>
        <v>9.6487515673453065E-4</v>
      </c>
      <c r="F11" s="36">
        <f>THG!F11/THG!F$6</f>
        <v>9.9573051732544529E-4</v>
      </c>
      <c r="G11" s="36">
        <f>THG!G11/THG!G$6</f>
        <v>1.0617222627903307E-3</v>
      </c>
      <c r="H11" s="36">
        <f>THG!H11/THG!H$6</f>
        <v>1.0980418451208651E-3</v>
      </c>
      <c r="I11" s="36">
        <f>THG!I11/THG!I$6</f>
        <v>1.2028743515572844E-3</v>
      </c>
      <c r="J11" s="36">
        <f>THG!J11/THG!J$6</f>
        <v>1.3239555446957255E-3</v>
      </c>
      <c r="K11" s="36">
        <f>THG!K11/THG!K$6</f>
        <v>1.3043431535677682E-3</v>
      </c>
      <c r="L11" s="36">
        <f>THG!L11/THG!L$6</f>
        <v>1.3448770957974758E-3</v>
      </c>
      <c r="M11" s="36">
        <f>THG!M11/THG!M$6</f>
        <v>1.3831006385504534E-3</v>
      </c>
      <c r="N11" s="36">
        <f>THG!N11/THG!N$6</f>
        <v>1.3732264504374269E-3</v>
      </c>
      <c r="O11" s="36">
        <f>THG!O11/THG!O$6</f>
        <v>1.4265569707165406E-3</v>
      </c>
      <c r="P11" s="36">
        <f>THG!P11/THG!P$6</f>
        <v>1.5640264759719693E-3</v>
      </c>
      <c r="Q11" s="36">
        <f>THG!Q11/THG!Q$6</f>
        <v>1.4745831325493847E-3</v>
      </c>
      <c r="R11" s="36">
        <f>THG!R11/THG!R$6</f>
        <v>1.5095630562331742E-3</v>
      </c>
      <c r="S11" s="36">
        <f>THG!S11/THG!S$6</f>
        <v>1.5126430384523987E-3</v>
      </c>
      <c r="T11" s="36">
        <f>THG!T11/THG!T$6</f>
        <v>1.6948557568821569E-3</v>
      </c>
      <c r="U11" s="36">
        <f>THG!U11/THG!U$6</f>
        <v>1.4198281285558347E-3</v>
      </c>
      <c r="V11" s="36">
        <f>THG!V11/THG!V$6</f>
        <v>1.49004273075976E-3</v>
      </c>
      <c r="W11" s="36">
        <f>THG!W11/THG!W$6</f>
        <v>1.5076221076238173E-3</v>
      </c>
      <c r="X11" s="36">
        <f>THG!X11/THG!X$6</f>
        <v>1.2651806930661326E-3</v>
      </c>
      <c r="Y11" s="36">
        <f>THG!Y11/THG!Y$6</f>
        <v>1.3559750368475729E-3</v>
      </c>
      <c r="Z11" s="36">
        <f>THG!Z11/THG!Z$6</f>
        <v>1.3570061998908207E-3</v>
      </c>
      <c r="AA11" s="36">
        <f>THG!AA11/THG!AA$6</f>
        <v>1.584125981704146E-3</v>
      </c>
      <c r="AB11" s="36">
        <f>THG!AB11/THG!AB$6</f>
        <v>1.3440238141524201E-3</v>
      </c>
      <c r="AC11" s="36">
        <f>THG!AC11/THG!AC$6</f>
        <v>1.3798536286226864E-3</v>
      </c>
      <c r="AD11" s="36">
        <f>THG!AD11/THG!AD$6</f>
        <v>1.1680498040599569E-3</v>
      </c>
      <c r="AE11" s="36">
        <f>THG!AE11/THG!AE$6</f>
        <v>1.4222031522311729E-3</v>
      </c>
      <c r="AF11" s="36">
        <f>THG!AF11/THG!AF$6</f>
        <v>1.5743895743759635E-3</v>
      </c>
      <c r="AG11" s="36">
        <f>THG!AG11/THG!AG$6</f>
        <v>1.4946492622262453E-3</v>
      </c>
      <c r="AH11" s="36">
        <f>THG!AH11/THG!AH$6</f>
        <v>1.5917277439032372E-3</v>
      </c>
    </row>
    <row r="12" spans="2:34" s="95" customFormat="1" ht="18.75" customHeight="1">
      <c r="B12" s="97" t="s">
        <v>1</v>
      </c>
      <c r="C12" s="96" t="s">
        <v>6</v>
      </c>
      <c r="D12" s="99">
        <f>THG!D12/THG!D$6</f>
        <v>3.019165044472602E-2</v>
      </c>
      <c r="E12" s="99">
        <f>THG!E12/THG!E$6</f>
        <v>3.0508402640691889E-2</v>
      </c>
      <c r="F12" s="99">
        <f>THG!F12/THG!F$6</f>
        <v>2.9848784252870415E-2</v>
      </c>
      <c r="G12" s="99">
        <f>THG!G12/THG!G$6</f>
        <v>3.0997829225102278E-2</v>
      </c>
      <c r="H12" s="99">
        <f>THG!H12/THG!H$6</f>
        <v>2.8753860390078063E-2</v>
      </c>
      <c r="I12" s="99">
        <f>THG!I12/THG!I$6</f>
        <v>2.7699429970596216E-2</v>
      </c>
      <c r="J12" s="99">
        <f>THG!J12/THG!J$6</f>
        <v>2.6413323545068756E-2</v>
      </c>
      <c r="K12" s="99">
        <f>THG!K12/THG!K$6</f>
        <v>2.6741943077393571E-2</v>
      </c>
      <c r="L12" s="99">
        <f>THG!L12/THG!L$6</f>
        <v>2.4887993775247173E-2</v>
      </c>
      <c r="M12" s="99">
        <f>THG!M12/THG!M$6</f>
        <v>2.6622584321895331E-2</v>
      </c>
      <c r="N12" s="99">
        <f>THG!N12/THG!N$6</f>
        <v>2.4829310128337126E-2</v>
      </c>
      <c r="O12" s="99">
        <f>THG!O12/THG!O$6</f>
        <v>2.2204758988874581E-2</v>
      </c>
      <c r="P12" s="99">
        <f>THG!P12/THG!P$6</f>
        <v>2.1505653371661722E-2</v>
      </c>
      <c r="Q12" s="99">
        <f>THG!Q12/THG!Q$6</f>
        <v>1.9852125384120331E-2</v>
      </c>
      <c r="R12" s="99">
        <f>THG!R12/THG!R$6</f>
        <v>1.7495343481561801E-2</v>
      </c>
      <c r="S12" s="99">
        <f>THG!S12/THG!S$6</f>
        <v>1.6173636755918503E-2</v>
      </c>
      <c r="T12" s="99">
        <f>THG!T12/THG!T$6</f>
        <v>1.4369018246901153E-2</v>
      </c>
      <c r="U12" s="99">
        <f>THG!U12/THG!U$6</f>
        <v>1.3436649046434008E-2</v>
      </c>
      <c r="V12" s="99">
        <f>THG!V12/THG!V$6</f>
        <v>1.2989060734483254E-2</v>
      </c>
      <c r="W12" s="99">
        <f>THG!W12/THG!W$6</f>
        <v>1.2147784682543773E-2</v>
      </c>
      <c r="X12" s="99">
        <f>THG!X12/THG!X$6</f>
        <v>1.1578200185612553E-2</v>
      </c>
      <c r="Y12" s="99">
        <f>THG!Y12/THG!Y$6</f>
        <v>1.1810776896183619E-2</v>
      </c>
      <c r="Z12" s="99">
        <f>THG!Z12/THG!Z$6</f>
        <v>1.2599548117766261E-2</v>
      </c>
      <c r="AA12" s="99">
        <f>THG!AA12/THG!AA$6</f>
        <v>1.1888755223015109E-2</v>
      </c>
      <c r="AB12" s="99">
        <f>THG!AB12/THG!AB$6</f>
        <v>1.1371316944808403E-2</v>
      </c>
      <c r="AC12" s="99">
        <f>THG!AC12/THG!AC$6</f>
        <v>1.1457621014138298E-2</v>
      </c>
      <c r="AD12" s="99">
        <f>THG!AD12/THG!AD$6</f>
        <v>1.0778491515056849E-2</v>
      </c>
      <c r="AE12" s="99">
        <f>THG!AE12/THG!AE$6</f>
        <v>1.0847069978808648E-2</v>
      </c>
      <c r="AF12" s="99">
        <f>THG!AF12/THG!AF$6</f>
        <v>9.9961603704367963E-3</v>
      </c>
      <c r="AG12" s="99">
        <f>THG!AG12/THG!AG$6</f>
        <v>8.8136284741956554E-3</v>
      </c>
      <c r="AH12" s="99">
        <f>THG!AH12/THG!AH$6</f>
        <v>9.4483057344491115E-3</v>
      </c>
    </row>
    <row r="13" spans="2:34" s="11" customFormat="1" ht="18.75" customHeight="1">
      <c r="B13" s="10"/>
      <c r="C13" s="21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2:34" s="11" customFormat="1" ht="18.75" customHeight="1">
      <c r="B14" s="6" t="s">
        <v>16</v>
      </c>
      <c r="C14" s="23" t="s">
        <v>6</v>
      </c>
      <c r="D14" s="33">
        <f>THG!D14/THG!D$6</f>
        <v>0.22713896157373864</v>
      </c>
      <c r="E14" s="33">
        <f>THG!E14/THG!E$6</f>
        <v>0.21501467364306398</v>
      </c>
      <c r="F14" s="33">
        <f>THG!F14/THG!F$6</f>
        <v>0.21535982663739409</v>
      </c>
      <c r="G14" s="33">
        <f>THG!G14/THG!G$6</f>
        <v>0.20865630734464891</v>
      </c>
      <c r="H14" s="33">
        <f>THG!H14/THG!H$6</f>
        <v>0.21569101968286955</v>
      </c>
      <c r="I14" s="33">
        <f>THG!I14/THG!I$6</f>
        <v>0.21801042651242411</v>
      </c>
      <c r="J14" s="33">
        <f>THG!J14/THG!J$6</f>
        <v>0.20471611580769231</v>
      </c>
      <c r="K14" s="33">
        <f>THG!K14/THG!K$6</f>
        <v>0.21512890538263213</v>
      </c>
      <c r="L14" s="33">
        <f>THG!L14/THG!L$6</f>
        <v>0.20320360181706631</v>
      </c>
      <c r="M14" s="33">
        <f>THG!M14/THG!M$6</f>
        <v>0.19974595454655639</v>
      </c>
      <c r="N14" s="33">
        <f>THG!N14/THG!N$6</f>
        <v>0.19958847564905555</v>
      </c>
      <c r="O14" s="33">
        <f>THG!O14/THG!O$6</f>
        <v>0.18658835951191696</v>
      </c>
      <c r="P14" s="33">
        <f>THG!P14/THG!P$6</f>
        <v>0.18822884051465136</v>
      </c>
      <c r="Q14" s="33">
        <f>THG!Q14/THG!Q$6</f>
        <v>0.18946936413465543</v>
      </c>
      <c r="R14" s="33">
        <f>THG!R14/THG!R$6</f>
        <v>0.19419798586055195</v>
      </c>
      <c r="S14" s="33">
        <f>THG!S14/THG!S$6</f>
        <v>0.19264712235392512</v>
      </c>
      <c r="T14" s="33">
        <f>THG!T14/THG!T$6</f>
        <v>0.19642595751518407</v>
      </c>
      <c r="U14" s="33">
        <f>THG!U14/THG!U$6</f>
        <v>0.21081991459557325</v>
      </c>
      <c r="V14" s="33">
        <f>THG!V14/THG!V$6</f>
        <v>0.20697804917885343</v>
      </c>
      <c r="W14" s="33">
        <f>THG!W14/THG!W$6</f>
        <v>0.19381793388658053</v>
      </c>
      <c r="X14" s="33">
        <f>THG!X14/THG!X$6</f>
        <v>0.20009144547855334</v>
      </c>
      <c r="Y14" s="33">
        <f>THG!Y14/THG!Y$6</f>
        <v>0.20218524278534475</v>
      </c>
      <c r="Z14" s="33">
        <f>THG!Z14/THG!Z$6</f>
        <v>0.19457647017856894</v>
      </c>
      <c r="AA14" s="33">
        <f>THG!AA14/THG!AA$6</f>
        <v>0.19153321636443577</v>
      </c>
      <c r="AB14" s="33">
        <f>THG!AB14/THG!AB$6</f>
        <v>0.19951898765184545</v>
      </c>
      <c r="AC14" s="33">
        <f>THG!AC14/THG!AC$6</f>
        <v>0.2074028870457458</v>
      </c>
      <c r="AD14" s="33">
        <f>THG!AD14/THG!AD$6</f>
        <v>0.21122154620874509</v>
      </c>
      <c r="AE14" s="33">
        <f>THG!AE14/THG!AE$6</f>
        <v>0.2216166639834492</v>
      </c>
      <c r="AF14" s="33">
        <f>THG!AF14/THG!AF$6</f>
        <v>0.22159819674136721</v>
      </c>
      <c r="AG14" s="33">
        <f>THG!AG14/THG!AG$6</f>
        <v>0.23066610078761057</v>
      </c>
      <c r="AH14" s="33">
        <f>THG!AH14/THG!AH$6</f>
        <v>0.24085370823657662</v>
      </c>
    </row>
    <row r="15" spans="2:34" ht="18.75" customHeight="1">
      <c r="B15" s="20" t="s">
        <v>66</v>
      </c>
      <c r="C15" s="15" t="s">
        <v>6</v>
      </c>
      <c r="D15" s="36">
        <f>THG!D15/THG!D$6</f>
        <v>0.14958389106919129</v>
      </c>
      <c r="E15" s="36">
        <f>THG!E15/THG!E$6</f>
        <v>0.13755677208445641</v>
      </c>
      <c r="F15" s="36">
        <f>THG!F15/THG!F$6</f>
        <v>0.13435513521981865</v>
      </c>
      <c r="G15" s="36">
        <f>THG!G15/THG!G$6</f>
        <v>0.12595288585634548</v>
      </c>
      <c r="H15" s="36">
        <f>THG!H15/THG!H$6</f>
        <v>0.12652769041392881</v>
      </c>
      <c r="I15" s="36">
        <f>THG!I15/THG!I$6</f>
        <v>0.1300729437808914</v>
      </c>
      <c r="J15" s="36">
        <f>THG!J15/THG!J$6</f>
        <v>0.11989748079147092</v>
      </c>
      <c r="K15" s="36">
        <f>THG!K15/THG!K$6</f>
        <v>0.12739121003649109</v>
      </c>
      <c r="L15" s="36">
        <f>THG!L15/THG!L$6</f>
        <v>0.12626015281777586</v>
      </c>
      <c r="M15" s="36">
        <f>THG!M15/THG!M$6</f>
        <v>0.12803836730259421</v>
      </c>
      <c r="N15" s="36">
        <f>THG!N15/THG!N$6</f>
        <v>0.12493504117040415</v>
      </c>
      <c r="O15" s="36">
        <f>THG!O15/THG!O$6</f>
        <v>0.11624765637502403</v>
      </c>
      <c r="P15" s="36">
        <f>THG!P15/THG!P$6</f>
        <v>0.11776668808383538</v>
      </c>
      <c r="Q15" s="36">
        <f>THG!Q15/THG!Q$6</f>
        <v>0.11503186781840352</v>
      </c>
      <c r="R15" s="36">
        <f>THG!R15/THG!R$6</f>
        <v>0.11665195223535224</v>
      </c>
      <c r="S15" s="36">
        <f>THG!S15/THG!S$6</f>
        <v>0.11642383072933513</v>
      </c>
      <c r="T15" s="36">
        <f>THG!T15/THG!T$6</f>
        <v>0.12055879890129509</v>
      </c>
      <c r="U15" s="36">
        <f>THG!U15/THG!U$6</f>
        <v>0.13177221387265403</v>
      </c>
      <c r="V15" s="36">
        <f>THG!V15/THG!V$6</f>
        <v>0.13183617954454738</v>
      </c>
      <c r="W15" s="36">
        <f>THG!W15/THG!W$6</f>
        <v>0.1214042256044004</v>
      </c>
      <c r="X15" s="36">
        <f>THG!X15/THG!X$6</f>
        <v>0.13362444153441866</v>
      </c>
      <c r="Y15" s="36">
        <f>THG!Y15/THG!Y$6</f>
        <v>0.13401547049169607</v>
      </c>
      <c r="Z15" s="36">
        <f>THG!Z15/THG!Z$6</f>
        <v>0.127838807301693</v>
      </c>
      <c r="AA15" s="36">
        <f>THG!AA15/THG!AA$6</f>
        <v>0.12625705244545282</v>
      </c>
      <c r="AB15" s="36">
        <f>THG!AB15/THG!AB$6</f>
        <v>0.13154835202323106</v>
      </c>
      <c r="AC15" s="36">
        <f>THG!AC15/THG!AC$6</f>
        <v>0.14073104292731209</v>
      </c>
      <c r="AD15" s="36">
        <f>THG!AD15/THG!AD$6</f>
        <v>0.14277820413388875</v>
      </c>
      <c r="AE15" s="36">
        <f>THG!AE15/THG!AE$6</f>
        <v>0.1475024803046428</v>
      </c>
      <c r="AF15" s="36">
        <f>THG!AF15/THG!AF$6</f>
        <v>0.14769367120673274</v>
      </c>
      <c r="AG15" s="36">
        <f>THG!AG15/THG!AG$6</f>
        <v>0.15489926255098488</v>
      </c>
      <c r="AH15" s="36">
        <f>THG!AH15/THG!AH$6</f>
        <v>0.16219702037593417</v>
      </c>
    </row>
    <row r="16" spans="2:34" ht="18.75" customHeight="1">
      <c r="B16" s="19" t="s">
        <v>18</v>
      </c>
      <c r="C16" s="16" t="s">
        <v>6</v>
      </c>
      <c r="D16" s="35">
        <f>THG!D16/THG!D$6</f>
        <v>1.8839349540788426E-2</v>
      </c>
      <c r="E16" s="35">
        <f>THG!E16/THG!E$6</f>
        <v>1.7760986134900694E-2</v>
      </c>
      <c r="F16" s="35">
        <f>THG!F16/THG!F$6</f>
        <v>1.92114580394343E-2</v>
      </c>
      <c r="G16" s="35">
        <f>THG!G16/THG!G$6</f>
        <v>1.9714721185082763E-2</v>
      </c>
      <c r="H16" s="35">
        <f>THG!H16/THG!H$6</f>
        <v>2.1454224314086823E-2</v>
      </c>
      <c r="I16" s="35">
        <f>THG!I16/THG!I$6</f>
        <v>2.1852935311185231E-2</v>
      </c>
      <c r="J16" s="35">
        <f>THG!J16/THG!J$6</f>
        <v>2.0267184291512391E-2</v>
      </c>
      <c r="K16" s="35">
        <f>THG!K16/THG!K$6</f>
        <v>2.1379805850016115E-2</v>
      </c>
      <c r="L16" s="35">
        <f>THG!L16/THG!L$6</f>
        <v>2.1877226428620937E-2</v>
      </c>
      <c r="M16" s="35">
        <f>THG!M16/THG!M$6</f>
        <v>2.269133870481593E-2</v>
      </c>
      <c r="N16" s="35">
        <f>THG!N16/THG!N$6</f>
        <v>2.2314907794176025E-2</v>
      </c>
      <c r="O16" s="35">
        <f>THG!O16/THG!O$6</f>
        <v>1.9883222152788614E-2</v>
      </c>
      <c r="P16" s="35">
        <f>THG!P16/THG!P$6</f>
        <v>1.9424245221749029E-2</v>
      </c>
      <c r="Q16" s="35">
        <f>THG!Q16/THG!Q$6</f>
        <v>2.0189538863326417E-2</v>
      </c>
      <c r="R16" s="35">
        <f>THG!R16/THG!R$6</f>
        <v>2.1037656592326183E-2</v>
      </c>
      <c r="S16" s="35">
        <f>THG!S16/THG!S$6</f>
        <v>2.0277008110643001E-2</v>
      </c>
      <c r="T16" s="35">
        <f>THG!T16/THG!T$6</f>
        <v>2.0613091639530935E-2</v>
      </c>
      <c r="U16" s="35">
        <f>THG!U16/THG!U$6</f>
        <v>2.2466141525231378E-2</v>
      </c>
      <c r="V16" s="35">
        <f>THG!V16/THG!V$6</f>
        <v>2.1389866246978466E-2</v>
      </c>
      <c r="W16" s="35">
        <f>THG!W16/THG!W$6</f>
        <v>2.0324298775119091E-2</v>
      </c>
      <c r="X16" s="35">
        <f>THG!X16/THG!X$6</f>
        <v>2.0123491666201102E-2</v>
      </c>
      <c r="Y16" s="35">
        <f>THG!Y16/THG!Y$6</f>
        <v>2.1968533172011903E-2</v>
      </c>
      <c r="Z16" s="35">
        <f>THG!Z16/THG!Z$6</f>
        <v>2.1298409774753394E-2</v>
      </c>
      <c r="AA16" s="35">
        <f>THG!AA16/THG!AA$6</f>
        <v>2.0231959370477174E-2</v>
      </c>
      <c r="AB16" s="35">
        <f>THG!AB16/THG!AB$6</f>
        <v>2.1705492564891647E-2</v>
      </c>
      <c r="AC16" s="35">
        <f>THG!AC16/THG!AC$6</f>
        <v>2.1194020175976405E-2</v>
      </c>
      <c r="AD16" s="35">
        <f>THG!AD16/THG!AD$6</f>
        <v>2.1137169939102977E-2</v>
      </c>
      <c r="AE16" s="35">
        <f>THG!AE16/THG!AE$6</f>
        <v>2.2243377981586689E-2</v>
      </c>
      <c r="AF16" s="35">
        <f>THG!AF16/THG!AF$6</f>
        <v>2.3022182620734324E-2</v>
      </c>
      <c r="AG16" s="35">
        <f>THG!AG16/THG!AG$6</f>
        <v>2.3972240034807926E-2</v>
      </c>
      <c r="AH16" s="99">
        <f>THG!AH16/THG!AH$6</f>
        <v>2.6208737351465727E-2</v>
      </c>
    </row>
    <row r="17" spans="2:34" ht="18.75" customHeight="1">
      <c r="B17" s="20" t="s">
        <v>19</v>
      </c>
      <c r="C17" s="15" t="s">
        <v>6</v>
      </c>
      <c r="D17" s="36">
        <f>THG!D17/THG!D$6</f>
        <v>2.3849713493136564E-2</v>
      </c>
      <c r="E17" s="36">
        <f>THG!E17/THG!E$6</f>
        <v>2.4559050769576651E-2</v>
      </c>
      <c r="F17" s="36">
        <f>THG!F17/THG!F$6</f>
        <v>2.783250605860145E-2</v>
      </c>
      <c r="G17" s="36">
        <f>THG!G17/THG!G$6</f>
        <v>2.5964468376451388E-2</v>
      </c>
      <c r="H17" s="36">
        <f>THG!H17/THG!H$6</f>
        <v>2.8903581515499665E-2</v>
      </c>
      <c r="I17" s="36">
        <f>THG!I17/THG!I$6</f>
        <v>2.8516652655597337E-2</v>
      </c>
      <c r="J17" s="36">
        <f>THG!J17/THG!J$6</f>
        <v>2.9158600661145537E-2</v>
      </c>
      <c r="K17" s="36">
        <f>THG!K17/THG!K$6</f>
        <v>2.7850068513091686E-2</v>
      </c>
      <c r="L17" s="36">
        <f>THG!L17/THG!L$6</f>
        <v>1.683320295733487E-2</v>
      </c>
      <c r="M17" s="36">
        <f>THG!M17/THG!M$6</f>
        <v>1.3305368557970898E-2</v>
      </c>
      <c r="N17" s="36">
        <f>THG!N17/THG!N$6</f>
        <v>1.3619933027047658E-2</v>
      </c>
      <c r="O17" s="36">
        <f>THG!O17/THG!O$6</f>
        <v>1.464715914815376E-2</v>
      </c>
      <c r="P17" s="36">
        <f>THG!P17/THG!P$6</f>
        <v>1.6056416615613883E-2</v>
      </c>
      <c r="Q17" s="36">
        <f>THG!Q17/THG!Q$6</f>
        <v>1.6387639231418769E-2</v>
      </c>
      <c r="R17" s="36">
        <f>THG!R17/THG!R$6</f>
        <v>1.7613219979768766E-2</v>
      </c>
      <c r="S17" s="36">
        <f>THG!S17/THG!S$6</f>
        <v>1.746370336470968E-2</v>
      </c>
      <c r="T17" s="36">
        <f>THG!T17/THG!T$6</f>
        <v>1.6714520509529689E-2</v>
      </c>
      <c r="U17" s="36">
        <f>THG!U17/THG!U$6</f>
        <v>2.0085102825833999E-2</v>
      </c>
      <c r="V17" s="36">
        <f>THG!V17/THG!V$6</f>
        <v>1.8305303383172659E-2</v>
      </c>
      <c r="W17" s="36">
        <f>THG!W17/THG!W$6</f>
        <v>1.8990614583738318E-2</v>
      </c>
      <c r="X17" s="36">
        <f>THG!X17/THG!X$6</f>
        <v>1.0795204149766887E-2</v>
      </c>
      <c r="Y17" s="36">
        <f>THG!Y17/THG!Y$6</f>
        <v>1.0427823145005411E-2</v>
      </c>
      <c r="Z17" s="36">
        <f>THG!Z17/THG!Z$6</f>
        <v>1.0232995095059877E-2</v>
      </c>
      <c r="AA17" s="36">
        <f>THG!AA17/THG!AA$6</f>
        <v>9.9871903686813875E-3</v>
      </c>
      <c r="AB17" s="36">
        <f>THG!AB17/THG!AB$6</f>
        <v>8.2626952641764572E-3</v>
      </c>
      <c r="AC17" s="36">
        <f>THG!AC17/THG!AC$6</f>
        <v>7.5039844268848356E-3</v>
      </c>
      <c r="AD17" s="36">
        <f>THG!AD17/THG!AD$6</f>
        <v>7.4990238563000296E-3</v>
      </c>
      <c r="AE17" s="36">
        <f>THG!AE17/THG!AE$6</f>
        <v>7.6001249400676468E-3</v>
      </c>
      <c r="AF17" s="36">
        <f>THG!AF17/THG!AF$6</f>
        <v>7.730503761328127E-3</v>
      </c>
      <c r="AG17" s="36">
        <f>THG!AG17/THG!AG$6</f>
        <v>7.8396524659296828E-3</v>
      </c>
      <c r="AH17" s="36">
        <f>THG!AH17/THG!AH$6</f>
        <v>8.9243221424926186E-3</v>
      </c>
    </row>
    <row r="18" spans="2:34" ht="18.75" customHeight="1">
      <c r="B18" s="19" t="s">
        <v>20</v>
      </c>
      <c r="C18" s="16" t="s">
        <v>6</v>
      </c>
      <c r="D18" s="35">
        <f>THG!D18/THG!D$6</f>
        <v>2.0118641663857597E-2</v>
      </c>
      <c r="E18" s="35">
        <f>THG!E18/THG!E$6</f>
        <v>2.0384057833885558E-2</v>
      </c>
      <c r="F18" s="35">
        <f>THG!F18/THG!F$6</f>
        <v>1.8296063043894625E-2</v>
      </c>
      <c r="G18" s="35">
        <f>THG!G18/THG!G$6</f>
        <v>1.8843839025710636E-2</v>
      </c>
      <c r="H18" s="35">
        <f>THG!H18/THG!H$6</f>
        <v>2.0422853141662367E-2</v>
      </c>
      <c r="I18" s="35">
        <f>THG!I18/THG!I$6</f>
        <v>1.8580319301439083E-2</v>
      </c>
      <c r="J18" s="35">
        <f>THG!J18/THG!J$6</f>
        <v>1.7641729383232885E-2</v>
      </c>
      <c r="K18" s="35">
        <f>THG!K18/THG!K$6</f>
        <v>2.0039973497480885E-2</v>
      </c>
      <c r="L18" s="35">
        <f>THG!L18/THG!L$6</f>
        <v>1.8849397997598522E-2</v>
      </c>
      <c r="M18" s="35">
        <f>THG!M18/THG!M$6</f>
        <v>1.74955685155334E-2</v>
      </c>
      <c r="N18" s="35">
        <f>THG!N18/THG!N$6</f>
        <v>2.252801944947512E-2</v>
      </c>
      <c r="O18" s="35">
        <f>THG!O18/THG!O$6</f>
        <v>1.9379766000710758E-2</v>
      </c>
      <c r="P18" s="35">
        <f>THG!P18/THG!P$6</f>
        <v>1.8259046055520815E-2</v>
      </c>
      <c r="Q18" s="35">
        <f>THG!Q18/THG!Q$6</f>
        <v>2.1796686648237442E-2</v>
      </c>
      <c r="R18" s="35">
        <f>THG!R18/THG!R$6</f>
        <v>2.2152300281936758E-2</v>
      </c>
      <c r="S18" s="35">
        <f>THG!S18/THG!S$6</f>
        <v>2.1324733859306916E-2</v>
      </c>
      <c r="T18" s="35">
        <f>THG!T18/THG!T$6</f>
        <v>2.1534511129793467E-2</v>
      </c>
      <c r="U18" s="35">
        <f>THG!U18/THG!U$6</f>
        <v>1.9011424738547791E-2</v>
      </c>
      <c r="V18" s="35">
        <f>THG!V18/THG!V$6</f>
        <v>1.8076752094752586E-2</v>
      </c>
      <c r="W18" s="35">
        <f>THG!W18/THG!W$6</f>
        <v>1.4128804145382583E-2</v>
      </c>
      <c r="X18" s="35">
        <f>THG!X18/THG!X$6</f>
        <v>1.7436440065402011E-2</v>
      </c>
      <c r="Y18" s="35">
        <f>THG!Y18/THG!Y$6</f>
        <v>1.7133258046545436E-2</v>
      </c>
      <c r="Z18" s="35">
        <f>THG!Z18/THG!Z$6</f>
        <v>1.6526612643531738E-2</v>
      </c>
      <c r="AA18" s="35">
        <f>THG!AA18/THG!AA$6</f>
        <v>1.6751927270249364E-2</v>
      </c>
      <c r="AB18" s="35">
        <f>THG!AB18/THG!AB$6</f>
        <v>1.8988493603964016E-2</v>
      </c>
      <c r="AC18" s="35">
        <f>THG!AC18/THG!AC$6</f>
        <v>1.8575871982730897E-2</v>
      </c>
      <c r="AD18" s="35">
        <f>THG!AD18/THG!AD$6</f>
        <v>2.0311293080162406E-2</v>
      </c>
      <c r="AE18" s="35">
        <f>THG!AE18/THG!AE$6</f>
        <v>2.4223526990680717E-2</v>
      </c>
      <c r="AF18" s="35">
        <f>THG!AF18/THG!AF$6</f>
        <v>2.3192785872135191E-2</v>
      </c>
      <c r="AG18" s="35">
        <f>THG!AG18/THG!AG$6</f>
        <v>2.3695664596336988E-2</v>
      </c>
      <c r="AH18" s="99">
        <f>THG!AH18/THG!AH$6</f>
        <v>2.3076876023511588E-2</v>
      </c>
    </row>
    <row r="19" spans="2:34" ht="18.75" customHeight="1">
      <c r="B19" s="20" t="s">
        <v>171</v>
      </c>
      <c r="C19" s="15" t="s">
        <v>6</v>
      </c>
      <c r="D19" s="36">
        <f>THG!D19/THG!D$6</f>
        <v>4.0188071368175531E-3</v>
      </c>
      <c r="E19" s="36">
        <f>THG!E19/THG!E$6</f>
        <v>4.076383510558286E-3</v>
      </c>
      <c r="F19" s="36">
        <f>THG!F19/THG!F$6</f>
        <v>4.1154482665342494E-3</v>
      </c>
      <c r="G19" s="36">
        <f>THG!G19/THG!G$6</f>
        <v>4.0981651905149536E-3</v>
      </c>
      <c r="H19" s="36">
        <f>THG!H19/THG!H$6</f>
        <v>3.7179061907475493E-3</v>
      </c>
      <c r="I19" s="36">
        <f>THG!I19/THG!I$6</f>
        <v>3.7348183702128981E-3</v>
      </c>
      <c r="J19" s="36">
        <f>THG!J19/THG!J$6</f>
        <v>3.6229103134257437E-3</v>
      </c>
      <c r="K19" s="36">
        <f>THG!K19/THG!K$6</f>
        <v>3.7163595022507135E-3</v>
      </c>
      <c r="L19" s="36">
        <f>THG!L19/THG!L$6</f>
        <v>3.8074780001908586E-3</v>
      </c>
      <c r="M19" s="36">
        <f>THG!M19/THG!M$6</f>
        <v>3.786287880159524E-3</v>
      </c>
      <c r="N19" s="36">
        <f>THG!N19/THG!N$6</f>
        <v>3.4405532491719772E-3</v>
      </c>
      <c r="O19" s="36">
        <f>THG!O19/THG!O$6</f>
        <v>3.1818304524668223E-3</v>
      </c>
      <c r="P19" s="36">
        <f>THG!P19/THG!P$6</f>
        <v>3.0798784389017763E-3</v>
      </c>
      <c r="Q19" s="36">
        <f>THG!Q19/THG!Q$6</f>
        <v>2.9627180111306169E-3</v>
      </c>
      <c r="R19" s="36">
        <f>THG!R19/THG!R$6</f>
        <v>2.9955677750071598E-3</v>
      </c>
      <c r="S19" s="36">
        <f>THG!S19/THG!S$6</f>
        <v>2.8674694788513749E-3</v>
      </c>
      <c r="T19" s="36">
        <f>THG!T19/THG!T$6</f>
        <v>2.8783779999392864E-3</v>
      </c>
      <c r="U19" s="36">
        <f>THG!U19/THG!U$6</f>
        <v>2.9100994272582325E-3</v>
      </c>
      <c r="V19" s="36">
        <f>THG!V19/THG!V$6</f>
        <v>2.7696789327400907E-3</v>
      </c>
      <c r="W19" s="36">
        <f>THG!W19/THG!W$6</f>
        <v>2.8040631964292707E-3</v>
      </c>
      <c r="X19" s="36">
        <f>THG!X19/THG!X$6</f>
        <v>2.9847840242343839E-3</v>
      </c>
      <c r="Y19" s="36">
        <f>THG!Y19/THG!Y$6</f>
        <v>2.9118829664071442E-3</v>
      </c>
      <c r="Z19" s="36">
        <f>THG!Z19/THG!Z$6</f>
        <v>2.8478463200952066E-3</v>
      </c>
      <c r="AA19" s="36">
        <f>THG!AA19/THG!AA$6</f>
        <v>2.7129399316089156E-3</v>
      </c>
      <c r="AB19" s="36">
        <f>THG!AB19/THG!AB$6</f>
        <v>2.7325648000722591E-3</v>
      </c>
      <c r="AC19" s="36">
        <f>THG!AC19/THG!AC$6</f>
        <v>2.6709208777415073E-3</v>
      </c>
      <c r="AD19" s="36">
        <f>THG!AD19/THG!AD$6</f>
        <v>2.6998562217100575E-3</v>
      </c>
      <c r="AE19" s="36">
        <f>THG!AE19/THG!AE$6</f>
        <v>2.7651842044041914E-3</v>
      </c>
      <c r="AF19" s="36">
        <f>THG!AF19/THG!AF$6</f>
        <v>2.8873616413118493E-3</v>
      </c>
      <c r="AG19" s="36">
        <f>THG!AG19/THG!AG$6</f>
        <v>2.998472328558746E-3</v>
      </c>
      <c r="AH19" s="36">
        <f>THG!AH19/THG!AH$6</f>
        <v>3.2390007353633762E-3</v>
      </c>
    </row>
    <row r="20" spans="2:34" s="95" customFormat="1" ht="18.75" customHeight="1">
      <c r="B20" s="97" t="s">
        <v>170</v>
      </c>
      <c r="C20" s="96" t="s">
        <v>6</v>
      </c>
      <c r="D20" s="99">
        <f>THG!D20/THG!D$6</f>
        <v>1.0728558669947205E-2</v>
      </c>
      <c r="E20" s="99">
        <f>THG!E20/THG!E$6</f>
        <v>1.0677423309686395E-2</v>
      </c>
      <c r="F20" s="99">
        <f>THG!F20/THG!F$6</f>
        <v>1.1549216009110828E-2</v>
      </c>
      <c r="G20" s="99">
        <f>THG!G20/THG!G$6</f>
        <v>1.4082227710543672E-2</v>
      </c>
      <c r="H20" s="99">
        <f>THG!H20/THG!H$6</f>
        <v>1.4664764106944322E-2</v>
      </c>
      <c r="I20" s="99">
        <f>THG!I20/THG!I$6</f>
        <v>1.5252757093098155E-2</v>
      </c>
      <c r="J20" s="99">
        <f>THG!J20/THG!J$6</f>
        <v>1.4128210366904871E-2</v>
      </c>
      <c r="K20" s="99">
        <f>THG!K20/THG!K$6</f>
        <v>1.4751487983301651E-2</v>
      </c>
      <c r="L20" s="99">
        <f>THG!L20/THG!L$6</f>
        <v>1.5576143615545246E-2</v>
      </c>
      <c r="M20" s="99">
        <f>THG!M20/THG!M$6</f>
        <v>1.442902358548241E-2</v>
      </c>
      <c r="N20" s="99">
        <f>THG!N20/THG!N$6</f>
        <v>1.2750020958780606E-2</v>
      </c>
      <c r="O20" s="99">
        <f>THG!O20/THG!O$6</f>
        <v>1.3248725382772965E-2</v>
      </c>
      <c r="P20" s="99">
        <f>THG!P20/THG!P$6</f>
        <v>1.3642566099030492E-2</v>
      </c>
      <c r="Q20" s="99">
        <f>THG!Q20/THG!Q$6</f>
        <v>1.3100913562138709E-2</v>
      </c>
      <c r="R20" s="99">
        <f>THG!R20/THG!R$6</f>
        <v>1.3747288996160827E-2</v>
      </c>
      <c r="S20" s="99">
        <f>THG!S20/THG!S$6</f>
        <v>1.4290376811078977E-2</v>
      </c>
      <c r="T20" s="99">
        <f>THG!T20/THG!T$6</f>
        <v>1.4126657335095626E-2</v>
      </c>
      <c r="U20" s="99">
        <f>THG!U20/THG!U$6</f>
        <v>1.4574932206047841E-2</v>
      </c>
      <c r="V20" s="99">
        <f>THG!V20/THG!V$6</f>
        <v>1.4600268976662265E-2</v>
      </c>
      <c r="W20" s="99">
        <f>THG!W20/THG!W$6</f>
        <v>1.6165927581510892E-2</v>
      </c>
      <c r="X20" s="99">
        <f>THG!X20/THG!X$6</f>
        <v>1.5127084038530313E-2</v>
      </c>
      <c r="Y20" s="99">
        <f>THG!Y20/THG!Y$6</f>
        <v>1.5728274963678752E-2</v>
      </c>
      <c r="Z20" s="99">
        <f>THG!Z20/THG!Z$6</f>
        <v>1.5831799043435714E-2</v>
      </c>
      <c r="AA20" s="99">
        <f>THG!AA20/THG!AA$6</f>
        <v>1.5592146977966046E-2</v>
      </c>
      <c r="AB20" s="99">
        <f>THG!AB20/THG!AB$6</f>
        <v>1.6281389395509993E-2</v>
      </c>
      <c r="AC20" s="99">
        <f>THG!AC20/THG!AC$6</f>
        <v>1.6727046655100095E-2</v>
      </c>
      <c r="AD20" s="99">
        <f>THG!AD20/THG!AD$6</f>
        <v>1.6795998977580891E-2</v>
      </c>
      <c r="AE20" s="99">
        <f>THG!AE20/THG!AE$6</f>
        <v>1.7281969562067137E-2</v>
      </c>
      <c r="AF20" s="99">
        <f>THG!AF20/THG!AF$6</f>
        <v>1.7071691639125065E-2</v>
      </c>
      <c r="AG20" s="99">
        <f>THG!AG20/THG!AG$6</f>
        <v>1.7260808810992324E-2</v>
      </c>
      <c r="AH20" s="99">
        <f>THG!AH20/THG!AH$6</f>
        <v>1.7207751607809164E-2</v>
      </c>
    </row>
    <row r="21" spans="2:34" s="11" customFormat="1" ht="18.75" customHeight="1">
      <c r="B21" s="10"/>
      <c r="C21" s="21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</row>
    <row r="22" spans="2:34" s="11" customFormat="1" ht="18.75" customHeight="1">
      <c r="B22" s="6" t="s">
        <v>17</v>
      </c>
      <c r="C22" s="23" t="s">
        <v>6</v>
      </c>
      <c r="D22" s="33">
        <f>THG!D22/THG!D$6</f>
        <v>0.16798945289015685</v>
      </c>
      <c r="E22" s="33">
        <f>THG!E22/THG!E$6</f>
        <v>0.17329423110560599</v>
      </c>
      <c r="F22" s="33">
        <f>THG!F22/THG!F$6</f>
        <v>0.16521021669343058</v>
      </c>
      <c r="G22" s="33">
        <f>THG!G22/THG!G$6</f>
        <v>0.17246413766691279</v>
      </c>
      <c r="H22" s="33">
        <f>THG!H22/THG!H$6</f>
        <v>0.16568711279452733</v>
      </c>
      <c r="I22" s="33">
        <f>THG!I22/THG!I$6</f>
        <v>0.167655118505462</v>
      </c>
      <c r="J22" s="33">
        <f>THG!J22/THG!J$6</f>
        <v>0.18537220120676301</v>
      </c>
      <c r="K22" s="33">
        <f>THG!K22/THG!K$6</f>
        <v>0.17924051622528647</v>
      </c>
      <c r="L22" s="33">
        <f>THG!L22/THG!L$6</f>
        <v>0.17587748408753595</v>
      </c>
      <c r="M22" s="33">
        <f>THG!M22/THG!M$6</f>
        <v>0.165586208718841</v>
      </c>
      <c r="N22" s="33">
        <f>THG!N22/THG!N$6</f>
        <v>0.16017546027012688</v>
      </c>
      <c r="O22" s="33">
        <f>THG!O22/THG!O$6</f>
        <v>0.17689416764962751</v>
      </c>
      <c r="P22" s="33">
        <f>THG!P22/THG!P$6</f>
        <v>0.16803270987690927</v>
      </c>
      <c r="Q22" s="33">
        <f>THG!Q22/THG!Q$6</f>
        <v>0.1614323262604733</v>
      </c>
      <c r="R22" s="33">
        <f>THG!R22/THG!R$6</f>
        <v>0.15365019982058431</v>
      </c>
      <c r="S22" s="33">
        <f>THG!S22/THG!S$6</f>
        <v>0.15508332729601529</v>
      </c>
      <c r="T22" s="33">
        <f>THG!T22/THG!T$6</f>
        <v>0.16236037985539759</v>
      </c>
      <c r="U22" s="33">
        <f>THG!U22/THG!U$6</f>
        <v>0.12941564957076912</v>
      </c>
      <c r="V22" s="33">
        <f>THG!V22/THG!V$6</f>
        <v>0.15561624821372214</v>
      </c>
      <c r="W22" s="33">
        <f>THG!W22/THG!W$6</f>
        <v>0.15295027549828816</v>
      </c>
      <c r="X22" s="33">
        <f>THG!X22/THG!X$6</f>
        <v>0.15772631061304976</v>
      </c>
      <c r="Y22" s="33">
        <f>THG!Y22/THG!Y$6</f>
        <v>0.13984610340190776</v>
      </c>
      <c r="Z22" s="33">
        <f>THG!Z22/THG!Z$6</f>
        <v>0.14144363778488828</v>
      </c>
      <c r="AA22" s="33">
        <f>THG!AA22/THG!AA$6</f>
        <v>0.14877257698842686</v>
      </c>
      <c r="AB22" s="33">
        <f>THG!AB22/THG!AB$6</f>
        <v>0.13215675626768486</v>
      </c>
      <c r="AC22" s="33">
        <f>THG!AC22/THG!AC$6</f>
        <v>0.13766514377750622</v>
      </c>
      <c r="AD22" s="33">
        <f>THG!AD22/THG!AD$6</f>
        <v>0.13781599142093484</v>
      </c>
      <c r="AE22" s="33">
        <f>THG!AE22/THG!AE$6</f>
        <v>0.13718938263980301</v>
      </c>
      <c r="AF22" s="33">
        <f>THG!AF22/THG!AF$6</f>
        <v>0.13594267410787436</v>
      </c>
      <c r="AG22" s="33">
        <f>THG!AG22/THG!AG$6</f>
        <v>0.15245893372025307</v>
      </c>
      <c r="AH22" s="33">
        <f>THG!AH22/THG!AH$6</f>
        <v>0.16227322023099675</v>
      </c>
    </row>
    <row r="23" spans="2:34" ht="18.75" customHeight="1">
      <c r="B23" s="20" t="s">
        <v>155</v>
      </c>
      <c r="C23" s="15" t="s">
        <v>6</v>
      </c>
      <c r="D23" s="36">
        <f>THG!D23/THG!D$6</f>
        <v>5.2636300686186618E-2</v>
      </c>
      <c r="E23" s="36">
        <f>THG!E23/THG!E$6</f>
        <v>5.4821438585753259E-2</v>
      </c>
      <c r="F23" s="36">
        <f>THG!F23/THG!F$6</f>
        <v>5.086762847075188E-2</v>
      </c>
      <c r="G23" s="36">
        <f>THG!G23/THG!G$6</f>
        <v>4.9194021510438994E-2</v>
      </c>
      <c r="H23" s="36">
        <f>THG!H23/THG!H$6</f>
        <v>4.5879602771873404E-2</v>
      </c>
      <c r="I23" s="36">
        <f>THG!I23/THG!I$6</f>
        <v>4.77592076824725E-2</v>
      </c>
      <c r="J23" s="36">
        <f>THG!J23/THG!J$6</f>
        <v>5.6447960512015678E-2</v>
      </c>
      <c r="K23" s="36">
        <f>THG!K23/THG!K$6</f>
        <v>5.0022722930035367E-2</v>
      </c>
      <c r="L23" s="36">
        <f>THG!L23/THG!L$6</f>
        <v>4.9641461970279278E-2</v>
      </c>
      <c r="M23" s="36">
        <f>THG!M23/THG!M$6</f>
        <v>4.7313821912532347E-2</v>
      </c>
      <c r="N23" s="36">
        <f>THG!N23/THG!N$6</f>
        <v>4.3865356407804326E-2</v>
      </c>
      <c r="O23" s="36">
        <f>THG!O23/THG!O$6</f>
        <v>5.0021879968106892E-2</v>
      </c>
      <c r="P23" s="36">
        <f>THG!P23/THG!P$6</f>
        <v>4.8233006317818801E-2</v>
      </c>
      <c r="Q23" s="36">
        <f>THG!Q23/THG!Q$6</f>
        <v>4.0672603751965367E-2</v>
      </c>
      <c r="R23" s="36">
        <f>THG!R23/THG!R$6</f>
        <v>3.9963417467430283E-2</v>
      </c>
      <c r="S23" s="36">
        <f>THG!S23/THG!S$6</f>
        <v>4.0509142270876222E-2</v>
      </c>
      <c r="T23" s="36">
        <f>THG!T23/THG!T$6</f>
        <v>4.6221294821769808E-2</v>
      </c>
      <c r="U23" s="36">
        <f>THG!U23/THG!U$6</f>
        <v>3.6353715277245228E-2</v>
      </c>
      <c r="V23" s="36">
        <f>THG!V23/THG!V$6</f>
        <v>4.3255064431796171E-2</v>
      </c>
      <c r="W23" s="36">
        <f>THG!W23/THG!W$6</f>
        <v>4.1594222634634144E-2</v>
      </c>
      <c r="X23" s="36">
        <f>THG!X23/THG!X$6</f>
        <v>4.2715769607475237E-2</v>
      </c>
      <c r="Y23" s="36">
        <f>THG!Y23/THG!Y$6</f>
        <v>3.9363792572983711E-2</v>
      </c>
      <c r="Z23" s="36">
        <f>THG!Z23/THG!Z$6</f>
        <v>3.7415656549699639E-2</v>
      </c>
      <c r="AA23" s="36">
        <f>THG!AA23/THG!AA$6</f>
        <v>4.0164536679523549E-2</v>
      </c>
      <c r="AB23" s="36">
        <f>THG!AB23/THG!AB$6</f>
        <v>3.8354948862657667E-2</v>
      </c>
      <c r="AC23" s="36">
        <f>THG!AC23/THG!AC$6</f>
        <v>3.9383784168664372E-2</v>
      </c>
      <c r="AD23" s="36">
        <f>THG!AD23/THG!AD$6</f>
        <v>3.8330511873204361E-2</v>
      </c>
      <c r="AE23" s="36">
        <f>THG!AE23/THG!AE$6</f>
        <v>3.7952876985473116E-2</v>
      </c>
      <c r="AF23" s="36">
        <f>THG!AF23/THG!AF$6</f>
        <v>3.5004867704742836E-2</v>
      </c>
      <c r="AG23" s="36">
        <f>THG!AG23/THG!AG$6</f>
        <v>4.0475697220185514E-2</v>
      </c>
      <c r="AH23" s="36">
        <f>THG!AH23/THG!AH$6</f>
        <v>3.8332568675781685E-2</v>
      </c>
    </row>
    <row r="24" spans="2:34" ht="18.75" customHeight="1">
      <c r="B24" s="97" t="s">
        <v>30</v>
      </c>
      <c r="C24" s="16" t="s">
        <v>6</v>
      </c>
      <c r="D24" s="35">
        <f>THG!D24/THG!D$6</f>
        <v>0.10563147455271814</v>
      </c>
      <c r="E24" s="35">
        <f>THG!E24/THG!E$6</f>
        <v>0.11126235175521071</v>
      </c>
      <c r="F24" s="35">
        <f>THG!F24/THG!F$6</f>
        <v>0.10862894717906753</v>
      </c>
      <c r="G24" s="35">
        <f>THG!G24/THG!G$6</f>
        <v>0.11865768461610128</v>
      </c>
      <c r="H24" s="35">
        <f>THG!H24/THG!H$6</f>
        <v>0.11549196010751521</v>
      </c>
      <c r="I24" s="35">
        <f>THG!I24/THG!I$6</f>
        <v>0.11628524495366348</v>
      </c>
      <c r="J24" s="35">
        <f>THG!J24/THG!J$6</f>
        <v>0.12614144270047259</v>
      </c>
      <c r="K24" s="35">
        <f>THG!K24/THG!K$6</f>
        <v>0.12644487969876836</v>
      </c>
      <c r="L24" s="35">
        <f>THG!L24/THG!L$6</f>
        <v>0.12339010904113655</v>
      </c>
      <c r="M24" s="35">
        <f>THG!M24/THG!M$6</f>
        <v>0.1157628543021581</v>
      </c>
      <c r="N24" s="35">
        <f>THG!N24/THG!N$6</f>
        <v>0.11405518487670233</v>
      </c>
      <c r="O24" s="35">
        <f>THG!O24/THG!O$6</f>
        <v>0.12505130282277874</v>
      </c>
      <c r="P24" s="35">
        <f>THG!P24/THG!P$6</f>
        <v>0.11790661627946449</v>
      </c>
      <c r="Q24" s="35">
        <f>THG!Q24/THG!Q$6</f>
        <v>0.11884267592268405</v>
      </c>
      <c r="R24" s="35">
        <f>THG!R24/THG!R$6</f>
        <v>0.11201821030119165</v>
      </c>
      <c r="S24" s="35">
        <f>THG!S24/THG!S$6</f>
        <v>0.11283269294314222</v>
      </c>
      <c r="T24" s="35">
        <f>THG!T24/THG!T$6</f>
        <v>0.11456686403713398</v>
      </c>
      <c r="U24" s="35">
        <f>THG!U24/THG!U$6</f>
        <v>9.1720098030859773E-2</v>
      </c>
      <c r="V24" s="35">
        <f>THG!V24/THG!V$6</f>
        <v>0.11099424891390092</v>
      </c>
      <c r="W24" s="35">
        <f>THG!W24/THG!W$6</f>
        <v>0.10985835897935202</v>
      </c>
      <c r="X24" s="35">
        <f>THG!X24/THG!X$6</f>
        <v>0.11361363108523423</v>
      </c>
      <c r="Y24" s="35">
        <f>THG!Y24/THG!Y$6</f>
        <v>9.9151446452470135E-2</v>
      </c>
      <c r="Z24" s="35">
        <f>THG!Z24/THG!Z$6</f>
        <v>0.10293741515966418</v>
      </c>
      <c r="AA24" s="35">
        <f>THG!AA24/THG!AA$6</f>
        <v>0.10749517169894139</v>
      </c>
      <c r="AB24" s="35">
        <f>THG!AB24/THG!AB$6</f>
        <v>9.2705176650990623E-2</v>
      </c>
      <c r="AC24" s="35">
        <f>THG!AC24/THG!AC$6</f>
        <v>9.7192982272296474E-2</v>
      </c>
      <c r="AD24" s="35">
        <f>THG!AD24/THG!AD$6</f>
        <v>9.8359114733784711E-2</v>
      </c>
      <c r="AE24" s="35">
        <f>THG!AE24/THG!AE$6</f>
        <v>9.82889056781939E-2</v>
      </c>
      <c r="AF24" s="35">
        <f>THG!AF24/THG!AF$6</f>
        <v>0.10005795716690961</v>
      </c>
      <c r="AG24" s="35">
        <f>THG!AG24/THG!AG$6</f>
        <v>0.11084418391130402</v>
      </c>
      <c r="AH24" s="99">
        <f>THG!AH24/THG!AH$6</f>
        <v>0.12290321450649508</v>
      </c>
    </row>
    <row r="25" spans="2:34" ht="18.75" customHeight="1">
      <c r="B25" s="20" t="s">
        <v>156</v>
      </c>
      <c r="C25" s="15" t="s">
        <v>6</v>
      </c>
      <c r="D25" s="36">
        <f>THG!D25/THG!D$6</f>
        <v>9.7216776512520885E-3</v>
      </c>
      <c r="E25" s="36">
        <f>THG!E25/THG!E$6</f>
        <v>7.2104407646420045E-3</v>
      </c>
      <c r="F25" s="36">
        <f>THG!F25/THG!F$6</f>
        <v>5.713641043611173E-3</v>
      </c>
      <c r="G25" s="36">
        <f>THG!G25/THG!G$6</f>
        <v>4.6124315403725091E-3</v>
      </c>
      <c r="H25" s="36">
        <f>THG!H25/THG!H$6</f>
        <v>4.3155499151387279E-3</v>
      </c>
      <c r="I25" s="36">
        <f>THG!I25/THG!I$6</f>
        <v>3.6106658693260234E-3</v>
      </c>
      <c r="J25" s="36">
        <f>THG!J25/THG!J$6</f>
        <v>2.7827979942747186E-3</v>
      </c>
      <c r="K25" s="36">
        <f>THG!K25/THG!K$6</f>
        <v>2.7729135964827578E-3</v>
      </c>
      <c r="L25" s="36">
        <f>THG!L25/THG!L$6</f>
        <v>2.84591307612012E-3</v>
      </c>
      <c r="M25" s="36">
        <f>THG!M25/THG!M$6</f>
        <v>2.5095325041505664E-3</v>
      </c>
      <c r="N25" s="36">
        <f>THG!N25/THG!N$6</f>
        <v>2.2549189856202289E-3</v>
      </c>
      <c r="O25" s="36">
        <f>THG!O25/THG!O$6</f>
        <v>1.8209848587418661E-3</v>
      </c>
      <c r="P25" s="36">
        <f>THG!P25/THG!P$6</f>
        <v>1.8930872796259742E-3</v>
      </c>
      <c r="Q25" s="36">
        <f>THG!Q25/THG!Q$6</f>
        <v>1.9170465858238815E-3</v>
      </c>
      <c r="R25" s="36">
        <f>THG!R25/THG!R$6</f>
        <v>1.6685720519623694E-3</v>
      </c>
      <c r="S25" s="36">
        <f>THG!S25/THG!S$6</f>
        <v>1.7414920819968699E-3</v>
      </c>
      <c r="T25" s="36">
        <f>THG!T25/THG!T$6</f>
        <v>1.5722209964938222E-3</v>
      </c>
      <c r="U25" s="36">
        <f>THG!U25/THG!U$6</f>
        <v>1.3418362626641056E-3</v>
      </c>
      <c r="V25" s="36">
        <f>THG!V25/THG!V$6</f>
        <v>1.3669348680250589E-3</v>
      </c>
      <c r="W25" s="36">
        <f>THG!W25/THG!W$6</f>
        <v>1.4976938843020073E-3</v>
      </c>
      <c r="X25" s="36">
        <f>THG!X25/THG!X$6</f>
        <v>1.3969099203402957E-3</v>
      </c>
      <c r="Y25" s="36">
        <f>THG!Y25/THG!Y$6</f>
        <v>1.3308643764539095E-3</v>
      </c>
      <c r="Z25" s="36">
        <f>THG!Z25/THG!Z$6</f>
        <v>1.0905660755244665E-3</v>
      </c>
      <c r="AA25" s="36">
        <f>THG!AA25/THG!AA$6</f>
        <v>1.1128686099619374E-3</v>
      </c>
      <c r="AB25" s="36">
        <f>THG!AB25/THG!AB$6</f>
        <v>1.0966307540365816E-3</v>
      </c>
      <c r="AC25" s="36">
        <f>THG!AC25/THG!AC$6</f>
        <v>1.0883773365453866E-3</v>
      </c>
      <c r="AD25" s="36">
        <f>THG!AD25/THG!AD$6</f>
        <v>1.126364813945766E-3</v>
      </c>
      <c r="AE25" s="36">
        <f>THG!AE25/THG!AE$6</f>
        <v>9.4759997613599509E-4</v>
      </c>
      <c r="AF25" s="36">
        <f>THG!AF25/THG!AF$6</f>
        <v>8.7984923622192173E-4</v>
      </c>
      <c r="AG25" s="36">
        <f>THG!AG25/THG!AG$6</f>
        <v>1.1390525887635362E-3</v>
      </c>
      <c r="AH25" s="36">
        <f>THG!AH25/THG!AH$6</f>
        <v>1.0374370487199697E-3</v>
      </c>
    </row>
    <row r="26" spans="2:34" ht="18.75" customHeight="1">
      <c r="B26" s="9"/>
      <c r="C26" s="16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99"/>
    </row>
    <row r="27" spans="2:34" s="11" customFormat="1" ht="18.75" customHeight="1">
      <c r="B27" s="5" t="s">
        <v>25</v>
      </c>
      <c r="C27" s="21" t="s">
        <v>6</v>
      </c>
      <c r="D27" s="34">
        <f>THG!D27/THG!D$6</f>
        <v>0.13120620436543903</v>
      </c>
      <c r="E27" s="34">
        <f>THG!E27/THG!E$6</f>
        <v>0.13865260341174485</v>
      </c>
      <c r="F27" s="34">
        <f>THG!F27/THG!F$6</f>
        <v>0.14964656682013594</v>
      </c>
      <c r="G27" s="34">
        <f>THG!G27/THG!G$6</f>
        <v>0.15467724800858865</v>
      </c>
      <c r="H27" s="34">
        <f>THG!H27/THG!H$6</f>
        <v>0.15361744717635853</v>
      </c>
      <c r="I27" s="34">
        <f>THG!I27/THG!I$6</f>
        <v>0.15749054760119285</v>
      </c>
      <c r="J27" s="34">
        <f>THG!J27/THG!J$6</f>
        <v>0.1548113488790715</v>
      </c>
      <c r="K27" s="34">
        <f>THG!K27/THG!K$6</f>
        <v>0.16015458120760348</v>
      </c>
      <c r="L27" s="34">
        <f>THG!L27/THG!L$6</f>
        <v>0.16705884195285811</v>
      </c>
      <c r="M27" s="34">
        <f>THG!M27/THG!M$6</f>
        <v>0.17741518145057267</v>
      </c>
      <c r="N27" s="34">
        <f>THG!N27/THG!N$6</f>
        <v>0.17400174768189253</v>
      </c>
      <c r="O27" s="34">
        <f>THG!O27/THG!O$6</f>
        <v>0.16765241066426592</v>
      </c>
      <c r="P27" s="34">
        <f>THG!P27/THG!P$6</f>
        <v>0.1688155525468818</v>
      </c>
      <c r="Q27" s="34">
        <f>THG!Q27/THG!Q$6</f>
        <v>0.16317116535559556</v>
      </c>
      <c r="R27" s="34">
        <f>THG!R27/THG!R$6</f>
        <v>0.16531447440465508</v>
      </c>
      <c r="S27" s="34">
        <f>THG!S27/THG!S$6</f>
        <v>0.16140193269193379</v>
      </c>
      <c r="T27" s="34">
        <f>THG!T27/THG!T$6</f>
        <v>0.15632390951680583</v>
      </c>
      <c r="U27" s="34">
        <f>THG!U27/THG!U$6</f>
        <v>0.1574935251760258</v>
      </c>
      <c r="V27" s="34">
        <f>THG!V27/THG!V$6</f>
        <v>0.15692515065455992</v>
      </c>
      <c r="W27" s="34">
        <f>THG!W27/THG!W$6</f>
        <v>0.16762884395619368</v>
      </c>
      <c r="X27" s="34">
        <f>THG!X27/THG!X$6</f>
        <v>0.16273748643804015</v>
      </c>
      <c r="Y27" s="34">
        <f>THG!Y27/THG!Y$6</f>
        <v>0.16912451920037944</v>
      </c>
      <c r="Z27" s="34">
        <f>THG!Z27/THG!Z$6</f>
        <v>0.16663016004581618</v>
      </c>
      <c r="AA27" s="34">
        <f>THG!AA27/THG!AA$6</f>
        <v>0.16806771093489431</v>
      </c>
      <c r="AB27" s="34">
        <f>THG!AB27/THG!AB$6</f>
        <v>0.17660372927553789</v>
      </c>
      <c r="AC27" s="34">
        <f>THG!AC27/THG!AC$6</f>
        <v>0.17888116337871468</v>
      </c>
      <c r="AD27" s="34">
        <f>THG!AD27/THG!AD$6</f>
        <v>0.181943648530177</v>
      </c>
      <c r="AE27" s="34">
        <f>THG!AE27/THG!AE$6</f>
        <v>0.18843298780782317</v>
      </c>
      <c r="AF27" s="34">
        <f>THG!AF27/THG!AF$6</f>
        <v>0.18995097017122856</v>
      </c>
      <c r="AG27" s="34">
        <f>THG!AG27/THG!AG$6</f>
        <v>0.20291771419196464</v>
      </c>
      <c r="AH27" s="34">
        <f>THG!AH27/THG!AH$6</f>
        <v>0.19684308697004713</v>
      </c>
    </row>
    <row r="28" spans="2:34" ht="18.75" customHeight="1">
      <c r="B28" s="97" t="s">
        <v>7</v>
      </c>
      <c r="C28" s="16" t="s">
        <v>6</v>
      </c>
      <c r="D28" s="35">
        <f>THG!D28/THG!D$6</f>
        <v>1.9541081879709738E-3</v>
      </c>
      <c r="E28" s="35">
        <f>THG!E28/THG!E$6</f>
        <v>1.8875465415423881E-3</v>
      </c>
      <c r="F28" s="35">
        <f>THG!F28/THG!F$6</f>
        <v>1.8920433780437453E-3</v>
      </c>
      <c r="G28" s="35">
        <f>THG!G28/THG!G$6</f>
        <v>1.8419067875930812E-3</v>
      </c>
      <c r="H28" s="35">
        <f>THG!H28/THG!H$6</f>
        <v>1.8708959767155607E-3</v>
      </c>
      <c r="I28" s="35">
        <f>THG!I28/THG!I$6</f>
        <v>1.9277720031310836E-3</v>
      </c>
      <c r="J28" s="35">
        <f>THG!J28/THG!J$6</f>
        <v>1.9190200602697525E-3</v>
      </c>
      <c r="K28" s="35">
        <f>THG!K28/THG!K$6</f>
        <v>2.1388426710795003E-3</v>
      </c>
      <c r="L28" s="35">
        <f>THG!L28/THG!L$6</f>
        <v>2.250263316571762E-3</v>
      </c>
      <c r="M28" s="35">
        <f>THG!M28/THG!M$6</f>
        <v>2.417618005066781E-3</v>
      </c>
      <c r="N28" s="35">
        <f>THG!N28/THG!N$6</f>
        <v>2.5573998292787148E-3</v>
      </c>
      <c r="O28" s="35">
        <f>THG!O28/THG!O$6</f>
        <v>2.413957361332375E-3</v>
      </c>
      <c r="P28" s="35">
        <f>THG!P28/THG!P$6</f>
        <v>2.4221065980875238E-3</v>
      </c>
      <c r="Q28" s="35">
        <f>THG!Q28/THG!Q$6</f>
        <v>2.400566567227526E-3</v>
      </c>
      <c r="R28" s="35">
        <f>THG!R28/THG!R$6</f>
        <v>2.249435969737458E-3</v>
      </c>
      <c r="S28" s="35">
        <f>THG!S28/THG!S$6</f>
        <v>2.52401334770554E-3</v>
      </c>
      <c r="T28" s="35">
        <f>THG!T28/THG!T$6</f>
        <v>2.5691333053175338E-3</v>
      </c>
      <c r="U28" s="35">
        <f>THG!U28/THG!U$6</f>
        <v>2.6868244965608541E-3</v>
      </c>
      <c r="V28" s="35">
        <f>THG!V28/THG!V$6</f>
        <v>2.6631930510604765E-3</v>
      </c>
      <c r="W28" s="35">
        <f>THG!W28/THG!W$6</f>
        <v>2.7346615553891043E-3</v>
      </c>
      <c r="X28" s="35">
        <f>THG!X28/THG!X$6</f>
        <v>2.4809309922454877E-3</v>
      </c>
      <c r="Y28" s="35">
        <f>THG!Y28/THG!Y$6</f>
        <v>2.3362932377403636E-3</v>
      </c>
      <c r="Z28" s="35">
        <f>THG!Z28/THG!Z$6</f>
        <v>2.379465896733675E-3</v>
      </c>
      <c r="AA28" s="35">
        <f>THG!AA28/THG!AA$6</f>
        <v>2.1908036345221239E-3</v>
      </c>
      <c r="AB28" s="35">
        <f>THG!AB28/THG!AB$6</f>
        <v>2.197729242736101E-3</v>
      </c>
      <c r="AC28" s="35">
        <f>THG!AC28/THG!AC$6</f>
        <v>2.2131545105538134E-3</v>
      </c>
      <c r="AD28" s="35">
        <f>THG!AD28/THG!AD$6</f>
        <v>2.3069685282654886E-3</v>
      </c>
      <c r="AE28" s="35">
        <f>THG!AE28/THG!AE$6</f>
        <v>2.4384693163764285E-3</v>
      </c>
      <c r="AF28" s="35">
        <f>THG!AF28/THG!AF$6</f>
        <v>2.577747728745531E-3</v>
      </c>
      <c r="AG28" s="35">
        <f>THG!AG28/THG!AG$6</f>
        <v>2.7705761075858867E-3</v>
      </c>
      <c r="AH28" s="99">
        <f>THG!AH28/THG!AH$6</f>
        <v>1.2179807954776133E-3</v>
      </c>
    </row>
    <row r="29" spans="2:34" ht="18.75" customHeight="1">
      <c r="B29" s="20" t="s">
        <v>8</v>
      </c>
      <c r="C29" s="15" t="s">
        <v>6</v>
      </c>
      <c r="D29" s="36">
        <f>THG!D29/THG!D$6</f>
        <v>0.12397382724041062</v>
      </c>
      <c r="E29" s="36">
        <f>THG!E29/THG!E$6</f>
        <v>0.13173332545939115</v>
      </c>
      <c r="F29" s="36">
        <f>THG!F29/THG!F$6</f>
        <v>0.14253445953230937</v>
      </c>
      <c r="G29" s="36">
        <f>THG!G29/THG!G$6</f>
        <v>0.14762740806566807</v>
      </c>
      <c r="H29" s="36">
        <f>THG!H29/THG!H$6</f>
        <v>0.14666422059522835</v>
      </c>
      <c r="I29" s="36">
        <f>THG!I29/THG!I$6</f>
        <v>0.15090754185987984</v>
      </c>
      <c r="J29" s="36">
        <f>THG!J29/THG!J$6</f>
        <v>0.14848299020238173</v>
      </c>
      <c r="K29" s="36">
        <f>THG!K29/THG!K$6</f>
        <v>0.15392538427937619</v>
      </c>
      <c r="L29" s="36">
        <f>THG!L29/THG!L$6</f>
        <v>0.16062932013292611</v>
      </c>
      <c r="M29" s="36">
        <f>THG!M29/THG!M$6</f>
        <v>0.17103913571555662</v>
      </c>
      <c r="N29" s="36">
        <f>THG!N29/THG!N$6</f>
        <v>0.16756537424755233</v>
      </c>
      <c r="O29" s="36">
        <f>THG!O29/THG!O$6</f>
        <v>0.16157869614787232</v>
      </c>
      <c r="P29" s="36">
        <f>THG!P29/THG!P$6</f>
        <v>0.16283651031932919</v>
      </c>
      <c r="Q29" s="36">
        <f>THG!Q29/THG!Q$6</f>
        <v>0.15718001536138554</v>
      </c>
      <c r="R29" s="36">
        <f>THG!R29/THG!R$6</f>
        <v>0.15957982202308824</v>
      </c>
      <c r="S29" s="36">
        <f>THG!S29/THG!S$6</f>
        <v>0.15551233757074498</v>
      </c>
      <c r="T29" s="36">
        <f>THG!T29/THG!T$6</f>
        <v>0.15062762072239563</v>
      </c>
      <c r="U29" s="36">
        <f>THG!U29/THG!U$6</f>
        <v>0.1515636198187793</v>
      </c>
      <c r="V29" s="36">
        <f>THG!V29/THG!V$6</f>
        <v>0.15106453166121642</v>
      </c>
      <c r="W29" s="36">
        <f>THG!W29/THG!W$6</f>
        <v>0.1617253661930558</v>
      </c>
      <c r="X29" s="36">
        <f>THG!X29/THG!X$6</f>
        <v>0.15725974862458728</v>
      </c>
      <c r="Y29" s="36">
        <f>THG!Y29/THG!Y$6</f>
        <v>0.16364955981173859</v>
      </c>
      <c r="Z29" s="36">
        <f>THG!Z29/THG!Z$6</f>
        <v>0.16121719958736716</v>
      </c>
      <c r="AA29" s="36">
        <f>THG!AA29/THG!AA$6</f>
        <v>0.16286487069735547</v>
      </c>
      <c r="AB29" s="36">
        <f>THG!AB29/THG!AB$6</f>
        <v>0.17126596651949461</v>
      </c>
      <c r="AC29" s="36">
        <f>THG!AC29/THG!AC$6</f>
        <v>0.17364789006883097</v>
      </c>
      <c r="AD29" s="36">
        <f>THG!AD29/THG!AD$6</f>
        <v>0.17647986902568316</v>
      </c>
      <c r="AE29" s="36">
        <f>THG!AE29/THG!AE$6</f>
        <v>0.18313248981011265</v>
      </c>
      <c r="AF29" s="36">
        <f>THG!AF29/THG!AF$6</f>
        <v>0.1844131042684303</v>
      </c>
      <c r="AG29" s="36">
        <f>THG!AG29/THG!AG$6</f>
        <v>0.19720443284126027</v>
      </c>
      <c r="AH29" s="36">
        <f>THG!AH29/THG!AH$6</f>
        <v>0.19254582736561832</v>
      </c>
    </row>
    <row r="30" spans="2:34" ht="18.75" customHeight="1">
      <c r="B30" s="97" t="s">
        <v>9</v>
      </c>
      <c r="C30" s="16" t="s">
        <v>6</v>
      </c>
      <c r="D30" s="35">
        <f>THG!D30/THG!D$6</f>
        <v>2.33049148976342E-3</v>
      </c>
      <c r="E30" s="35">
        <f>THG!E30/THG!E$6</f>
        <v>2.1603349531988019E-3</v>
      </c>
      <c r="F30" s="35">
        <f>THG!F30/THG!F$6</f>
        <v>2.2236775112153633E-3</v>
      </c>
      <c r="G30" s="35">
        <f>THG!G30/THG!G$6</f>
        <v>2.2463950631405661E-3</v>
      </c>
      <c r="H30" s="35">
        <f>THG!H30/THG!H$6</f>
        <v>2.1265482226666067E-3</v>
      </c>
      <c r="I30" s="35">
        <f>THG!I30/THG!I$6</f>
        <v>2.0870442668141941E-3</v>
      </c>
      <c r="J30" s="35">
        <f>THG!J30/THG!J$6</f>
        <v>2.0683118494978594E-3</v>
      </c>
      <c r="K30" s="35">
        <f>THG!K30/THG!K$6</f>
        <v>1.9698993004492221E-3</v>
      </c>
      <c r="L30" s="35">
        <f>THG!L30/THG!L$6</f>
        <v>1.9030029014665962E-3</v>
      </c>
      <c r="M30" s="35">
        <f>THG!M30/THG!M$6</f>
        <v>1.8567036605290621E-3</v>
      </c>
      <c r="N30" s="35">
        <f>THG!N30/THG!N$6</f>
        <v>1.8764362534117607E-3</v>
      </c>
      <c r="O30" s="35">
        <f>THG!O30/THG!O$6</f>
        <v>1.6942070992737072E-3</v>
      </c>
      <c r="P30" s="35">
        <f>THG!P30/THG!P$6</f>
        <v>1.6023394164078849E-3</v>
      </c>
      <c r="Q30" s="35">
        <f>THG!Q30/THG!Q$6</f>
        <v>1.5742850572743824E-3</v>
      </c>
      <c r="R30" s="35">
        <f>THG!R30/THG!R$6</f>
        <v>1.5103014637349629E-3</v>
      </c>
      <c r="S30" s="35">
        <f>THG!S30/THG!S$6</f>
        <v>1.3828682417806007E-3</v>
      </c>
      <c r="T30" s="35">
        <f>THG!T30/THG!T$6</f>
        <v>1.2971903486799173E-3</v>
      </c>
      <c r="U30" s="35">
        <f>THG!U30/THG!U$6</f>
        <v>1.3032279756374754E-3</v>
      </c>
      <c r="V30" s="35">
        <f>THG!V30/THG!V$6</f>
        <v>1.280719193243113E-3</v>
      </c>
      <c r="W30" s="35">
        <f>THG!W30/THG!W$6</f>
        <v>1.2090524164081388E-3</v>
      </c>
      <c r="X30" s="35">
        <f>THG!X30/THG!X$6</f>
        <v>1.1884903136066571E-3</v>
      </c>
      <c r="Y30" s="35">
        <f>THG!Y30/THG!Y$6</f>
        <v>1.2320552954477963E-3</v>
      </c>
      <c r="Z30" s="35">
        <f>THG!Z30/THG!Z$6</f>
        <v>1.1266913810242681E-3</v>
      </c>
      <c r="AA30" s="35">
        <f>THG!AA30/THG!AA$6</f>
        <v>1.1255563377404027E-3</v>
      </c>
      <c r="AB30" s="35">
        <f>THG!AB30/THG!AB$6</f>
        <v>1.0506439322833948E-3</v>
      </c>
      <c r="AC30" s="35">
        <f>THG!AC30/THG!AC$6</f>
        <v>1.1319780662693074E-3</v>
      </c>
      <c r="AD30" s="35">
        <f>THG!AD30/THG!AD$6</f>
        <v>1.1645527560293907E-3</v>
      </c>
      <c r="AE30" s="35">
        <f>THG!AE30/THG!AE$6</f>
        <v>9.8241210348812822E-4</v>
      </c>
      <c r="AF30" s="35">
        <f>THG!AF30/THG!AF$6</f>
        <v>8.5713994886793651E-4</v>
      </c>
      <c r="AG30" s="35">
        <f>THG!AG30/THG!AG$6</f>
        <v>9.158541752697949E-4</v>
      </c>
      <c r="AH30" s="99">
        <f>THG!AH30/THG!AH$6</f>
        <v>9.3630255070440013E-4</v>
      </c>
    </row>
    <row r="31" spans="2:34" ht="18.75" customHeight="1">
      <c r="B31" s="20" t="s">
        <v>10</v>
      </c>
      <c r="C31" s="15" t="s">
        <v>6</v>
      </c>
      <c r="D31" s="36">
        <f>THG!D31/THG!D$6</f>
        <v>2.947777447294026E-3</v>
      </c>
      <c r="E31" s="36">
        <f>THG!E31/THG!E$6</f>
        <v>2.8713964576124861E-3</v>
      </c>
      <c r="F31" s="36">
        <f>THG!F31/THG!F$6</f>
        <v>2.9963863985674258E-3</v>
      </c>
      <c r="G31" s="36">
        <f>THG!G31/THG!G$6</f>
        <v>2.9615380921869179E-3</v>
      </c>
      <c r="H31" s="36">
        <f>THG!H31/THG!H$6</f>
        <v>2.9557823817480244E-3</v>
      </c>
      <c r="I31" s="36">
        <f>THG!I31/THG!I$6</f>
        <v>2.5681894713677289E-3</v>
      </c>
      <c r="J31" s="36">
        <f>THG!J31/THG!J$6</f>
        <v>2.3410267669221468E-3</v>
      </c>
      <c r="K31" s="36">
        <f>THG!K31/THG!K$6</f>
        <v>2.120454956698564E-3</v>
      </c>
      <c r="L31" s="36">
        <f>THG!L31/THG!L$6</f>
        <v>2.2762556018936543E-3</v>
      </c>
      <c r="M31" s="36">
        <f>THG!M31/THG!M$6</f>
        <v>2.1017240694202045E-3</v>
      </c>
      <c r="N31" s="36">
        <f>THG!N31/THG!N$6</f>
        <v>2.0025373516497718E-3</v>
      </c>
      <c r="O31" s="36">
        <f>THG!O31/THG!O$6</f>
        <v>1.9655500557875E-3</v>
      </c>
      <c r="P31" s="36">
        <f>THG!P31/THG!P$6</f>
        <v>1.9545962130571612E-3</v>
      </c>
      <c r="Q31" s="36">
        <f>THG!Q31/THG!Q$6</f>
        <v>2.016298369708118E-3</v>
      </c>
      <c r="R31" s="36">
        <f>THG!R31/THG!R$6</f>
        <v>1.9749149480944406E-3</v>
      </c>
      <c r="S31" s="36">
        <f>THG!S31/THG!S$6</f>
        <v>1.9827135317026763E-3</v>
      </c>
      <c r="T31" s="36">
        <f>THG!T31/THG!T$6</f>
        <v>1.8299651404127559E-3</v>
      </c>
      <c r="U31" s="36">
        <f>THG!U31/THG!U$6</f>
        <v>1.9398528850481669E-3</v>
      </c>
      <c r="V31" s="36">
        <f>THG!V31/THG!V$6</f>
        <v>1.9167067490399301E-3</v>
      </c>
      <c r="W31" s="36">
        <f>THG!W31/THG!W$6</f>
        <v>1.9597637913406495E-3</v>
      </c>
      <c r="X31" s="36">
        <f>THG!X31/THG!X$6</f>
        <v>1.8083165076007257E-3</v>
      </c>
      <c r="Y31" s="36">
        <f>THG!Y31/THG!Y$6</f>
        <v>1.9066108554526985E-3</v>
      </c>
      <c r="Z31" s="36">
        <f>THG!Z31/THG!Z$6</f>
        <v>1.9068031806910477E-3</v>
      </c>
      <c r="AA31" s="36">
        <f>THG!AA31/THG!AA$6</f>
        <v>1.8864802652762992E-3</v>
      </c>
      <c r="AB31" s="36">
        <f>THG!AB31/THG!AB$6</f>
        <v>2.0893895810238099E-3</v>
      </c>
      <c r="AC31" s="36">
        <f>THG!AC31/THG!AC$6</f>
        <v>1.8881407330605846E-3</v>
      </c>
      <c r="AD31" s="36">
        <f>THG!AD31/THG!AD$6</f>
        <v>1.9922582201989331E-3</v>
      </c>
      <c r="AE31" s="36">
        <f>THG!AE31/THG!AE$6</f>
        <v>1.8796165778459726E-3</v>
      </c>
      <c r="AF31" s="36">
        <f>THG!AF31/THG!AF$6</f>
        <v>2.1029782251848067E-3</v>
      </c>
      <c r="AG31" s="36">
        <f>THG!AG31/THG!AG$6</f>
        <v>2.0268510678487298E-3</v>
      </c>
      <c r="AH31" s="36">
        <f>THG!AH31/THG!AH$6</f>
        <v>2.1429762582467829E-3</v>
      </c>
    </row>
    <row r="32" spans="2:34" ht="18.75" customHeight="1">
      <c r="B32" s="9"/>
      <c r="C32" s="16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99"/>
    </row>
    <row r="33" spans="2:34" s="11" customFormat="1" ht="18.75" customHeight="1">
      <c r="B33" s="5" t="s">
        <v>26</v>
      </c>
      <c r="C33" s="21" t="s">
        <v>6</v>
      </c>
      <c r="D33" s="34">
        <f>THG!D33/THG!D$6</f>
        <v>6.9694906006287652E-2</v>
      </c>
      <c r="E33" s="34">
        <f>THG!E33/THG!E$6</f>
        <v>6.4898189299412976E-2</v>
      </c>
      <c r="F33" s="34">
        <f>THG!F33/THG!F$6</f>
        <v>6.5034724149959977E-2</v>
      </c>
      <c r="G33" s="34">
        <f>THG!G33/THG!G$6</f>
        <v>6.48444310177404E-2</v>
      </c>
      <c r="H33" s="34">
        <f>THG!H33/THG!H$6</f>
        <v>6.517134759322428E-2</v>
      </c>
      <c r="I33" s="34">
        <f>THG!I33/THG!I$6</f>
        <v>6.5832828950866229E-2</v>
      </c>
      <c r="J33" s="34">
        <f>THG!J33/THG!J$6</f>
        <v>6.6159630047865556E-2</v>
      </c>
      <c r="K33" s="34">
        <f>THG!K33/THG!K$6</f>
        <v>6.6415042793450396E-2</v>
      </c>
      <c r="L33" s="34">
        <f>THG!L33/THG!L$6</f>
        <v>6.7981944541895489E-2</v>
      </c>
      <c r="M33" s="34">
        <f>THG!M33/THG!M$6</f>
        <v>7.0630400301674362E-2</v>
      </c>
      <c r="N33" s="34">
        <f>THG!N33/THG!N$6</f>
        <v>6.9327730892158643E-2</v>
      </c>
      <c r="O33" s="34">
        <f>THG!O33/THG!O$6</f>
        <v>6.9228772722098486E-2</v>
      </c>
      <c r="P33" s="34">
        <f>THG!P33/THG!P$6</f>
        <v>6.8149871318257838E-2</v>
      </c>
      <c r="Q33" s="34">
        <f>THG!Q33/THG!Q$6</f>
        <v>6.7408209657518342E-2</v>
      </c>
      <c r="R33" s="34">
        <f>THG!R33/THG!R$6</f>
        <v>6.7948331167576884E-2</v>
      </c>
      <c r="S33" s="34">
        <f>THG!S33/THG!S$6</f>
        <v>6.9544048474490056E-2</v>
      </c>
      <c r="T33" s="34">
        <f>THG!T33/THG!T$6</f>
        <v>6.8037278029568299E-2</v>
      </c>
      <c r="U33" s="34">
        <f>THG!U33/THG!U$6</f>
        <v>6.99474180789844E-2</v>
      </c>
      <c r="V33" s="34">
        <f>THG!V33/THG!V$6</f>
        <v>7.0752878682058276E-2</v>
      </c>
      <c r="W33" s="34">
        <f>THG!W33/THG!W$6</f>
        <v>7.6204901880936926E-2</v>
      </c>
      <c r="X33" s="34">
        <f>THG!X33/THG!X$6</f>
        <v>7.3235831188265321E-2</v>
      </c>
      <c r="Y33" s="34">
        <f>THG!Y33/THG!Y$6</f>
        <v>7.5181942405645033E-2</v>
      </c>
      <c r="Z33" s="34">
        <f>THG!Z33/THG!Z$6</f>
        <v>7.5367567463193591E-2</v>
      </c>
      <c r="AA33" s="34">
        <f>THG!AA33/THG!AA$6</f>
        <v>7.5167033509679487E-2</v>
      </c>
      <c r="AB33" s="34">
        <f>THG!AB33/THG!AB$6</f>
        <v>8.0092076199427806E-2</v>
      </c>
      <c r="AC33" s="34">
        <f>THG!AC33/THG!AC$6</f>
        <v>7.9838183566950674E-2</v>
      </c>
      <c r="AD33" s="34">
        <f>THG!AD33/THG!AD$6</f>
        <v>7.9113658976826887E-2</v>
      </c>
      <c r="AE33" s="34">
        <f>THG!AE33/THG!AE$6</f>
        <v>7.9636171716103835E-2</v>
      </c>
      <c r="AF33" s="34">
        <f>THG!AF33/THG!AF$6</f>
        <v>7.9968046296496939E-2</v>
      </c>
      <c r="AG33" s="34">
        <f>THG!AG33/THG!AG$6</f>
        <v>8.3892743322541388E-2</v>
      </c>
      <c r="AH33" s="34">
        <f>THG!AH33/THG!AH$6</f>
        <v>8.980144486433296E-2</v>
      </c>
    </row>
    <row r="34" spans="2:34" s="95" customFormat="1" ht="18.75" customHeight="1">
      <c r="B34" s="97" t="s">
        <v>33</v>
      </c>
      <c r="C34" s="96" t="s">
        <v>6</v>
      </c>
      <c r="D34" s="99">
        <f>THG!D34/THG!D$6</f>
        <v>8.4175529624271207E-3</v>
      </c>
      <c r="E34" s="99">
        <f>THG!E34/THG!E$6</f>
        <v>7.131814859731413E-3</v>
      </c>
      <c r="F34" s="99">
        <f>THG!F34/THG!F$6</f>
        <v>6.2629875225071463E-3</v>
      </c>
      <c r="G34" s="99">
        <f>THG!G34/THG!G$6</f>
        <v>6.6809118880645623E-3</v>
      </c>
      <c r="H34" s="99">
        <f>THG!H34/THG!H$6</f>
        <v>6.5425135979460917E-3</v>
      </c>
      <c r="I34" s="99">
        <f>THG!I34/THG!I$6</f>
        <v>6.9367171189136344E-3</v>
      </c>
      <c r="J34" s="99">
        <f>THG!J34/THG!J$6</f>
        <v>7.6489813953384269E-3</v>
      </c>
      <c r="K34" s="99">
        <f>THG!K34/THG!K$6</f>
        <v>6.8026884480685565E-3</v>
      </c>
      <c r="L34" s="99">
        <f>THG!L34/THG!L$6</f>
        <v>6.5070668118245335E-3</v>
      </c>
      <c r="M34" s="99">
        <f>THG!M34/THG!M$6</f>
        <v>6.798638719316386E-3</v>
      </c>
      <c r="N34" s="99">
        <f>THG!N34/THG!N$6</f>
        <v>5.9499858531905309E-3</v>
      </c>
      <c r="O34" s="99">
        <f>THG!O34/THG!O$6</f>
        <v>6.1178338084716165E-3</v>
      </c>
      <c r="P34" s="99">
        <f>THG!P34/THG!P$6</f>
        <v>6.0038823066773366E-3</v>
      </c>
      <c r="Q34" s="99">
        <f>THG!Q34/THG!Q$6</f>
        <v>5.7136992571876462E-3</v>
      </c>
      <c r="R34" s="99">
        <f>THG!R34/THG!R$6</f>
        <v>5.6657174999884602E-3</v>
      </c>
      <c r="S34" s="99">
        <f>THG!S34/THG!S$6</f>
        <v>5.7482596078543835E-3</v>
      </c>
      <c r="T34" s="99">
        <f>THG!T34/THG!T$6</f>
        <v>5.9573537810925919E-3</v>
      </c>
      <c r="U34" s="99">
        <f>THG!U34/THG!U$6</f>
        <v>5.5675494955778329E-3</v>
      </c>
      <c r="V34" s="99">
        <f>THG!V34/THG!V$6</f>
        <v>6.0445719728409279E-3</v>
      </c>
      <c r="W34" s="99">
        <f>THG!W34/THG!W$6</f>
        <v>6.244587356653496E-3</v>
      </c>
      <c r="X34" s="99">
        <f>THG!X34/THG!X$6</f>
        <v>6.1708094359759439E-3</v>
      </c>
      <c r="Y34" s="99">
        <f>THG!Y34/THG!Y$6</f>
        <v>6.1676932981209838E-3</v>
      </c>
      <c r="Z34" s="99">
        <f>THG!Z34/THG!Z$6</f>
        <v>5.8943043280877605E-3</v>
      </c>
      <c r="AA34" s="99">
        <f>THG!AA34/THG!AA$6</f>
        <v>6.1396682651973407E-3</v>
      </c>
      <c r="AB34" s="99">
        <f>THG!AB34/THG!AB$6</f>
        <v>6.3632526115911118E-3</v>
      </c>
      <c r="AC34" s="99">
        <f>THG!AC34/THG!AC$6</f>
        <v>6.7673622735142944E-3</v>
      </c>
      <c r="AD34" s="99">
        <f>THG!AD34/THG!AD$6</f>
        <v>6.8843924340956045E-3</v>
      </c>
      <c r="AE34" s="99">
        <f>THG!AE34/THG!AE$6</f>
        <v>7.1256068958591772E-3</v>
      </c>
      <c r="AF34" s="99">
        <f>THG!AF34/THG!AF$6</f>
        <v>6.959493342694965E-3</v>
      </c>
      <c r="AG34" s="99">
        <f>THG!AG34/THG!AG$6</f>
        <v>7.5294074274251648E-3</v>
      </c>
      <c r="AH34" s="99">
        <f>THG!AH34/THG!AH$6</f>
        <v>8.1096004195628357E-3</v>
      </c>
    </row>
    <row r="35" spans="2:34" s="95" customFormat="1" ht="18.75" customHeight="1">
      <c r="B35" s="20" t="s">
        <v>93</v>
      </c>
      <c r="C35" s="15" t="s">
        <v>6</v>
      </c>
      <c r="D35" s="36">
        <f>THG!D35/THG!D$6</f>
        <v>2.628202171424384E-2</v>
      </c>
      <c r="E35" s="36">
        <f>THG!E35/THG!E$6</f>
        <v>2.4314989623668393E-2</v>
      </c>
      <c r="F35" s="36">
        <f>THG!F35/THG!F$6</f>
        <v>2.462166958845945E-2</v>
      </c>
      <c r="G35" s="36">
        <f>THG!G35/THG!G$6</f>
        <v>2.480880663652903E-2</v>
      </c>
      <c r="H35" s="36">
        <f>THG!H35/THG!H$6</f>
        <v>2.5338900857013156E-2</v>
      </c>
      <c r="I35" s="36">
        <f>THG!I35/THG!I$6</f>
        <v>2.5428663590160338E-2</v>
      </c>
      <c r="J35" s="36">
        <f>THG!J35/THG!J$6</f>
        <v>2.5039064607829977E-2</v>
      </c>
      <c r="K35" s="36">
        <f>THG!K35/THG!K$6</f>
        <v>2.5062144286839082E-2</v>
      </c>
      <c r="L35" s="36">
        <f>THG!L35/THG!L$6</f>
        <v>2.545598380001074E-2</v>
      </c>
      <c r="M35" s="36">
        <f>THG!M35/THG!M$6</f>
        <v>2.6053181504379672E-2</v>
      </c>
      <c r="N35" s="36">
        <f>THG!N35/THG!N$6</f>
        <v>2.5638049228164577E-2</v>
      </c>
      <c r="O35" s="36">
        <f>THG!O35/THG!O$6</f>
        <v>2.5624986326143007E-2</v>
      </c>
      <c r="P35" s="36">
        <f>THG!P35/THG!P$6</f>
        <v>2.5141756372673008E-2</v>
      </c>
      <c r="Q35" s="36">
        <f>THG!Q35/THG!Q$6</f>
        <v>2.4908928491042894E-2</v>
      </c>
      <c r="R35" s="36">
        <f>THG!R35/THG!R$6</f>
        <v>2.4615534593665094E-2</v>
      </c>
      <c r="S35" s="36">
        <f>THG!S35/THG!S$6</f>
        <v>2.5073527855120469E-2</v>
      </c>
      <c r="T35" s="36">
        <f>THG!T35/THG!T$6</f>
        <v>2.4383836337960738E-2</v>
      </c>
      <c r="U35" s="36">
        <f>THG!U35/THG!U$6</f>
        <v>2.5123361538249008E-2</v>
      </c>
      <c r="V35" s="36">
        <f>THG!V35/THG!V$6</f>
        <v>2.5328956497374124E-2</v>
      </c>
      <c r="W35" s="36">
        <f>THG!W35/THG!W$6</f>
        <v>2.7213276864423291E-2</v>
      </c>
      <c r="X35" s="36">
        <f>THG!X35/THG!X$6</f>
        <v>2.6134121160616777E-2</v>
      </c>
      <c r="Y35" s="36">
        <f>THG!Y35/THG!Y$6</f>
        <v>2.6483946889987973E-2</v>
      </c>
      <c r="Z35" s="36">
        <f>THG!Z35/THG!Z$6</f>
        <v>2.631941289132244E-2</v>
      </c>
      <c r="AA35" s="36">
        <f>THG!AA35/THG!AA$6</f>
        <v>2.6168405436169797E-2</v>
      </c>
      <c r="AB35" s="36">
        <f>THG!AB35/THG!AB$6</f>
        <v>2.7542169274678629E-2</v>
      </c>
      <c r="AC35" s="36">
        <f>THG!AC35/THG!AC$6</f>
        <v>2.7426590764319778E-2</v>
      </c>
      <c r="AD35" s="36">
        <f>THG!AD35/THG!AD$6</f>
        <v>2.7047329457205272E-2</v>
      </c>
      <c r="AE35" s="36">
        <f>THG!AE35/THG!AE$6</f>
        <v>2.7309969649374169E-2</v>
      </c>
      <c r="AF35" s="36">
        <f>THG!AF35/THG!AF$6</f>
        <v>2.8017253248874264E-2</v>
      </c>
      <c r="AG35" s="36">
        <f>THG!AG35/THG!AG$6</f>
        <v>2.9278658895875827E-2</v>
      </c>
      <c r="AH35" s="36">
        <f>THG!AH35/THG!AH$6</f>
        <v>3.1342356165272096E-2</v>
      </c>
    </row>
    <row r="36" spans="2:34" s="95" customFormat="1" ht="18.75" customHeight="1">
      <c r="B36" s="97" t="s">
        <v>94</v>
      </c>
      <c r="C36" s="96" t="s">
        <v>6</v>
      </c>
      <c r="D36" s="99">
        <f>THG!D36/THG!D$6</f>
        <v>8.8412307593129253E-3</v>
      </c>
      <c r="E36" s="99">
        <f>THG!E36/THG!E$6</f>
        <v>8.170382073264839E-3</v>
      </c>
      <c r="F36" s="99">
        <f>THG!F36/THG!F$6</f>
        <v>8.4638870265949431E-3</v>
      </c>
      <c r="G36" s="99">
        <f>THG!G36/THG!G$6</f>
        <v>8.5000792549964777E-3</v>
      </c>
      <c r="H36" s="99">
        <f>THG!H36/THG!H$6</f>
        <v>8.9714347131287266E-3</v>
      </c>
      <c r="I36" s="99">
        <f>THG!I36/THG!I$6</f>
        <v>8.9279515315120444E-3</v>
      </c>
      <c r="J36" s="99">
        <f>THG!J36/THG!J$6</f>
        <v>8.855825316232151E-3</v>
      </c>
      <c r="K36" s="99">
        <f>THG!K36/THG!K$6</f>
        <v>8.9973757236726983E-3</v>
      </c>
      <c r="L36" s="99">
        <f>THG!L36/THG!L$6</f>
        <v>9.4089459791541694E-3</v>
      </c>
      <c r="M36" s="99">
        <f>THG!M36/THG!M$6</f>
        <v>9.6472744333938477E-3</v>
      </c>
      <c r="N36" s="99">
        <f>THG!N36/THG!N$6</f>
        <v>9.6110385464315759E-3</v>
      </c>
      <c r="O36" s="99">
        <f>THG!O36/THG!O$6</f>
        <v>9.6201445684476715E-3</v>
      </c>
      <c r="P36" s="99">
        <f>THG!P36/THG!P$6</f>
        <v>9.591300914292937E-3</v>
      </c>
      <c r="Q36" s="99">
        <f>THG!Q36/THG!Q$6</f>
        <v>9.701120525722997E-3</v>
      </c>
      <c r="R36" s="99">
        <f>THG!R36/THG!R$6</f>
        <v>9.5831384854101181E-3</v>
      </c>
      <c r="S36" s="99">
        <f>THG!S36/THG!S$6</f>
        <v>9.8736232534437588E-3</v>
      </c>
      <c r="T36" s="99">
        <f>THG!T36/THG!T$6</f>
        <v>9.599753555804582E-3</v>
      </c>
      <c r="U36" s="99">
        <f>THG!U36/THG!U$6</f>
        <v>9.8935724224433665E-3</v>
      </c>
      <c r="V36" s="99">
        <f>THG!V36/THG!V$6</f>
        <v>9.842699649350993E-3</v>
      </c>
      <c r="W36" s="99">
        <f>THG!W36/THG!W$6</f>
        <v>1.0543028698233403E-2</v>
      </c>
      <c r="X36" s="99">
        <f>THG!X36/THG!X$6</f>
        <v>9.8740048307529218E-3</v>
      </c>
      <c r="Y36" s="99">
        <f>THG!Y36/THG!Y$6</f>
        <v>9.9940841811203465E-3</v>
      </c>
      <c r="Z36" s="99">
        <f>THG!Z36/THG!Z$6</f>
        <v>9.9872707189612737E-3</v>
      </c>
      <c r="AA36" s="99">
        <f>THG!AA36/THG!AA$6</f>
        <v>9.7542909565805705E-3</v>
      </c>
      <c r="AB36" s="99">
        <f>THG!AB36/THG!AB$6</f>
        <v>1.0258091855044124E-2</v>
      </c>
      <c r="AC36" s="99">
        <f>THG!AC36/THG!AC$6</f>
        <v>1.0088786110082369E-2</v>
      </c>
      <c r="AD36" s="99">
        <f>THG!AD36/THG!AD$6</f>
        <v>1.0004496088044454E-2</v>
      </c>
      <c r="AE36" s="99">
        <f>THG!AE36/THG!AE$6</f>
        <v>1.0148876884979939E-2</v>
      </c>
      <c r="AF36" s="99">
        <f>THG!AF36/THG!AF$6</f>
        <v>1.0387183769718368E-2</v>
      </c>
      <c r="AG36" s="99">
        <f>THG!AG36/THG!AG$6</f>
        <v>1.0831058713551063E-2</v>
      </c>
      <c r="AH36" s="99">
        <f>THG!AH36/THG!AH$6</f>
        <v>1.1686512847365372E-2</v>
      </c>
    </row>
    <row r="37" spans="2:34" s="95" customFormat="1" ht="18.75" customHeight="1">
      <c r="B37" s="20" t="s">
        <v>95</v>
      </c>
      <c r="C37" s="15" t="s">
        <v>6</v>
      </c>
      <c r="D37" s="36">
        <f>THG!D37/THG!D$6</f>
        <v>2.3597246139165452E-2</v>
      </c>
      <c r="E37" s="36">
        <f>THG!E37/THG!E$6</f>
        <v>2.286977742738603E-2</v>
      </c>
      <c r="F37" s="36">
        <f>THG!F37/THG!F$6</f>
        <v>2.3345712644753453E-2</v>
      </c>
      <c r="G37" s="36">
        <f>THG!G37/THG!G$6</f>
        <v>2.2806627489029667E-2</v>
      </c>
      <c r="H37" s="36">
        <f>THG!H37/THG!H$6</f>
        <v>2.2381663459786275E-2</v>
      </c>
      <c r="I37" s="36">
        <f>THG!I37/THG!I$6</f>
        <v>2.2635872775725152E-2</v>
      </c>
      <c r="J37" s="36">
        <f>THG!J37/THG!J$6</f>
        <v>2.2626818331211933E-2</v>
      </c>
      <c r="K37" s="36">
        <f>THG!K37/THG!K$6</f>
        <v>2.3408226304606667E-2</v>
      </c>
      <c r="L37" s="36">
        <f>THG!L37/THG!L$6</f>
        <v>2.4285478675121038E-2</v>
      </c>
      <c r="M37" s="36">
        <f>THG!M37/THG!M$6</f>
        <v>2.5574412944542387E-2</v>
      </c>
      <c r="N37" s="36">
        <f>THG!N37/THG!N$6</f>
        <v>2.5540945400417025E-2</v>
      </c>
      <c r="O37" s="36">
        <f>THG!O37/THG!O$6</f>
        <v>2.5289734969866719E-2</v>
      </c>
      <c r="P37" s="36">
        <f>THG!P37/THG!P$6</f>
        <v>2.4868201086501108E-2</v>
      </c>
      <c r="Q37" s="36">
        <f>THG!Q37/THG!Q$6</f>
        <v>2.4538072642049314E-2</v>
      </c>
      <c r="R37" s="36">
        <f>THG!R37/THG!R$6</f>
        <v>2.5568113665719965E-2</v>
      </c>
      <c r="S37" s="36">
        <f>THG!S37/THG!S$6</f>
        <v>2.6104251957882366E-2</v>
      </c>
      <c r="T37" s="36">
        <f>THG!T37/THG!T$6</f>
        <v>2.5266985000374109E-2</v>
      </c>
      <c r="U37" s="36">
        <f>THG!U37/THG!U$6</f>
        <v>2.6248444599330147E-2</v>
      </c>
      <c r="V37" s="36">
        <f>THG!V37/THG!V$6</f>
        <v>2.6247240288277199E-2</v>
      </c>
      <c r="W37" s="36">
        <f>THG!W37/THG!W$6</f>
        <v>2.8525292460018878E-2</v>
      </c>
      <c r="X37" s="36">
        <f>THG!X37/THG!X$6</f>
        <v>2.7251357643556753E-2</v>
      </c>
      <c r="Y37" s="36">
        <f>THG!Y37/THG!Y$6</f>
        <v>2.8397186711310366E-2</v>
      </c>
      <c r="Z37" s="36">
        <f>THG!Z37/THG!Z$6</f>
        <v>2.8910743205291061E-2</v>
      </c>
      <c r="AA37" s="36">
        <f>THG!AA37/THG!AA$6</f>
        <v>2.8562036136771909E-2</v>
      </c>
      <c r="AB37" s="36">
        <f>THG!AB37/THG!AB$6</f>
        <v>3.0951442309683844E-2</v>
      </c>
      <c r="AC37" s="36">
        <f>THG!AC37/THG!AC$6</f>
        <v>3.0509469174893538E-2</v>
      </c>
      <c r="AD37" s="36">
        <f>THG!AD37/THG!AD$6</f>
        <v>3.0171415360102555E-2</v>
      </c>
      <c r="AE37" s="36">
        <f>THG!AE37/THG!AE$6</f>
        <v>3.0040850164849944E-2</v>
      </c>
      <c r="AF37" s="36">
        <f>THG!AF37/THG!AF$6</f>
        <v>2.9430019974224782E-2</v>
      </c>
      <c r="AG37" s="36">
        <f>THG!AG37/THG!AG$6</f>
        <v>3.0827379309952604E-2</v>
      </c>
      <c r="AH37" s="36">
        <f>THG!AH37/THG!AH$6</f>
        <v>3.2966709346983647E-2</v>
      </c>
    </row>
    <row r="38" spans="2:34" s="95" customFormat="1" ht="18.75" customHeight="1">
      <c r="B38" s="97" t="s">
        <v>96</v>
      </c>
      <c r="C38" s="96" t="s">
        <v>6</v>
      </c>
      <c r="D38" s="99">
        <f>THG!D38/THG!D$6</f>
        <v>1.7624337674500476E-3</v>
      </c>
      <c r="E38" s="99">
        <f>THG!E38/THG!E$6</f>
        <v>1.6527767849964202E-3</v>
      </c>
      <c r="F38" s="99">
        <f>THG!F38/THG!F$6</f>
        <v>1.5181194770304374E-3</v>
      </c>
      <c r="G38" s="99">
        <f>THG!G38/THG!G$6</f>
        <v>1.2823103377173249E-3</v>
      </c>
      <c r="H38" s="99">
        <f>THG!H38/THG!H$6</f>
        <v>1.1787542785706411E-3</v>
      </c>
      <c r="I38" s="99">
        <f>THG!I38/THG!I$6</f>
        <v>1.1423442414961252E-3</v>
      </c>
      <c r="J38" s="99">
        <f>THG!J38/THG!J$6</f>
        <v>1.212898699471723E-3</v>
      </c>
      <c r="K38" s="99">
        <f>THG!K38/THG!K$6</f>
        <v>1.3411764378683621E-3</v>
      </c>
      <c r="L38" s="99">
        <f>THG!L38/THG!L$6</f>
        <v>1.4725206966394891E-3</v>
      </c>
      <c r="M38" s="99">
        <f>THG!M38/THG!M$6</f>
        <v>1.6418435370658901E-3</v>
      </c>
      <c r="N38" s="99">
        <f>THG!N38/THG!N$6</f>
        <v>1.6264404582418959E-3</v>
      </c>
      <c r="O38" s="99">
        <f>THG!O38/THG!O$6</f>
        <v>1.6019852768119356E-3</v>
      </c>
      <c r="P38" s="99">
        <f>THG!P38/THG!P$6</f>
        <v>1.5361022131281034E-3</v>
      </c>
      <c r="Q38" s="99">
        <f>THG!Q38/THG!Q$6</f>
        <v>1.5176602869781159E-3</v>
      </c>
      <c r="R38" s="99">
        <f>THG!R38/THG!R$6</f>
        <v>1.4593184129129749E-3</v>
      </c>
      <c r="S38" s="99">
        <f>THG!S38/THG!S$6</f>
        <v>1.4396634847911849E-3</v>
      </c>
      <c r="T38" s="99">
        <f>THG!T38/THG!T$6</f>
        <v>1.4399643328619287E-3</v>
      </c>
      <c r="U38" s="99">
        <f>THG!U38/THG!U$6</f>
        <v>1.5172536953425068E-3</v>
      </c>
      <c r="V38" s="99">
        <f>THG!V38/THG!V$6</f>
        <v>1.5851130701287084E-3</v>
      </c>
      <c r="W38" s="99">
        <f>THG!W38/THG!W$6</f>
        <v>1.6749060297198209E-3</v>
      </c>
      <c r="X38" s="99">
        <f>THG!X38/THG!X$6</f>
        <v>1.6447144469416094E-3</v>
      </c>
      <c r="Y38" s="99">
        <f>THG!Y38/THG!Y$6</f>
        <v>1.7369560354255581E-3</v>
      </c>
      <c r="Z38" s="99">
        <f>THG!Z38/THG!Z$6</f>
        <v>1.8325653591126803E-3</v>
      </c>
      <c r="AA38" s="99">
        <f>THG!AA38/THG!AA$6</f>
        <v>1.9401236088405847E-3</v>
      </c>
      <c r="AB38" s="99">
        <f>THG!AB38/THG!AB$6</f>
        <v>2.1273176834295162E-3</v>
      </c>
      <c r="AC38" s="99">
        <f>THG!AC38/THG!AC$6</f>
        <v>2.1075632527479205E-3</v>
      </c>
      <c r="AD38" s="99">
        <f>THG!AD38/THG!AD$6</f>
        <v>2.0725083840882927E-3</v>
      </c>
      <c r="AE38" s="99">
        <f>THG!AE38/THG!AE$6</f>
        <v>2.1720482396305708E-3</v>
      </c>
      <c r="AF38" s="99">
        <f>THG!AF38/THG!AF$6</f>
        <v>2.3921736228440698E-3</v>
      </c>
      <c r="AG38" s="99">
        <f>THG!AG38/THG!AG$6</f>
        <v>2.5951747060117044E-3</v>
      </c>
      <c r="AH38" s="99">
        <f>THG!AH38/THG!AH$6</f>
        <v>2.6886357555840372E-3</v>
      </c>
    </row>
    <row r="39" spans="2:34" s="95" customFormat="1" ht="18.75" customHeight="1">
      <c r="B39" s="20" t="s">
        <v>97</v>
      </c>
      <c r="C39" s="15" t="s">
        <v>6</v>
      </c>
      <c r="D39" s="36">
        <f>THG!D39/THG!D$6</f>
        <v>3.8527728317488941E-4</v>
      </c>
      <c r="E39" s="36">
        <f>THG!E39/THG!E$6</f>
        <v>3.6361535997511023E-4</v>
      </c>
      <c r="F39" s="36">
        <f>THG!F39/THG!F$6</f>
        <v>4.3167301916209393E-4</v>
      </c>
      <c r="G39" s="36">
        <f>THG!G39/THG!G$6</f>
        <v>4.0091174053229667E-4</v>
      </c>
      <c r="H39" s="36">
        <f>THG!H39/THG!H$6</f>
        <v>3.9878273797864697E-4</v>
      </c>
      <c r="I39" s="36">
        <f>THG!I39/THG!I$6</f>
        <v>4.0920525420431558E-4</v>
      </c>
      <c r="J39" s="36">
        <f>THG!J39/THG!J$6</f>
        <v>4.2570805235195655E-4</v>
      </c>
      <c r="K39" s="36">
        <f>THG!K39/THG!K$6</f>
        <v>4.519936400053105E-4</v>
      </c>
      <c r="L39" s="36">
        <f>THG!L39/THG!L$6</f>
        <v>4.8648573122430912E-4</v>
      </c>
      <c r="M39" s="36">
        <f>THG!M39/THG!M$6</f>
        <v>5.2803866744245535E-4</v>
      </c>
      <c r="N39" s="36">
        <f>THG!N39/THG!N$6</f>
        <v>5.6889269925694259E-4</v>
      </c>
      <c r="O39" s="36">
        <f>THG!O39/THG!O$6</f>
        <v>5.8764009513623933E-4</v>
      </c>
      <c r="P39" s="36">
        <f>THG!P39/THG!P$6</f>
        <v>6.1716890852246112E-4</v>
      </c>
      <c r="Q39" s="36">
        <f>THG!Q39/THG!Q$6</f>
        <v>6.2864887963360791E-4</v>
      </c>
      <c r="R39" s="36">
        <f>THG!R39/THG!R$6</f>
        <v>6.2338473945863684E-4</v>
      </c>
      <c r="S39" s="36">
        <f>THG!S39/THG!S$6</f>
        <v>6.4591947454731421E-4</v>
      </c>
      <c r="T39" s="36">
        <f>THG!T39/THG!T$6</f>
        <v>6.3134044417081513E-4</v>
      </c>
      <c r="U39" s="36">
        <f>THG!U39/THG!U$6</f>
        <v>6.6500428449228473E-4</v>
      </c>
      <c r="V39" s="36">
        <f>THG!V39/THG!V$6</f>
        <v>7.1260031873196419E-4</v>
      </c>
      <c r="W39" s="36">
        <f>THG!W39/THG!W$6</f>
        <v>7.4476060584097799E-4</v>
      </c>
      <c r="X39" s="36">
        <f>THG!X39/THG!X$6</f>
        <v>7.5467132024943661E-4</v>
      </c>
      <c r="Y39" s="36">
        <f>THG!Y39/THG!Y$6</f>
        <v>7.1301390783288252E-4</v>
      </c>
      <c r="Z39" s="36">
        <f>THG!Z39/THG!Z$6</f>
        <v>7.4718342369601881E-4</v>
      </c>
      <c r="AA39" s="36">
        <f>THG!AA39/THG!AA$6</f>
        <v>7.1516004047100833E-4</v>
      </c>
      <c r="AB39" s="36">
        <f>THG!AB39/THG!AB$6</f>
        <v>8.3184545931769261E-4</v>
      </c>
      <c r="AC39" s="36">
        <f>THG!AC39/THG!AC$6</f>
        <v>8.7529412087761682E-4</v>
      </c>
      <c r="AD39" s="36">
        <f>THG!AD39/THG!AD$6</f>
        <v>8.9776539548977778E-4</v>
      </c>
      <c r="AE39" s="36">
        <f>THG!AE39/THG!AE$6</f>
        <v>8.0662055677096372E-4</v>
      </c>
      <c r="AF39" s="36">
        <f>THG!AF39/THG!AF$6</f>
        <v>7.0715903936820256E-4</v>
      </c>
      <c r="AG39" s="36">
        <f>THG!AG39/THG!AG$6</f>
        <v>6.4646025824303325E-4</v>
      </c>
      <c r="AH39" s="36">
        <f>THG!AH39/THG!AH$6</f>
        <v>6.2454860644654299E-4</v>
      </c>
    </row>
    <row r="40" spans="2:34" s="95" customFormat="1" ht="18.75" customHeight="1">
      <c r="B40" s="97" t="s">
        <v>98</v>
      </c>
      <c r="C40" s="96" t="s">
        <v>6</v>
      </c>
      <c r="D40" s="99">
        <f>THG!D40/THG!D$6</f>
        <v>4.0882269300435018E-4</v>
      </c>
      <c r="E40" s="99">
        <f>THG!E40/THG!E$6</f>
        <v>3.9402811068574783E-4</v>
      </c>
      <c r="F40" s="99">
        <f>THG!F40/THG!F$6</f>
        <v>3.8954401092053121E-4</v>
      </c>
      <c r="G40" s="99">
        <f>THG!G40/THG!G$6</f>
        <v>3.6330380916648104E-4</v>
      </c>
      <c r="H40" s="99">
        <f>THG!H40/THG!H$6</f>
        <v>3.5745266119261235E-4</v>
      </c>
      <c r="I40" s="99">
        <f>THG!I40/THG!I$6</f>
        <v>3.4759073461505899E-4</v>
      </c>
      <c r="J40" s="99">
        <f>THG!J40/THG!J$6</f>
        <v>3.4301667673625007E-4</v>
      </c>
      <c r="K40" s="99">
        <f>THG!K40/THG!K$6</f>
        <v>3.4192408038851937E-4</v>
      </c>
      <c r="L40" s="99">
        <f>THG!L40/THG!L$6</f>
        <v>3.4354003587241369E-4</v>
      </c>
      <c r="M40" s="99">
        <f>THG!M40/THG!M$6</f>
        <v>3.6134846113319434E-4</v>
      </c>
      <c r="N40" s="99">
        <f>THG!N40/THG!N$6</f>
        <v>3.5164403522137461E-4</v>
      </c>
      <c r="O40" s="99">
        <f>THG!O40/THG!O$6</f>
        <v>3.2965086051886793E-4</v>
      </c>
      <c r="P40" s="99">
        <f>THG!P40/THG!P$6</f>
        <v>3.0831677217253532E-4</v>
      </c>
      <c r="Q40" s="99">
        <f>THG!Q40/THG!Q$6</f>
        <v>3.0186063648228998E-4</v>
      </c>
      <c r="R40" s="99">
        <f>THG!R40/THG!R$6</f>
        <v>3.0444135459406941E-4</v>
      </c>
      <c r="S40" s="99">
        <f>THG!S40/THG!S$6</f>
        <v>3.0984653915719677E-4</v>
      </c>
      <c r="T40" s="99">
        <f>THG!T40/THG!T$6</f>
        <v>2.8594573491136832E-4</v>
      </c>
      <c r="U40" s="99">
        <f>THG!U40/THG!U$6</f>
        <v>2.9053340080361522E-4</v>
      </c>
      <c r="V40" s="99">
        <f>THG!V40/THG!V$6</f>
        <v>2.6747302382862132E-4</v>
      </c>
      <c r="W40" s="99">
        <f>THG!W40/THG!W$6</f>
        <v>2.941255759771521E-4</v>
      </c>
      <c r="X40" s="99">
        <f>THG!X40/THG!X$6</f>
        <v>2.7313146663014644E-4</v>
      </c>
      <c r="Y40" s="99">
        <f>THG!Y40/THG!Y$6</f>
        <v>2.87921626856766E-4</v>
      </c>
      <c r="Z40" s="99">
        <f>THG!Z40/THG!Z$6</f>
        <v>2.7499474460968422E-4</v>
      </c>
      <c r="AA40" s="99">
        <f>THG!AA40/THG!AA$6</f>
        <v>2.5551132798361318E-4</v>
      </c>
      <c r="AB40" s="99">
        <f>THG!AB40/THG!AB$6</f>
        <v>2.6210417835971495E-4</v>
      </c>
      <c r="AC40" s="99">
        <f>THG!AC40/THG!AC$6</f>
        <v>2.550949312581448E-4</v>
      </c>
      <c r="AD40" s="99">
        <f>THG!AD40/THG!AD$6</f>
        <v>2.4859437073924528E-4</v>
      </c>
      <c r="AE40" s="99">
        <f>THG!AE40/THG!AE$6</f>
        <v>2.3880961438115268E-4</v>
      </c>
      <c r="AF40" s="99">
        <f>THG!AF40/THG!AF$6</f>
        <v>2.3683957203078231E-4</v>
      </c>
      <c r="AG40" s="99">
        <f>THG!AG40/THG!AG$6</f>
        <v>2.4206987876708826E-4</v>
      </c>
      <c r="AH40" s="99">
        <f>THG!AH40/THG!AH$6</f>
        <v>2.5587039917719271E-4</v>
      </c>
    </row>
    <row r="41" spans="2:34" s="95" customFormat="1" ht="18.75" customHeight="1">
      <c r="B41" s="20" t="s">
        <v>99</v>
      </c>
      <c r="C41" s="15" t="s">
        <v>6</v>
      </c>
      <c r="D41" s="36">
        <f>THG!D41/THG!D$6</f>
        <v>3.2068750903088527E-7</v>
      </c>
      <c r="E41" s="36">
        <f>THG!E41/THG!E$6</f>
        <v>8.0505970502395798E-7</v>
      </c>
      <c r="F41" s="36">
        <f>THG!F41/THG!F$6</f>
        <v>1.1308605318983612E-6</v>
      </c>
      <c r="G41" s="36">
        <f>THG!G41/THG!G$6</f>
        <v>1.4798617045554228E-6</v>
      </c>
      <c r="H41" s="36">
        <f>THG!H41/THG!H$6</f>
        <v>1.8452876081238357E-6</v>
      </c>
      <c r="I41" s="36">
        <f>THG!I41/THG!I$6</f>
        <v>4.4837042395528243E-6</v>
      </c>
      <c r="J41" s="36">
        <f>THG!J41/THG!J$6</f>
        <v>7.3169686931321992E-6</v>
      </c>
      <c r="K41" s="36">
        <f>THG!K41/THG!K$6</f>
        <v>9.5138720011922909E-6</v>
      </c>
      <c r="L41" s="36">
        <f>THG!L41/THG!L$6</f>
        <v>2.1922812048799658E-5</v>
      </c>
      <c r="M41" s="36">
        <f>THG!M41/THG!M$6</f>
        <v>2.5662034400542998E-5</v>
      </c>
      <c r="N41" s="36">
        <f>THG!N41/THG!N$6</f>
        <v>4.0734671234741685E-5</v>
      </c>
      <c r="O41" s="36">
        <f>THG!O41/THG!O$6</f>
        <v>5.6796816702420959E-5</v>
      </c>
      <c r="P41" s="36">
        <f>THG!P41/THG!P$6</f>
        <v>8.3142744290361437E-5</v>
      </c>
      <c r="Q41" s="36">
        <f>THG!Q41/THG!Q$6</f>
        <v>9.8218938421469466E-5</v>
      </c>
      <c r="R41" s="36">
        <f>THG!R41/THG!R$6</f>
        <v>1.2868241582757918E-4</v>
      </c>
      <c r="S41" s="36">
        <f>THG!S41/THG!S$6</f>
        <v>3.4895630169337101E-4</v>
      </c>
      <c r="T41" s="36">
        <f>THG!T41/THG!T$6</f>
        <v>4.7209884239217517E-4</v>
      </c>
      <c r="U41" s="36">
        <f>THG!U41/THG!U$6</f>
        <v>6.4169864274563049E-4</v>
      </c>
      <c r="V41" s="36">
        <f>THG!V41/THG!V$6</f>
        <v>7.2422386152576291E-4</v>
      </c>
      <c r="W41" s="36">
        <f>THG!W41/THG!W$6</f>
        <v>9.6492429006991495E-4</v>
      </c>
      <c r="X41" s="36">
        <f>THG!X41/THG!X$6</f>
        <v>1.1330208835417402E-3</v>
      </c>
      <c r="Y41" s="36">
        <f>THG!Y41/THG!Y$6</f>
        <v>1.4011397549901468E-3</v>
      </c>
      <c r="Z41" s="36">
        <f>THG!Z41/THG!Z$6</f>
        <v>1.401092792112662E-3</v>
      </c>
      <c r="AA41" s="36">
        <f>THG!AA41/THG!AA$6</f>
        <v>1.6318377376646907E-3</v>
      </c>
      <c r="AB41" s="36">
        <f>THG!AB41/THG!AB$6</f>
        <v>1.7558528273231943E-3</v>
      </c>
      <c r="AC41" s="36">
        <f>THG!AC41/THG!AC$6</f>
        <v>1.8080229392570038E-3</v>
      </c>
      <c r="AD41" s="36">
        <f>THG!AD41/THG!AD$6</f>
        <v>1.7871574870616839E-3</v>
      </c>
      <c r="AE41" s="36">
        <f>THG!AE41/THG!AE$6</f>
        <v>1.7933897102579241E-3</v>
      </c>
      <c r="AF41" s="36">
        <f>THG!AF41/THG!AF$6</f>
        <v>1.8379237267415224E-3</v>
      </c>
      <c r="AG41" s="36">
        <f>THG!AG41/THG!AG$6</f>
        <v>1.9425341327149229E-3</v>
      </c>
      <c r="AH41" s="36">
        <f>THG!AH41/THG!AH$6</f>
        <v>2.1272113239412496E-3</v>
      </c>
    </row>
    <row r="42" spans="2:34" s="95" customFormat="1" ht="18.75" customHeight="1">
      <c r="B42" s="97"/>
      <c r="C42" s="96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</row>
    <row r="43" spans="2:34" s="11" customFormat="1" ht="18.75" customHeight="1">
      <c r="B43" s="5" t="s">
        <v>27</v>
      </c>
      <c r="C43" s="21" t="s">
        <v>6</v>
      </c>
      <c r="D43" s="34">
        <f>THG!D43/THG!D$6</f>
        <v>3.0623239063115648E-2</v>
      </c>
      <c r="E43" s="34">
        <f>THG!E43/THG!E$6</f>
        <v>3.2953874271825619E-2</v>
      </c>
      <c r="F43" s="34">
        <f>THG!F43/THG!F$6</f>
        <v>3.4880091099306523E-2</v>
      </c>
      <c r="G43" s="34">
        <f>THG!G43/THG!G$6</f>
        <v>3.5000267836987779E-2</v>
      </c>
      <c r="H43" s="34">
        <f>THG!H43/THG!H$6</f>
        <v>3.4852018456797751E-2</v>
      </c>
      <c r="I43" s="34">
        <f>THG!I43/THG!I$6</f>
        <v>3.411310433054103E-2</v>
      </c>
      <c r="J43" s="34">
        <f>THG!J43/THG!J$6</f>
        <v>3.2290875213590184E-2</v>
      </c>
      <c r="K43" s="34">
        <f>THG!K43/THG!K$6</f>
        <v>3.0635652190502398E-2</v>
      </c>
      <c r="L43" s="34">
        <f>THG!L43/THG!L$6</f>
        <v>2.9367022482480878E-2</v>
      </c>
      <c r="M43" s="34">
        <f>THG!M43/THG!M$6</f>
        <v>2.8746836942695007E-2</v>
      </c>
      <c r="N43" s="34">
        <f>THG!N43/THG!N$6</f>
        <v>2.7307587059579419E-2</v>
      </c>
      <c r="O43" s="34">
        <f>THG!O43/THG!O$6</f>
        <v>2.5316014157792228E-2</v>
      </c>
      <c r="P43" s="34">
        <f>THG!P43/THG!P$6</f>
        <v>2.450572851384332E-2</v>
      </c>
      <c r="Q43" s="34">
        <f>THG!Q43/THG!Q$6</f>
        <v>2.3118061102403907E-2</v>
      </c>
      <c r="R43" s="34">
        <f>THG!R43/THG!R$6</f>
        <v>2.2211713903644327E-2</v>
      </c>
      <c r="S43" s="34">
        <f>THG!S43/THG!S$6</f>
        <v>2.1408356544674184E-2</v>
      </c>
      <c r="T43" s="34">
        <f>THG!T43/THG!T$6</f>
        <v>1.9419767858202007E-2</v>
      </c>
      <c r="U43" s="34">
        <f>THG!U43/THG!U$6</f>
        <v>1.8585440393835022E-2</v>
      </c>
      <c r="V43" s="34">
        <f>THG!V43/THG!V$6</f>
        <v>1.7302738312921812E-2</v>
      </c>
      <c r="W43" s="34">
        <f>THG!W43/THG!W$6</f>
        <v>1.7216561824225068E-2</v>
      </c>
      <c r="X43" s="34">
        <f>THG!X43/THG!X$6</f>
        <v>1.5413064984435553E-2</v>
      </c>
      <c r="Y43" s="34">
        <f>THG!Y43/THG!Y$6</f>
        <v>1.4973320035478301E-2</v>
      </c>
      <c r="Z43" s="34">
        <f>THG!Z43/THG!Z$6</f>
        <v>1.4041841793744132E-2</v>
      </c>
      <c r="AA43" s="34">
        <f>THG!AA43/THG!AA$6</f>
        <v>1.2981569806370899E-2</v>
      </c>
      <c r="AB43" s="34">
        <f>THG!AB43/THG!AB$6</f>
        <v>1.288827135815733E-2</v>
      </c>
      <c r="AC43" s="34">
        <f>THG!AC43/THG!AC$6</f>
        <v>1.2166413963102236E-2</v>
      </c>
      <c r="AD43" s="34">
        <f>THG!AD43/THG!AD$6</f>
        <v>1.1520025071251484E-2</v>
      </c>
      <c r="AE43" s="34">
        <f>THG!AE43/THG!AE$6</f>
        <v>1.1261401099358448E-2</v>
      </c>
      <c r="AF43" s="34">
        <f>THG!AF43/THG!AF$6</f>
        <v>1.1231260891068611E-2</v>
      </c>
      <c r="AG43" s="34">
        <f>THG!AG43/THG!AG$6</f>
        <v>1.1413417672212921E-2</v>
      </c>
      <c r="AH43" s="34">
        <f>THG!AH43/THG!AH$6</f>
        <v>1.2028931047687735E-2</v>
      </c>
    </row>
    <row r="44" spans="2:34" ht="18.75" customHeight="1">
      <c r="B44" s="97" t="s">
        <v>35</v>
      </c>
      <c r="C44" s="16" t="s">
        <v>6</v>
      </c>
      <c r="D44" s="35">
        <f>THG!D44/THG!D$6</f>
        <v>2.7391344083671852E-2</v>
      </c>
      <c r="E44" s="35">
        <f>THG!E44/THG!E$6</f>
        <v>3.0149604460318606E-2</v>
      </c>
      <c r="F44" s="35">
        <f>THG!F44/THG!F$6</f>
        <v>3.2345667072920178E-2</v>
      </c>
      <c r="G44" s="35">
        <f>THG!G44/THG!G$6</f>
        <v>3.2711405572442884E-2</v>
      </c>
      <c r="H44" s="35">
        <f>THG!H44/THG!H$6</f>
        <v>3.2700772537381247E-2</v>
      </c>
      <c r="I44" s="35">
        <f>THG!I44/THG!I$6</f>
        <v>3.1959803028434312E-2</v>
      </c>
      <c r="J44" s="35">
        <f>THG!J44/THG!J$6</f>
        <v>3.0237218287873933E-2</v>
      </c>
      <c r="K44" s="35">
        <f>THG!K44/THG!K$6</f>
        <v>2.8678613526996532E-2</v>
      </c>
      <c r="L44" s="35">
        <f>THG!L44/THG!L$6</f>
        <v>2.7460390393953045E-2</v>
      </c>
      <c r="M44" s="35">
        <f>THG!M44/THG!M$6</f>
        <v>2.6780615408454486E-2</v>
      </c>
      <c r="N44" s="35">
        <f>THG!N44/THG!N$6</f>
        <v>2.5312050690603057E-2</v>
      </c>
      <c r="O44" s="35">
        <f>THG!O44/THG!O$6</f>
        <v>2.3387570768890614E-2</v>
      </c>
      <c r="P44" s="35">
        <f>THG!P44/THG!P$6</f>
        <v>2.2435378306861948E-2</v>
      </c>
      <c r="Q44" s="35">
        <f>THG!Q44/THG!Q$6</f>
        <v>2.1066442720463475E-2</v>
      </c>
      <c r="R44" s="35">
        <f>THG!R44/THG!R$6</f>
        <v>2.0138040765156733E-2</v>
      </c>
      <c r="S44" s="35">
        <f>THG!S44/THG!S$6</f>
        <v>1.9204416311308578E-2</v>
      </c>
      <c r="T44" s="35">
        <f>THG!T44/THG!T$6</f>
        <v>1.7477403629455948E-2</v>
      </c>
      <c r="U44" s="35">
        <f>THG!U44/THG!U$6</f>
        <v>1.6562481629447273E-2</v>
      </c>
      <c r="V44" s="35">
        <f>THG!V44/THG!V$6</f>
        <v>1.5318168917335966E-2</v>
      </c>
      <c r="W44" s="35">
        <f>THG!W44/THG!W$6</f>
        <v>1.5083910304875488E-2</v>
      </c>
      <c r="X44" s="35">
        <f>THG!X44/THG!X$6</f>
        <v>1.3385329777443857E-2</v>
      </c>
      <c r="Y44" s="35">
        <f>THG!Y44/THG!Y$6</f>
        <v>1.2799234621908163E-2</v>
      </c>
      <c r="Z44" s="35">
        <f>THG!Z44/THG!Z$6</f>
        <v>1.1866458670540406E-2</v>
      </c>
      <c r="AA44" s="35">
        <f>THG!AA44/THG!AA$6</f>
        <v>1.0870733296609317E-2</v>
      </c>
      <c r="AB44" s="35">
        <f>THG!AB44/THG!AB$6</f>
        <v>1.0602214098920665E-2</v>
      </c>
      <c r="AC44" s="35">
        <f>THG!AC44/THG!AC$6</f>
        <v>9.8836143290606301E-3</v>
      </c>
      <c r="AD44" s="35">
        <f>THG!AD44/THG!AD$6</f>
        <v>9.2214162460050389E-3</v>
      </c>
      <c r="AE44" s="35">
        <f>THG!AE44/THG!AE$6</f>
        <v>8.9110153933970489E-3</v>
      </c>
      <c r="AF44" s="35">
        <f>THG!AF44/THG!AF$6</f>
        <v>8.8279701248737061E-3</v>
      </c>
      <c r="AG44" s="35">
        <f>THG!AG44/THG!AG$6</f>
        <v>8.8779179923488931E-3</v>
      </c>
      <c r="AH44" s="99">
        <f>THG!AH44/THG!AH$6</f>
        <v>9.2594996732358568E-3</v>
      </c>
    </row>
    <row r="45" spans="2:34" ht="18.75" customHeight="1">
      <c r="B45" s="20" t="s">
        <v>157</v>
      </c>
      <c r="C45" s="15" t="s">
        <v>6</v>
      </c>
      <c r="D45" s="36">
        <f>THG!D45/THG!D$6</f>
        <v>3.3082181302069338E-5</v>
      </c>
      <c r="E45" s="36">
        <f>THG!E45/THG!E$6</f>
        <v>7.1904680912988152E-5</v>
      </c>
      <c r="F45" s="36">
        <f>THG!F45/THG!F$6</f>
        <v>9.6854422947911426E-5</v>
      </c>
      <c r="G45" s="36">
        <f>THG!G45/THG!G$6</f>
        <v>1.1966068205227679E-4</v>
      </c>
      <c r="H45" s="36">
        <f>THG!H45/THG!H$6</f>
        <v>1.9185301710578689E-4</v>
      </c>
      <c r="I45" s="36">
        <f>THG!I45/THG!I$6</f>
        <v>2.6314073751628636E-4</v>
      </c>
      <c r="J45" s="36">
        <f>THG!J45/THG!J$6</f>
        <v>3.2834857743208507E-4</v>
      </c>
      <c r="K45" s="36">
        <f>THG!K45/THG!K$6</f>
        <v>3.7284195354882259E-4</v>
      </c>
      <c r="L45" s="36">
        <f>THG!L45/THG!L$6</f>
        <v>4.1797842047802084E-4</v>
      </c>
      <c r="M45" s="36">
        <f>THG!M45/THG!M$6</f>
        <v>4.985436872894318E-4</v>
      </c>
      <c r="N45" s="36">
        <f>THG!N45/THG!N$6</f>
        <v>5.7311793366834419E-4</v>
      </c>
      <c r="O45" s="36">
        <f>THG!O45/THG!O$6</f>
        <v>5.7379696412862904E-4</v>
      </c>
      <c r="P45" s="36">
        <f>THG!P45/THG!P$6</f>
        <v>6.9650619477207992E-4</v>
      </c>
      <c r="Q45" s="36">
        <f>THG!Q45/THG!Q$6</f>
        <v>7.0363578822137118E-4</v>
      </c>
      <c r="R45" s="36">
        <f>THG!R45/THG!R$6</f>
        <v>7.2868643474191118E-4</v>
      </c>
      <c r="S45" s="36">
        <f>THG!S45/THG!S$6</f>
        <v>7.3926405132428282E-4</v>
      </c>
      <c r="T45" s="36">
        <f>THG!T45/THG!T$6</f>
        <v>7.4680772852316513E-4</v>
      </c>
      <c r="U45" s="36">
        <f>THG!U45/THG!U$6</f>
        <v>8.187982250913295E-4</v>
      </c>
      <c r="V45" s="36">
        <f>THG!V45/THG!V$6</f>
        <v>8.0562532422194511E-4</v>
      </c>
      <c r="W45" s="36">
        <f>THG!W45/THG!W$6</f>
        <v>8.8474043039926393E-4</v>
      </c>
      <c r="X45" s="36">
        <f>THG!X45/THG!X$6</f>
        <v>8.4792560874117446E-4</v>
      </c>
      <c r="Y45" s="36">
        <f>THG!Y45/THG!Y$6</f>
        <v>9.7039078840532357E-4</v>
      </c>
      <c r="Z45" s="36">
        <f>THG!Z45/THG!Z$6</f>
        <v>1.0036553978793497E-3</v>
      </c>
      <c r="AA45" s="36">
        <f>THG!AA45/THG!AA$6</f>
        <v>9.7937277054066865E-4</v>
      </c>
      <c r="AB45" s="36">
        <f>THG!AB45/THG!AB$6</f>
        <v>1.0998804744901023E-3</v>
      </c>
      <c r="AC45" s="36">
        <f>THG!AC45/THG!AC$6</f>
        <v>1.0991912065953817E-3</v>
      </c>
      <c r="AD45" s="36">
        <f>THG!AD45/THG!AD$6</f>
        <v>1.1222588500187092E-3</v>
      </c>
      <c r="AE45" s="36">
        <f>THG!AE45/THG!AE$6</f>
        <v>1.160716397046098E-3</v>
      </c>
      <c r="AF45" s="36">
        <f>THG!AF45/THG!AF$6</f>
        <v>1.1732912772860198E-3</v>
      </c>
      <c r="AG45" s="36">
        <f>THG!AG45/THG!AG$6</f>
        <v>1.2442923623333288E-3</v>
      </c>
      <c r="AH45" s="36">
        <f>THG!AH45/THG!AH$6</f>
        <v>1.3672087910370069E-3</v>
      </c>
    </row>
    <row r="46" spans="2:34" ht="18.75" customHeight="1">
      <c r="B46" s="97" t="s">
        <v>36</v>
      </c>
      <c r="C46" s="16" t="s">
        <v>6</v>
      </c>
      <c r="D46" s="35">
        <f>THG!D46/THG!D$6</f>
        <v>3.1988127981417242E-3</v>
      </c>
      <c r="E46" s="35">
        <f>THG!E46/THG!E$6</f>
        <v>2.7323651305940222E-3</v>
      </c>
      <c r="F46" s="35">
        <f>THG!F46/THG!F$6</f>
        <v>2.4375696034384291E-3</v>
      </c>
      <c r="G46" s="35">
        <f>THG!G46/THG!G$6</f>
        <v>2.1692015824926192E-3</v>
      </c>
      <c r="H46" s="35">
        <f>THG!H46/THG!H$6</f>
        <v>1.9593929023107213E-3</v>
      </c>
      <c r="I46" s="35">
        <f>THG!I46/THG!I$6</f>
        <v>1.8798434873883937E-3</v>
      </c>
      <c r="J46" s="35">
        <f>THG!J46/THG!J$6</f>
        <v>1.7042098389819223E-3</v>
      </c>
      <c r="K46" s="35">
        <f>THG!K46/THG!K$6</f>
        <v>1.5503187921005249E-3</v>
      </c>
      <c r="L46" s="35">
        <f>THG!L46/THG!L$6</f>
        <v>1.4407541089833523E-3</v>
      </c>
      <c r="M46" s="35">
        <f>THG!M46/THG!M$6</f>
        <v>1.4036987194757349E-3</v>
      </c>
      <c r="N46" s="35">
        <f>THG!N46/THG!N$6</f>
        <v>1.3361605332772065E-3</v>
      </c>
      <c r="O46" s="35">
        <f>THG!O46/THG!O$6</f>
        <v>1.2600364392817611E-3</v>
      </c>
      <c r="P46" s="35">
        <f>THG!P46/THG!P$6</f>
        <v>1.2585807498688101E-3</v>
      </c>
      <c r="Q46" s="35">
        <f>THG!Q46/THG!Q$6</f>
        <v>1.2217219679914132E-3</v>
      </c>
      <c r="R46" s="35">
        <f>THG!R46/THG!R$6</f>
        <v>1.1992417562693839E-3</v>
      </c>
      <c r="S46" s="35">
        <f>THG!S46/THG!S$6</f>
        <v>1.1959207787297543E-3</v>
      </c>
      <c r="T46" s="35">
        <f>THG!T46/THG!T$6</f>
        <v>1.1596463959456225E-3</v>
      </c>
      <c r="U46" s="35">
        <f>THG!U46/THG!U$6</f>
        <v>1.1668942643571262E-3</v>
      </c>
      <c r="V46" s="35">
        <f>THG!V46/THG!V$6</f>
        <v>1.1396336523855277E-3</v>
      </c>
      <c r="W46" s="35">
        <f>THG!W46/THG!W$6</f>
        <v>1.2048369007136102E-3</v>
      </c>
      <c r="X46" s="35">
        <f>THG!X46/THG!X$6</f>
        <v>1.1371079117024566E-3</v>
      </c>
      <c r="Y46" s="35">
        <f>THG!Y46/THG!Y$6</f>
        <v>1.1564701232717363E-3</v>
      </c>
      <c r="Z46" s="35">
        <f>THG!Z46/THG!Z$6</f>
        <v>1.1270051084709672E-3</v>
      </c>
      <c r="AA46" s="35">
        <f>THG!AA46/THG!AA$6</f>
        <v>1.0885673479308071E-3</v>
      </c>
      <c r="AB46" s="35">
        <f>THG!AB46/THG!AB$6</f>
        <v>1.1409790867167762E-3</v>
      </c>
      <c r="AC46" s="35">
        <f>THG!AC46/THG!AC$6</f>
        <v>1.1397334243179983E-3</v>
      </c>
      <c r="AD46" s="35">
        <f>THG!AD46/THG!AD$6</f>
        <v>1.1342524817437205E-3</v>
      </c>
      <c r="AE46" s="35">
        <f>THG!AE46/THG!AE$6</f>
        <v>1.1481774208697596E-3</v>
      </c>
      <c r="AF46" s="35">
        <f>THG!AF46/THG!AF$6</f>
        <v>1.18734390129302E-3</v>
      </c>
      <c r="AG46" s="35">
        <f>THG!AG46/THG!AG$6</f>
        <v>1.2467479715278726E-3</v>
      </c>
      <c r="AH46" s="99">
        <f>THG!AH46/THG!AH$6</f>
        <v>1.3542199094310479E-3</v>
      </c>
    </row>
    <row r="47" spans="2:34" ht="18.75" customHeight="1">
      <c r="B47" s="20" t="s">
        <v>92</v>
      </c>
      <c r="C47" s="15" t="s">
        <v>6</v>
      </c>
      <c r="D47" s="36" t="e">
        <f>THG!D47/THG!D$6</f>
        <v>#N/A</v>
      </c>
      <c r="E47" s="36" t="e">
        <f>THG!E47/THG!E$6</f>
        <v>#N/A</v>
      </c>
      <c r="F47" s="36" t="e">
        <f>THG!F47/THG!F$6</f>
        <v>#N/A</v>
      </c>
      <c r="G47" s="36" t="e">
        <f>THG!G47/THG!G$6</f>
        <v>#N/A</v>
      </c>
      <c r="H47" s="36" t="e">
        <f>THG!H47/THG!H$6</f>
        <v>#N/A</v>
      </c>
      <c r="I47" s="36">
        <f>THG!I47/THG!I$6</f>
        <v>1.0317077202036147E-5</v>
      </c>
      <c r="J47" s="36">
        <f>THG!J47/THG!J$6</f>
        <v>2.1098509302238245E-5</v>
      </c>
      <c r="K47" s="36">
        <f>THG!K47/THG!K$6</f>
        <v>3.3877917856519712E-5</v>
      </c>
      <c r="L47" s="36">
        <f>THG!L47/THG!L$6</f>
        <v>4.7899559066461626E-5</v>
      </c>
      <c r="M47" s="36">
        <f>THG!M47/THG!M$6</f>
        <v>6.39791274753576E-5</v>
      </c>
      <c r="N47" s="36">
        <f>THG!N47/THG!N$6</f>
        <v>8.625790203081259E-5</v>
      </c>
      <c r="O47" s="36">
        <f>THG!O47/THG!O$6</f>
        <v>9.4609985491223906E-5</v>
      </c>
      <c r="P47" s="36">
        <f>THG!P47/THG!P$6</f>
        <v>1.1526326234047898E-4</v>
      </c>
      <c r="Q47" s="36">
        <f>THG!Q47/THG!Q$6</f>
        <v>1.2626062572764778E-4</v>
      </c>
      <c r="R47" s="36">
        <f>THG!R47/THG!R$6</f>
        <v>1.457449474762977E-4</v>
      </c>
      <c r="S47" s="36">
        <f>THG!S47/THG!S$6</f>
        <v>2.6875540331156413E-4</v>
      </c>
      <c r="T47" s="36">
        <f>THG!T47/THG!T$6</f>
        <v>3.591010427726983E-5</v>
      </c>
      <c r="U47" s="36">
        <f>THG!U47/THG!U$6</f>
        <v>3.7266274939297178E-5</v>
      </c>
      <c r="V47" s="36">
        <f>THG!V47/THG!V$6</f>
        <v>3.9310418978370425E-5</v>
      </c>
      <c r="W47" s="36">
        <f>THG!W47/THG!W$6</f>
        <v>4.3074188236705006E-5</v>
      </c>
      <c r="X47" s="36">
        <f>THG!X47/THG!X$6</f>
        <v>4.2701686548066685E-5</v>
      </c>
      <c r="Y47" s="36">
        <f>THG!Y47/THG!Y$6</f>
        <v>4.7224501893076335E-5</v>
      </c>
      <c r="Z47" s="36">
        <f>THG!Z47/THG!Z$6</f>
        <v>4.4722616853410822E-5</v>
      </c>
      <c r="AA47" s="36">
        <f>THG!AA47/THG!AA$6</f>
        <v>4.289639129010686E-5</v>
      </c>
      <c r="AB47" s="36">
        <f>THG!AB47/THG!AB$6</f>
        <v>4.5197698029786995E-5</v>
      </c>
      <c r="AC47" s="36">
        <f>THG!AC47/THG!AC$6</f>
        <v>4.3875003128225241E-5</v>
      </c>
      <c r="AD47" s="36">
        <f>THG!AD47/THG!AD$6</f>
        <v>4.2097493484013656E-5</v>
      </c>
      <c r="AE47" s="36">
        <f>THG!AE47/THG!AE$6</f>
        <v>4.1491888045540613E-5</v>
      </c>
      <c r="AF47" s="36">
        <f>THG!AF47/THG!AF$6</f>
        <v>4.265558761586431E-5</v>
      </c>
      <c r="AG47" s="36">
        <f>THG!AG47/THG!AG$6</f>
        <v>4.4459346002825365E-5</v>
      </c>
      <c r="AH47" s="36">
        <f>THG!AH47/THG!AH$6</f>
        <v>4.8002673983824181E-5</v>
      </c>
    </row>
    <row r="48" spans="2:34" ht="18.75" customHeight="1">
      <c r="B48" s="9"/>
      <c r="C48" s="1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99"/>
    </row>
    <row r="49" spans="2:34" s="11" customFormat="1" ht="18.75" customHeight="1">
      <c r="B49" s="5" t="s">
        <v>159</v>
      </c>
      <c r="C49" s="21" t="s">
        <v>6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</row>
    <row r="50" spans="2:34" ht="18.75" customHeight="1">
      <c r="B50" s="97" t="s">
        <v>158</v>
      </c>
      <c r="C50" s="16" t="s">
        <v>6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99"/>
    </row>
    <row r="51" spans="2:34" ht="14.25" customHeight="1">
      <c r="B51" s="7"/>
      <c r="C51" s="17"/>
    </row>
    <row r="52" spans="2:34" ht="18.75" customHeight="1"/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8D79-9645-47C9-A680-6B05E14933E8}">
  <dimension ref="B1:AK20"/>
  <sheetViews>
    <sheetView showGridLines="0" topLeftCell="A3" zoomScale="90" zoomScaleNormal="90" zoomScalePageLayoutView="70" workbookViewId="0">
      <selection activeCell="B4" sqref="B4"/>
    </sheetView>
  </sheetViews>
  <sheetFormatPr baseColWidth="10" defaultColWidth="11.42578125" defaultRowHeight="15" outlineLevelCol="3"/>
  <cols>
    <col min="1" max="1" width="5.42578125" style="95" customWidth="1"/>
    <col min="2" max="2" width="37.140625" style="95" customWidth="1"/>
    <col min="3" max="3" width="16.7109375" style="18" hidden="1" customWidth="1"/>
    <col min="4" max="4" width="10.85546875" style="95" customWidth="1"/>
    <col min="5" max="8" width="10.85546875" style="95" hidden="1" customWidth="1" outlineLevel="2"/>
    <col min="9" max="9" width="10.85546875" style="95" hidden="1" customWidth="1" outlineLevel="1"/>
    <col min="10" max="13" width="10.85546875" style="95" hidden="1" customWidth="1" outlineLevel="2"/>
    <col min="14" max="14" width="10.85546875" style="95" customWidth="1" collapsed="1"/>
    <col min="15" max="18" width="10.85546875" style="95" hidden="1" customWidth="1" outlineLevel="3"/>
    <col min="19" max="19" width="10.85546875" style="95" hidden="1" customWidth="1" outlineLevel="2"/>
    <col min="20" max="23" width="10.85546875" style="95" hidden="1" customWidth="1" outlineLevel="3"/>
    <col min="24" max="24" width="10.85546875" style="95" customWidth="1" collapsed="1"/>
    <col min="25" max="28" width="10.85546875" style="95" hidden="1" customWidth="1" outlineLevel="2"/>
    <col min="29" max="31" width="10.85546875" style="95" hidden="1" customWidth="1" outlineLevel="1"/>
    <col min="32" max="32" width="10.85546875" style="95" customWidth="1" collapsed="1"/>
    <col min="33" max="33" width="10.85546875" style="95" customWidth="1"/>
    <col min="34" max="34" width="10.85546875" style="95" customWidth="1" collapsed="1"/>
    <col min="35" max="35" width="2.7109375" style="95" customWidth="1"/>
    <col min="36" max="38" width="10.85546875" style="95" customWidth="1"/>
    <col min="39" max="16384" width="11.42578125" style="95"/>
  </cols>
  <sheetData>
    <row r="1" spans="2:37" hidden="1"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J1" s="91"/>
      <c r="AK1" s="91"/>
    </row>
    <row r="2" spans="2:37" ht="14.25" hidden="1" customHeight="1">
      <c r="B2" s="1"/>
      <c r="C2" s="12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J2" s="91"/>
      <c r="AK2" s="91"/>
    </row>
    <row r="3" spans="2:37" ht="31.5">
      <c r="B3" s="141" t="s">
        <v>216</v>
      </c>
      <c r="C3" s="13"/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J3" s="3"/>
      <c r="AK3" s="3"/>
    </row>
    <row r="4" spans="2:37" ht="18.75" customHeight="1">
      <c r="B4" s="3"/>
      <c r="C4" s="13"/>
      <c r="D4" s="25"/>
      <c r="E4" s="2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J4" s="169" t="s">
        <v>193</v>
      </c>
      <c r="AK4" s="170"/>
    </row>
    <row r="5" spans="2:37" ht="18.75" customHeight="1">
      <c r="B5" s="4" t="s">
        <v>186</v>
      </c>
      <c r="C5" s="14"/>
      <c r="D5" s="8">
        <v>32874</v>
      </c>
      <c r="E5" s="8">
        <v>33239</v>
      </c>
      <c r="F5" s="8">
        <v>33604</v>
      </c>
      <c r="G5" s="8">
        <v>33970</v>
      </c>
      <c r="H5" s="8">
        <v>34335</v>
      </c>
      <c r="I5" s="8">
        <v>34700</v>
      </c>
      <c r="J5" s="8">
        <v>35065</v>
      </c>
      <c r="K5" s="8">
        <v>35431</v>
      </c>
      <c r="L5" s="8">
        <v>35796</v>
      </c>
      <c r="M5" s="8">
        <v>36161</v>
      </c>
      <c r="N5" s="8">
        <v>36526</v>
      </c>
      <c r="O5" s="8">
        <v>36892</v>
      </c>
      <c r="P5" s="8">
        <v>37257</v>
      </c>
      <c r="Q5" s="8">
        <v>37622</v>
      </c>
      <c r="R5" s="8">
        <v>37987</v>
      </c>
      <c r="S5" s="8">
        <v>38353</v>
      </c>
      <c r="T5" s="8">
        <v>38718</v>
      </c>
      <c r="U5" s="8">
        <v>39083</v>
      </c>
      <c r="V5" s="8">
        <v>39448</v>
      </c>
      <c r="W5" s="8">
        <v>39814</v>
      </c>
      <c r="X5" s="8">
        <v>40179</v>
      </c>
      <c r="Y5" s="8">
        <v>40544</v>
      </c>
      <c r="Z5" s="8">
        <v>40909</v>
      </c>
      <c r="AA5" s="8">
        <v>41275</v>
      </c>
      <c r="AB5" s="8">
        <v>41640</v>
      </c>
      <c r="AC5" s="8">
        <v>42005</v>
      </c>
      <c r="AD5" s="8">
        <v>42370</v>
      </c>
      <c r="AE5" s="8">
        <v>42736</v>
      </c>
      <c r="AF5" s="8">
        <v>43101</v>
      </c>
      <c r="AG5" s="8">
        <v>43466</v>
      </c>
      <c r="AH5" s="8">
        <v>43831</v>
      </c>
      <c r="AJ5" s="8" t="s">
        <v>188</v>
      </c>
      <c r="AK5" s="8" t="s">
        <v>189</v>
      </c>
    </row>
    <row r="6" spans="2:37" s="11" customFormat="1" ht="18.75" customHeight="1">
      <c r="B6" s="6" t="s">
        <v>187</v>
      </c>
      <c r="C6" s="23" t="s">
        <v>6</v>
      </c>
      <c r="D6" s="27">
        <f>THG!D6</f>
        <v>1248576.9188809888</v>
      </c>
      <c r="E6" s="27">
        <f>THG!E6</f>
        <v>1202060.5460247227</v>
      </c>
      <c r="F6" s="27">
        <f>THG!F6</f>
        <v>1152179.8241471676</v>
      </c>
      <c r="G6" s="27">
        <f>THG!G6</f>
        <v>1142845.2659183047</v>
      </c>
      <c r="H6" s="27">
        <f>THG!H6</f>
        <v>1124864.8623805798</v>
      </c>
      <c r="I6" s="27">
        <f>THG!I6</f>
        <v>1120555.2477322149</v>
      </c>
      <c r="J6" s="27">
        <f>THG!J6</f>
        <v>1138786.1367462163</v>
      </c>
      <c r="K6" s="27">
        <f>THG!K6</f>
        <v>1103880.9449487173</v>
      </c>
      <c r="L6" s="27">
        <f>THG!L6</f>
        <v>1078775.6319197598</v>
      </c>
      <c r="M6" s="27">
        <f>THG!M6</f>
        <v>1044927.4437198213</v>
      </c>
      <c r="N6" s="27">
        <f>THG!N6</f>
        <v>1042612.087127234</v>
      </c>
      <c r="O6" s="27">
        <f>THG!O6</f>
        <v>1058745.0592746856</v>
      </c>
      <c r="P6" s="27">
        <f>THG!P6</f>
        <v>1037234.5712968232</v>
      </c>
      <c r="Q6" s="27">
        <f>THG!Q6</f>
        <v>1034137.5755308679</v>
      </c>
      <c r="R6" s="27">
        <f>THG!R6</f>
        <v>1017525.7483565095</v>
      </c>
      <c r="S6" s="27">
        <f>THG!S6</f>
        <v>992529.51461877557</v>
      </c>
      <c r="T6" s="27">
        <f>THG!T6</f>
        <v>999354.67362915736</v>
      </c>
      <c r="U6" s="27">
        <f>THG!U6</f>
        <v>973768.62724032672</v>
      </c>
      <c r="V6" s="27">
        <f>THG!V6</f>
        <v>974780.34617448575</v>
      </c>
      <c r="W6" s="27">
        <f>THG!W6</f>
        <v>908688.44503601303</v>
      </c>
      <c r="X6" s="27">
        <f>THG!X6</f>
        <v>941805.33536375745</v>
      </c>
      <c r="Y6" s="27">
        <f>THG!Y6</f>
        <v>917273.59852472891</v>
      </c>
      <c r="Z6" s="27">
        <f>THG!Z6</f>
        <v>923342.02681725763</v>
      </c>
      <c r="AA6" s="27">
        <f>THG!AA6</f>
        <v>940419.53942414036</v>
      </c>
      <c r="AB6" s="27">
        <f>THG!AB6</f>
        <v>901255.1445242702</v>
      </c>
      <c r="AC6" s="27">
        <f>THG!AC6</f>
        <v>904261.81176673213</v>
      </c>
      <c r="AD6" s="27">
        <f>THG!AD6</f>
        <v>907967.90608246275</v>
      </c>
      <c r="AE6" s="27">
        <f>THG!AE6</f>
        <v>892075.66692010558</v>
      </c>
      <c r="AF6" s="27">
        <f>THG!AF6</f>
        <v>855890.41343840002</v>
      </c>
      <c r="AG6" s="27">
        <f>THG!AG6</f>
        <v>809798.5367961108</v>
      </c>
      <c r="AH6" s="27">
        <f>THG!AH6</f>
        <v>739494.59923757438</v>
      </c>
      <c r="AJ6" s="136">
        <f>AH6-AG6</f>
        <v>-70303.937558536418</v>
      </c>
      <c r="AK6" s="131">
        <f>IF(AH6&lt;&gt;0,AH6/AG6-1,0)</f>
        <v>-8.6816577659780791E-2</v>
      </c>
    </row>
    <row r="7" spans="2:37" s="11" customFormat="1" ht="18.75" customHeight="1">
      <c r="B7" s="24" t="s">
        <v>182</v>
      </c>
      <c r="C7" s="21" t="s">
        <v>6</v>
      </c>
      <c r="D7" s="28">
        <f>'CO2'!D6</f>
        <v>1052476.8348697026</v>
      </c>
      <c r="E7" s="28">
        <f>'CO2'!E6</f>
        <v>1014224.5208819603</v>
      </c>
      <c r="F7" s="28">
        <f>'CO2'!F6</f>
        <v>965893.26177731343</v>
      </c>
      <c r="G7" s="28">
        <f>'CO2'!G6</f>
        <v>956132.11570396065</v>
      </c>
      <c r="H7" s="28">
        <f>'CO2'!H6</f>
        <v>939814.62940062885</v>
      </c>
      <c r="I7" s="28">
        <f>'CO2'!I6</f>
        <v>938968.40815141238</v>
      </c>
      <c r="J7" s="28">
        <f>'CO2'!J6</f>
        <v>959151.30805183738</v>
      </c>
      <c r="K7" s="28">
        <f>'CO2'!K6</f>
        <v>931324.20077969984</v>
      </c>
      <c r="L7" s="28">
        <f>'CO2'!L6</f>
        <v>923356.69107081601</v>
      </c>
      <c r="M7" s="28">
        <f>'CO2'!M6</f>
        <v>895874.33367023943</v>
      </c>
      <c r="N7" s="28">
        <f>'CO2'!N6</f>
        <v>899852.05638672644</v>
      </c>
      <c r="O7" s="28">
        <f>'CO2'!O6</f>
        <v>916648.52210223896</v>
      </c>
      <c r="P7" s="28">
        <f>'CO2'!P6</f>
        <v>899971.39878908347</v>
      </c>
      <c r="Q7" s="28">
        <f>'CO2'!Q6</f>
        <v>901151.90266583045</v>
      </c>
      <c r="R7" s="28">
        <f>'CO2'!R6</f>
        <v>887089.12730592932</v>
      </c>
      <c r="S7" s="28">
        <f>'CO2'!S6</f>
        <v>866697.22416572447</v>
      </c>
      <c r="T7" s="28">
        <f>'CO2'!T6</f>
        <v>878320.43033146986</v>
      </c>
      <c r="U7" s="28">
        <f>'CO2'!U6</f>
        <v>851624.3287334143</v>
      </c>
      <c r="V7" s="28">
        <f>'CO2'!V6</f>
        <v>854927.14547316427</v>
      </c>
      <c r="W7" s="28">
        <f>'CO2'!W6</f>
        <v>790294.71893557033</v>
      </c>
      <c r="X7" s="28">
        <f>'CO2'!X6</f>
        <v>832949.10778969864</v>
      </c>
      <c r="Y7" s="28">
        <f>'CO2'!Y6</f>
        <v>809216.91909081012</v>
      </c>
      <c r="Z7" s="28">
        <f>'CO2'!Z6</f>
        <v>813984.65448538098</v>
      </c>
      <c r="AA7" s="28">
        <f>'CO2'!AA6</f>
        <v>831453.8380562088</v>
      </c>
      <c r="AB7" s="28">
        <f>'CO2'!AB6</f>
        <v>792587.77032044891</v>
      </c>
      <c r="AC7" s="28">
        <f>'CO2'!AC6</f>
        <v>795610.21464753943</v>
      </c>
      <c r="AD7" s="28">
        <f>'CO2'!AD6</f>
        <v>800686.63201326563</v>
      </c>
      <c r="AE7" s="28">
        <f>'CO2'!AE6</f>
        <v>785882.91836422589</v>
      </c>
      <c r="AF7" s="28">
        <f>'CO2'!AF6</f>
        <v>754111.6065138831</v>
      </c>
      <c r="AG7" s="28">
        <f>'CO2'!AG6</f>
        <v>711427.80869731179</v>
      </c>
      <c r="AH7" s="28">
        <f>'CO2'!AH6</f>
        <v>644454.31975910778</v>
      </c>
      <c r="AJ7" s="135">
        <f>AH7-AG7</f>
        <v>-66973.488938204013</v>
      </c>
      <c r="AK7" s="130">
        <f>IF(AH7&lt;&gt;0,AH7/AG7-1,0)</f>
        <v>-9.4139543210770005E-2</v>
      </c>
    </row>
    <row r="8" spans="2:37" s="11" customFormat="1" ht="18.75" customHeight="1">
      <c r="B8" s="26" t="s">
        <v>183</v>
      </c>
      <c r="C8" s="23" t="s">
        <v>6</v>
      </c>
      <c r="D8" s="27">
        <f>'CH4'!D6</f>
        <v>117807.4506265638</v>
      </c>
      <c r="E8" s="27">
        <f>'CH4'!E6</f>
        <v>112298.39324711967</v>
      </c>
      <c r="F8" s="27">
        <f>'CH4'!F6</f>
        <v>108788.03497902038</v>
      </c>
      <c r="G8" s="27">
        <f>'CH4'!G6</f>
        <v>109547.43337458841</v>
      </c>
      <c r="H8" s="27">
        <f>'CH4'!H6</f>
        <v>105756.00137561468</v>
      </c>
      <c r="I8" s="27">
        <f>'CH4'!I6</f>
        <v>103447.38685161293</v>
      </c>
      <c r="J8" s="27">
        <f>'CH4'!J6</f>
        <v>100907.46559957421</v>
      </c>
      <c r="K8" s="27">
        <f>'CH4'!K6</f>
        <v>96510.364482310892</v>
      </c>
      <c r="L8" s="27">
        <f>'CH4'!L6</f>
        <v>91593.676640810416</v>
      </c>
      <c r="M8" s="27">
        <f>'CH4'!M6</f>
        <v>90694.137179771584</v>
      </c>
      <c r="N8" s="27">
        <f>'CH4'!N6</f>
        <v>86739.234057903901</v>
      </c>
      <c r="O8" s="27">
        <f>'CH4'!O6</f>
        <v>83229.999710161734</v>
      </c>
      <c r="P8" s="27">
        <f>'CH4'!P6</f>
        <v>79299.55062629313</v>
      </c>
      <c r="Q8" s="27">
        <f>'CH4'!Q6</f>
        <v>75974.356100181511</v>
      </c>
      <c r="R8" s="27">
        <f>'CH4'!R6</f>
        <v>71056.357427473209</v>
      </c>
      <c r="S8" s="27">
        <f>'CH4'!S6</f>
        <v>67888.823305384518</v>
      </c>
      <c r="T8" s="27">
        <f>'CH4'!T6</f>
        <v>64123.3546301557</v>
      </c>
      <c r="U8" s="27">
        <f>'CH4'!U6</f>
        <v>62134.942901421309</v>
      </c>
      <c r="V8" s="27">
        <f>'CH4'!V6</f>
        <v>61053.028678297298</v>
      </c>
      <c r="W8" s="27">
        <f>'CH4'!W6</f>
        <v>58631.641012485772</v>
      </c>
      <c r="X8" s="27">
        <f>'CH4'!X6</f>
        <v>57607.537339351642</v>
      </c>
      <c r="Y8" s="27">
        <f>'CH4'!Y6</f>
        <v>56512.601359363791</v>
      </c>
      <c r="Z8" s="27">
        <f>'CH4'!Z6</f>
        <v>57237.181242771541</v>
      </c>
      <c r="AA8" s="27">
        <f>'CH4'!AA6</f>
        <v>56564.161220708382</v>
      </c>
      <c r="AB8" s="27">
        <f>'CH4'!AB6</f>
        <v>55395.15170437748</v>
      </c>
      <c r="AC8" s="27">
        <f>'CH4'!AC6</f>
        <v>55094.193225264979</v>
      </c>
      <c r="AD8" s="27">
        <f>'CH4'!AD6</f>
        <v>53793.165582496782</v>
      </c>
      <c r="AE8" s="27">
        <f>'CH4'!AE6</f>
        <v>53168.45088557103</v>
      </c>
      <c r="AF8" s="27">
        <f>'CH4'!AF6</f>
        <v>51359.493463757666</v>
      </c>
      <c r="AG8" s="27">
        <f>'CH4'!AG6</f>
        <v>49271.044400669023</v>
      </c>
      <c r="AH8" s="27">
        <f>'CH4'!AH6</f>
        <v>48246.667973923395</v>
      </c>
      <c r="AJ8" s="136">
        <f>AH8-AG8</f>
        <v>-1024.3764267456281</v>
      </c>
      <c r="AK8" s="131">
        <f>IF(AH8&lt;&gt;0,AH8/AG8-1,0)</f>
        <v>-2.0790637568293913E-2</v>
      </c>
    </row>
    <row r="9" spans="2:37" s="11" customFormat="1" ht="18.75" customHeight="1">
      <c r="B9" s="24" t="s">
        <v>184</v>
      </c>
      <c r="C9" s="21" t="s">
        <v>6</v>
      </c>
      <c r="D9" s="28">
        <f>N2O!D6</f>
        <v>64897.202656565707</v>
      </c>
      <c r="E9" s="28">
        <f>N2O!E6</f>
        <v>62702.722601864276</v>
      </c>
      <c r="F9" s="28">
        <f>N2O!F6</f>
        <v>64191.753720418958</v>
      </c>
      <c r="G9" s="28">
        <f>N2O!G6</f>
        <v>61071.90956717739</v>
      </c>
      <c r="H9" s="28">
        <f>N2O!H6</f>
        <v>62798.353745334505</v>
      </c>
      <c r="I9" s="28">
        <f>N2O!I6</f>
        <v>61047.895726133545</v>
      </c>
      <c r="J9" s="28">
        <f>N2O!J6</f>
        <v>62638.352991939202</v>
      </c>
      <c r="K9" s="28">
        <f>N2O!K6</f>
        <v>59762.493192299982</v>
      </c>
      <c r="L9" s="28">
        <f>N2O!L6</f>
        <v>47022.10003640077</v>
      </c>
      <c r="M9" s="28">
        <f>N2O!M6</f>
        <v>43281.690139259248</v>
      </c>
      <c r="N9" s="28">
        <f>N2O!N6</f>
        <v>42727.47071985322</v>
      </c>
      <c r="O9" s="28">
        <f>N2O!O6</f>
        <v>44839.514921586793</v>
      </c>
      <c r="P9" s="28">
        <f>N2O!P6</f>
        <v>43813.08068233011</v>
      </c>
      <c r="Q9" s="28">
        <f>N2O!Q6</f>
        <v>43463.169776466464</v>
      </c>
      <c r="R9" s="28">
        <f>N2O!R6</f>
        <v>45392.04309941519</v>
      </c>
      <c r="S9" s="28">
        <f>N2O!S6</f>
        <v>43759.846387646969</v>
      </c>
      <c r="T9" s="28">
        <f>N2O!T6</f>
        <v>42793.347636946441</v>
      </c>
      <c r="U9" s="28">
        <f>N2O!U6</f>
        <v>45816.743879086993</v>
      </c>
      <c r="V9" s="28">
        <f>N2O!V6</f>
        <v>44568.116775712828</v>
      </c>
      <c r="W9" s="28">
        <f>N2O!W6</f>
        <v>45072.293491348835</v>
      </c>
      <c r="X9" s="28">
        <f>N2O!X6</f>
        <v>37001.921778723525</v>
      </c>
      <c r="Y9" s="28">
        <f>N2O!Y6</f>
        <v>37116.94670003502</v>
      </c>
      <c r="Z9" s="28">
        <f>N2O!Z6</f>
        <v>37502.02567217574</v>
      </c>
      <c r="AA9" s="28">
        <f>N2O!AA6</f>
        <v>37738.380467570809</v>
      </c>
      <c r="AB9" s="28">
        <f>N2O!AB6</f>
        <v>38598.53654673737</v>
      </c>
      <c r="AC9" s="28">
        <f>N2O!AC6</f>
        <v>38431.774380080271</v>
      </c>
      <c r="AD9" s="28">
        <f>N2O!AD6</f>
        <v>38237.880464463204</v>
      </c>
      <c r="AE9" s="28">
        <f>N2O!AE6</f>
        <v>37607.473147534693</v>
      </c>
      <c r="AF9" s="28">
        <f>N2O!AF6</f>
        <v>35807.816245655726</v>
      </c>
      <c r="AG9" s="28">
        <f>N2O!AG6</f>
        <v>35121.905979070994</v>
      </c>
      <c r="AH9" s="28">
        <f>N2O!AH6</f>
        <v>34068.572125546882</v>
      </c>
      <c r="AJ9" s="135">
        <f>AH9-AG9</f>
        <v>-1053.3338535241128</v>
      </c>
      <c r="AK9" s="130">
        <f>IF(AH9&lt;&gt;0,AH9/AG9-1,0)</f>
        <v>-2.9990794182747083E-2</v>
      </c>
    </row>
    <row r="10" spans="2:37" s="11" customFormat="1" ht="18.75" customHeight="1">
      <c r="B10" s="26" t="s">
        <v>185</v>
      </c>
      <c r="C10" s="23" t="s">
        <v>6</v>
      </c>
      <c r="D10" s="27">
        <f>THG!D20</f>
        <v>13395.4307281566</v>
      </c>
      <c r="E10" s="27">
        <f>THG!E20</f>
        <v>12834.90929377873</v>
      </c>
      <c r="F10" s="27">
        <f>THG!F20</f>
        <v>13306.773670414967</v>
      </c>
      <c r="G10" s="27">
        <f>THG!G20</f>
        <v>16093.8072725784</v>
      </c>
      <c r="H10" s="27">
        <f>THG!H20</f>
        <v>16495.87785900159</v>
      </c>
      <c r="I10" s="27">
        <f>THG!I20</f>
        <v>17091.557003055899</v>
      </c>
      <c r="J10" s="27">
        <f>THG!J20</f>
        <v>16089.010102865443</v>
      </c>
      <c r="K10" s="27">
        <f>THG!K20</f>
        <v>16283.886494406674</v>
      </c>
      <c r="L10" s="27">
        <f>THG!L20</f>
        <v>16803.164171732755</v>
      </c>
      <c r="M10" s="27">
        <f>THG!M20</f>
        <v>15077.282730551146</v>
      </c>
      <c r="N10" s="27">
        <f>THG!N20</f>
        <v>13293.325962750225</v>
      </c>
      <c r="O10" s="27">
        <f>THG!O20</f>
        <v>14027.022540697995</v>
      </c>
      <c r="P10" s="27">
        <f>THG!P20</f>
        <v>14150.541199116466</v>
      </c>
      <c r="Q10" s="27">
        <f>THG!Q20</f>
        <v>13548.146988389592</v>
      </c>
      <c r="R10" s="27">
        <f>THG!R20</f>
        <v>13988.220523691754</v>
      </c>
      <c r="S10" s="27">
        <f>THG!S20</f>
        <v>14183.620760019623</v>
      </c>
      <c r="T10" s="27">
        <f>THG!T20</f>
        <v>14117.541030585431</v>
      </c>
      <c r="U10" s="27">
        <f>THG!U20</f>
        <v>14192.611726404033</v>
      </c>
      <c r="V10" s="27">
        <f>THG!V20</f>
        <v>14232.055247311448</v>
      </c>
      <c r="W10" s="27">
        <f>THG!W20</f>
        <v>14689.791596607927</v>
      </c>
      <c r="X10" s="27">
        <f>THG!X20</f>
        <v>14246.768455983783</v>
      </c>
      <c r="Y10" s="27">
        <f>THG!Y20</f>
        <v>14427.131374520008</v>
      </c>
      <c r="Z10" s="27">
        <f>THG!Z20</f>
        <v>14618.165416929454</v>
      </c>
      <c r="AA10" s="27">
        <f>THG!AA20</f>
        <v>14663.159679652332</v>
      </c>
      <c r="AB10" s="27">
        <f>THG!AB20</f>
        <v>14673.685952706281</v>
      </c>
      <c r="AC10" s="27">
        <f>THG!AC20</f>
        <v>15125.629513847469</v>
      </c>
      <c r="AD10" s="27">
        <f>THG!AD20</f>
        <v>15250.228022237307</v>
      </c>
      <c r="AE10" s="27">
        <f>THG!AE20</f>
        <v>15416.824522774006</v>
      </c>
      <c r="AF10" s="27">
        <f>THG!AF20</f>
        <v>14611.497215103629</v>
      </c>
      <c r="AG10" s="27">
        <f>THG!AG20</f>
        <v>13977.777719059</v>
      </c>
      <c r="AH10" s="27">
        <f>THG!AH20</f>
        <v>12725.039378996564</v>
      </c>
      <c r="AJ10" s="136">
        <f>AH10-AG10</f>
        <v>-1252.7383400624367</v>
      </c>
      <c r="AK10" s="131">
        <f>IF(AH10&lt;&gt;0,AH10/AG10-1,0)</f>
        <v>-8.9623570015303744E-2</v>
      </c>
    </row>
    <row r="11" spans="2:37" ht="18.75" customHeight="1">
      <c r="B11" s="24"/>
      <c r="C11" s="2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11"/>
      <c r="AJ11" s="135"/>
      <c r="AK11" s="130"/>
    </row>
    <row r="12" spans="2:37" ht="18.75" customHeight="1">
      <c r="B12" s="4" t="s">
        <v>169</v>
      </c>
      <c r="C12" s="14"/>
      <c r="D12" s="8">
        <v>32874</v>
      </c>
      <c r="E12" s="8">
        <v>33239</v>
      </c>
      <c r="F12" s="8">
        <v>33604</v>
      </c>
      <c r="G12" s="8">
        <v>33970</v>
      </c>
      <c r="H12" s="8">
        <v>34335</v>
      </c>
      <c r="I12" s="8">
        <v>34700</v>
      </c>
      <c r="J12" s="8">
        <v>35065</v>
      </c>
      <c r="K12" s="8">
        <v>35431</v>
      </c>
      <c r="L12" s="8">
        <v>35796</v>
      </c>
      <c r="M12" s="8">
        <v>36161</v>
      </c>
      <c r="N12" s="8">
        <v>36526</v>
      </c>
      <c r="O12" s="8">
        <v>36892</v>
      </c>
      <c r="P12" s="8">
        <v>37257</v>
      </c>
      <c r="Q12" s="8">
        <v>37622</v>
      </c>
      <c r="R12" s="8">
        <v>37987</v>
      </c>
      <c r="S12" s="8">
        <v>38353</v>
      </c>
      <c r="T12" s="8">
        <v>38718</v>
      </c>
      <c r="U12" s="8">
        <v>39083</v>
      </c>
      <c r="V12" s="8">
        <v>39448</v>
      </c>
      <c r="W12" s="8">
        <v>39814</v>
      </c>
      <c r="X12" s="8">
        <v>40179</v>
      </c>
      <c r="Y12" s="8">
        <v>40544</v>
      </c>
      <c r="Z12" s="8">
        <v>40909</v>
      </c>
      <c r="AA12" s="8">
        <v>41275</v>
      </c>
      <c r="AB12" s="8">
        <v>41640</v>
      </c>
      <c r="AC12" s="8">
        <v>42005</v>
      </c>
      <c r="AD12" s="8">
        <v>42370</v>
      </c>
      <c r="AE12" s="8">
        <v>42736</v>
      </c>
      <c r="AF12" s="8">
        <v>43101</v>
      </c>
      <c r="AG12" s="8">
        <v>43466</v>
      </c>
      <c r="AH12" s="8">
        <v>43831</v>
      </c>
      <c r="AJ12" s="8" t="s">
        <v>188</v>
      </c>
      <c r="AK12" s="8" t="s">
        <v>189</v>
      </c>
    </row>
    <row r="13" spans="2:37" s="11" customFormat="1" ht="18.75" customHeight="1">
      <c r="B13" s="6" t="s">
        <v>15</v>
      </c>
      <c r="C13" s="23" t="s">
        <v>6</v>
      </c>
      <c r="D13" s="27">
        <f>THG!D9</f>
        <v>466152.74172404699</v>
      </c>
      <c r="E13" s="27">
        <f>THG!E9</f>
        <v>450996.80282531434</v>
      </c>
      <c r="F13" s="27">
        <f>THG!F9</f>
        <v>426155.10923993005</v>
      </c>
      <c r="G13" s="27">
        <f>THG!G9</f>
        <v>416404.36754711217</v>
      </c>
      <c r="H13" s="27">
        <f>THG!H9</f>
        <v>410554.36341243912</v>
      </c>
      <c r="I13" s="27">
        <f>THG!I9</f>
        <v>399923.8977822063</v>
      </c>
      <c r="J13" s="27">
        <f>THG!J9</f>
        <v>406147.88076161651</v>
      </c>
      <c r="K13" s="27">
        <f>THG!K9</f>
        <v>384620.05183715816</v>
      </c>
      <c r="L13" s="27">
        <f>THG!L9</f>
        <v>384595.49271025864</v>
      </c>
      <c r="M13" s="27">
        <f>THG!M9</f>
        <v>373953.84574234497</v>
      </c>
      <c r="N13" s="27">
        <f>THG!N9</f>
        <v>385348.38317115681</v>
      </c>
      <c r="O13" s="27">
        <f>THG!O9</f>
        <v>396309.74205417902</v>
      </c>
      <c r="P13" s="27">
        <f>THG!P9</f>
        <v>396500.85616259056</v>
      </c>
      <c r="Q13" s="27">
        <f>THG!Q9</f>
        <v>408898.90067306743</v>
      </c>
      <c r="R13" s="27">
        <f>THG!R9</f>
        <v>403629.3612911466</v>
      </c>
      <c r="S13" s="27">
        <f>THG!S9</f>
        <v>396927.65188921301</v>
      </c>
      <c r="T13" s="27">
        <f>THG!T9</f>
        <v>397176.23341823462</v>
      </c>
      <c r="U13" s="27">
        <f>THG!U9</f>
        <v>402885.13511309138</v>
      </c>
      <c r="V13" s="27">
        <f>THG!V9</f>
        <v>382528.11394574656</v>
      </c>
      <c r="W13" s="27">
        <f>THG!W9</f>
        <v>356370.78191718401</v>
      </c>
      <c r="X13" s="27">
        <f>THG!X9</f>
        <v>368053.62720820727</v>
      </c>
      <c r="Y13" s="27">
        <f>THG!Y9</f>
        <v>365706.77646828326</v>
      </c>
      <c r="Z13" s="27">
        <f>THG!Z9</f>
        <v>376668.44441350282</v>
      </c>
      <c r="AA13" s="27">
        <f>THG!AA9</f>
        <v>379438.49373505032</v>
      </c>
      <c r="AB13" s="27">
        <f>THG!AB9</f>
        <v>359366.63787520071</v>
      </c>
      <c r="AC13" s="27">
        <f>THG!AC9</f>
        <v>347278.32009054761</v>
      </c>
      <c r="AD13" s="27">
        <f>THG!AD9</f>
        <v>343561.55399004201</v>
      </c>
      <c r="AE13" s="27">
        <f>THG!AE9</f>
        <v>322809.52742451709</v>
      </c>
      <c r="AF13" s="27">
        <f>THG!AF9</f>
        <v>309240.78253917792</v>
      </c>
      <c r="AG13" s="27">
        <f>THG!AG9</f>
        <v>258043.18667781239</v>
      </c>
      <c r="AH13" s="27">
        <f>THG!AH9</f>
        <v>220517.00009169872</v>
      </c>
      <c r="AJ13" s="136">
        <f t="shared" ref="AJ13:AJ18" si="0">AH13-AG13</f>
        <v>-37526.186586113676</v>
      </c>
      <c r="AK13" s="131">
        <f t="shared" ref="AK13:AK18" si="1">IF(AH13&lt;&gt;0,AH13/AG13-1,0)</f>
        <v>-0.14542599271558421</v>
      </c>
    </row>
    <row r="14" spans="2:37" s="11" customFormat="1" ht="18.75" customHeight="1">
      <c r="B14" s="5" t="s">
        <v>16</v>
      </c>
      <c r="C14" s="21" t="s">
        <v>6</v>
      </c>
      <c r="D14" s="28">
        <f>THG!D14</f>
        <v>283600.4647995659</v>
      </c>
      <c r="E14" s="28">
        <f>THG!E14</f>
        <v>258460.65600270906</v>
      </c>
      <c r="F14" s="28">
        <f>THG!F14</f>
        <v>248133.24718343723</v>
      </c>
      <c r="G14" s="28">
        <f>THG!G14</f>
        <v>238461.87305282679</v>
      </c>
      <c r="H14" s="28">
        <f>THG!H14</f>
        <v>242623.24917229798</v>
      </c>
      <c r="I14" s="28">
        <f>THG!I14</f>
        <v>244292.72748883523</v>
      </c>
      <c r="J14" s="28">
        <f>THG!J14</f>
        <v>233127.87465033296</v>
      </c>
      <c r="K14" s="28">
        <f>THG!K14</f>
        <v>237476.69935956315</v>
      </c>
      <c r="L14" s="28">
        <f>THG!L14</f>
        <v>219211.09395857697</v>
      </c>
      <c r="M14" s="28">
        <f>THG!M14</f>
        <v>208720.02967770878</v>
      </c>
      <c r="N14" s="28">
        <f>THG!N14</f>
        <v>208093.35716300493</v>
      </c>
      <c r="O14" s="28">
        <f>THG!O14</f>
        <v>197549.50375141087</v>
      </c>
      <c r="P14" s="28">
        <f>THG!P14</f>
        <v>195237.46069691252</v>
      </c>
      <c r="Q14" s="28">
        <f>THG!Q14</f>
        <v>195937.38886358775</v>
      </c>
      <c r="R14" s="28">
        <f>THG!R14</f>
        <v>197601.45089208498</v>
      </c>
      <c r="S14" s="28">
        <f>THG!S14</f>
        <v>191207.95484264515</v>
      </c>
      <c r="T14" s="28">
        <f>THG!T14</f>
        <v>196299.19866488152</v>
      </c>
      <c r="U14" s="28">
        <f>THG!U14</f>
        <v>205289.81883065429</v>
      </c>
      <c r="V14" s="28">
        <f>THG!V14</f>
        <v>201758.13442908248</v>
      </c>
      <c r="W14" s="28">
        <f>THG!W14</f>
        <v>176120.11696348965</v>
      </c>
      <c r="X14" s="28">
        <f>THG!X14</f>
        <v>188447.19091234793</v>
      </c>
      <c r="Y14" s="28">
        <f>THG!Y14</f>
        <v>185459.18521830917</v>
      </c>
      <c r="Z14" s="28">
        <f>THG!Z14</f>
        <v>179660.63234562753</v>
      </c>
      <c r="AA14" s="28">
        <f>THG!AA14</f>
        <v>180121.5791178669</v>
      </c>
      <c r="AB14" s="28">
        <f>THG!AB14</f>
        <v>179817.51405150004</v>
      </c>
      <c r="AC14" s="28">
        <f>THG!AC14</f>
        <v>187546.510405637</v>
      </c>
      <c r="AD14" s="28">
        <f>THG!AD14</f>
        <v>191782.38503065443</v>
      </c>
      <c r="AE14" s="28">
        <f>THG!AE14</f>
        <v>197698.83332364439</v>
      </c>
      <c r="AF14" s="28">
        <f>THG!AF14</f>
        <v>189663.7722261727</v>
      </c>
      <c r="AG14" s="28">
        <f>THG!AG14</f>
        <v>186793.07090627126</v>
      </c>
      <c r="AH14" s="28">
        <f>THG!AH14</f>
        <v>178110.01644729089</v>
      </c>
      <c r="AJ14" s="135">
        <f t="shared" si="0"/>
        <v>-8683.0544589803612</v>
      </c>
      <c r="AK14" s="130">
        <f t="shared" si="1"/>
        <v>-4.6484885209352012E-2</v>
      </c>
    </row>
    <row r="15" spans="2:37" s="11" customFormat="1" ht="18.75" customHeight="1">
      <c r="B15" s="6" t="s">
        <v>17</v>
      </c>
      <c r="C15" s="23" t="s">
        <v>6</v>
      </c>
      <c r="D15" s="27">
        <f>THG!D22</f>
        <v>209747.75349409506</v>
      </c>
      <c r="E15" s="27">
        <f>THG!E22</f>
        <v>208310.15806573923</v>
      </c>
      <c r="F15" s="27">
        <f>THG!F22</f>
        <v>190351.8784171523</v>
      </c>
      <c r="G15" s="27">
        <f>THG!G22</f>
        <v>197099.82327331405</v>
      </c>
      <c r="H15" s="27">
        <f>THG!H22</f>
        <v>186375.6113318516</v>
      </c>
      <c r="I15" s="27">
        <f>THG!I22</f>
        <v>187866.82285046182</v>
      </c>
      <c r="J15" s="27">
        <f>THG!J22</f>
        <v>211099.29287239196</v>
      </c>
      <c r="K15" s="27">
        <f>THG!K22</f>
        <v>197860.1904238651</v>
      </c>
      <c r="L15" s="27">
        <f>THG!L22</f>
        <v>189732.34403698909</v>
      </c>
      <c r="M15" s="27">
        <f>THG!M22</f>
        <v>173025.57379183531</v>
      </c>
      <c r="N15" s="27">
        <f>THG!N22</f>
        <v>167000.87093880234</v>
      </c>
      <c r="O15" s="27">
        <f>THG!O22</f>
        <v>187285.82601355104</v>
      </c>
      <c r="P15" s="27">
        <f>THG!P22</f>
        <v>174289.33579301945</v>
      </c>
      <c r="Q15" s="27">
        <f>THG!Q22</f>
        <v>166943.23449131392</v>
      </c>
      <c r="R15" s="27">
        <f>THG!R22</f>
        <v>156343.03455756727</v>
      </c>
      <c r="S15" s="27">
        <f>THG!S22</f>
        <v>153924.77956657877</v>
      </c>
      <c r="T15" s="27">
        <f>THG!T22</f>
        <v>162255.60442069688</v>
      </c>
      <c r="U15" s="27">
        <f>THG!U22</f>
        <v>126020.89942594302</v>
      </c>
      <c r="V15" s="27">
        <f>THG!V22</f>
        <v>151691.66030414676</v>
      </c>
      <c r="W15" s="27">
        <f>THG!W22</f>
        <v>138984.14801036927</v>
      </c>
      <c r="X15" s="27">
        <f>THG!X22</f>
        <v>148547.4808626115</v>
      </c>
      <c r="Y15" s="27">
        <f>THG!Y22</f>
        <v>128277.13850712926</v>
      </c>
      <c r="Z15" s="27">
        <f>THG!Z22</f>
        <v>130600.85519270478</v>
      </c>
      <c r="AA15" s="27">
        <f>THG!AA22</f>
        <v>139908.63833039886</v>
      </c>
      <c r="AB15" s="27">
        <f>THG!AB22</f>
        <v>119106.95646989107</v>
      </c>
      <c r="AC15" s="27">
        <f>THG!AC22</f>
        <v>124485.33232937545</v>
      </c>
      <c r="AD15" s="27">
        <f>THG!AD22</f>
        <v>125132.49715514485</v>
      </c>
      <c r="AE15" s="27">
        <f>THG!AE22</f>
        <v>122383.31001275983</v>
      </c>
      <c r="AF15" s="27">
        <f>THG!AF22</f>
        <v>116352.03154611027</v>
      </c>
      <c r="AG15" s="27">
        <f>THG!AG22</f>
        <v>123461.02144815617</v>
      </c>
      <c r="AH15" s="27">
        <f>THG!AH22</f>
        <v>120000.16996171158</v>
      </c>
      <c r="AJ15" s="136">
        <f t="shared" si="0"/>
        <v>-3460.8514864445897</v>
      </c>
      <c r="AK15" s="131">
        <f t="shared" si="1"/>
        <v>-2.8031936281183834E-2</v>
      </c>
    </row>
    <row r="16" spans="2:37" s="11" customFormat="1" ht="18.75" customHeight="1">
      <c r="B16" s="5" t="s">
        <v>25</v>
      </c>
      <c r="C16" s="21" t="s">
        <v>6</v>
      </c>
      <c r="D16" s="28">
        <f>THG!D27</f>
        <v>163821.03838466923</v>
      </c>
      <c r="E16" s="28">
        <f>THG!E27</f>
        <v>166668.82416487136</v>
      </c>
      <c r="F16" s="28">
        <f>THG!F27</f>
        <v>172419.75504305158</v>
      </c>
      <c r="G16" s="28">
        <f>THG!G27</f>
        <v>176772.16063188706</v>
      </c>
      <c r="H16" s="28">
        <f>THG!H27</f>
        <v>172798.86857729053</v>
      </c>
      <c r="I16" s="28">
        <f>THG!I27</f>
        <v>176476.85958273683</v>
      </c>
      <c r="J16" s="28">
        <f>THG!J27</f>
        <v>176297.01791446851</v>
      </c>
      <c r="K16" s="28">
        <f>THG!K27</f>
        <v>176791.59044131541</v>
      </c>
      <c r="L16" s="28">
        <f>THG!L27</f>
        <v>180219.00779547778</v>
      </c>
      <c r="M16" s="28">
        <f>THG!M27</f>
        <v>185385.99203023515</v>
      </c>
      <c r="N16" s="28">
        <f>THG!N27</f>
        <v>181416.32531440433</v>
      </c>
      <c r="O16" s="28">
        <f>THG!O27</f>
        <v>177501.16146628215</v>
      </c>
      <c r="P16" s="28">
        <f>THG!P27</f>
        <v>175101.32727420126</v>
      </c>
      <c r="Q16" s="28">
        <f>THG!Q27</f>
        <v>168741.43333738195</v>
      </c>
      <c r="R16" s="28">
        <f>THG!R27</f>
        <v>168211.73428275969</v>
      </c>
      <c r="S16" s="28">
        <f>THG!S27</f>
        <v>160196.18191325731</v>
      </c>
      <c r="T16" s="28">
        <f>THG!T27</f>
        <v>156223.02957560142</v>
      </c>
      <c r="U16" s="28">
        <f>THG!U27</f>
        <v>153362.25380989848</v>
      </c>
      <c r="V16" s="28">
        <f>THG!V27</f>
        <v>152967.55267853526</v>
      </c>
      <c r="W16" s="28">
        <f>THG!W27</f>
        <v>152322.39355773811</v>
      </c>
      <c r="X16" s="28">
        <f>THG!X27</f>
        <v>153267.03299103334</v>
      </c>
      <c r="Y16" s="28">
        <f>THG!Y27</f>
        <v>155133.45632569666</v>
      </c>
      <c r="Z16" s="28">
        <f>THG!Z27</f>
        <v>153856.62970558793</v>
      </c>
      <c r="AA16" s="28">
        <f>THG!AA27</f>
        <v>158054.15930946288</v>
      </c>
      <c r="AB16" s="28">
        <f>THG!AB27</f>
        <v>159165.01955174998</v>
      </c>
      <c r="AC16" s="28">
        <f>THG!AC27</f>
        <v>161755.40488777735</v>
      </c>
      <c r="AD16" s="28">
        <f>THG!AD27</f>
        <v>165198.99358094836</v>
      </c>
      <c r="AE16" s="28">
        <f>THG!AE27</f>
        <v>168096.48326841198</v>
      </c>
      <c r="AF16" s="28">
        <f>THG!AF27</f>
        <v>162577.214392878</v>
      </c>
      <c r="AG16" s="28">
        <f>THG!AG27</f>
        <v>164322.46804266438</v>
      </c>
      <c r="AH16" s="28">
        <f>THG!AH27</f>
        <v>145564.39971160199</v>
      </c>
      <c r="AJ16" s="135">
        <f t="shared" si="0"/>
        <v>-18758.068331062386</v>
      </c>
      <c r="AK16" s="130">
        <f t="shared" si="1"/>
        <v>-0.11415400799720266</v>
      </c>
    </row>
    <row r="17" spans="2:37" s="11" customFormat="1" ht="18.75" customHeight="1">
      <c r="B17" s="6" t="s">
        <v>26</v>
      </c>
      <c r="C17" s="23" t="s">
        <v>6</v>
      </c>
      <c r="D17" s="27">
        <f>THG!D33</f>
        <v>87019.451003030757</v>
      </c>
      <c r="E17" s="27">
        <f>THG!E33</f>
        <v>78011.552865268182</v>
      </c>
      <c r="F17" s="27">
        <f>THG!F33</f>
        <v>74931.697034560435</v>
      </c>
      <c r="G17" s="27">
        <f>THG!G33</f>
        <v>74107.151009790687</v>
      </c>
      <c r="H17" s="27">
        <f>THG!H33</f>
        <v>73308.958941609162</v>
      </c>
      <c r="I17" s="27">
        <f>THG!I33</f>
        <v>73769.321953950435</v>
      </c>
      <c r="J17" s="27">
        <f>THG!J33</f>
        <v>75341.669510767708</v>
      </c>
      <c r="K17" s="27">
        <f>THG!K33</f>
        <v>73314.300197643519</v>
      </c>
      <c r="L17" s="27">
        <f>THG!L33</f>
        <v>73337.265182317366</v>
      </c>
      <c r="M17" s="27">
        <f>THG!M33</f>
        <v>73803.643636136287</v>
      </c>
      <c r="N17" s="27">
        <f>THG!N33</f>
        <v>72281.93020126874</v>
      </c>
      <c r="O17" s="27">
        <f>THG!O33</f>
        <v>73295.621079171891</v>
      </c>
      <c r="P17" s="27">
        <f>THG!P33</f>
        <v>70687.402560726841</v>
      </c>
      <c r="Q17" s="27">
        <f>THG!Q33</f>
        <v>69709.36250610245</v>
      </c>
      <c r="R17" s="27">
        <f>THG!R33</f>
        <v>69139.17652086461</v>
      </c>
      <c r="S17" s="27">
        <f>THG!S33</f>
        <v>69024.520677010209</v>
      </c>
      <c r="T17" s="27">
        <f>THG!T33</f>
        <v>67993.371779855472</v>
      </c>
      <c r="U17" s="27">
        <f>THG!U33</f>
        <v>68112.601281777854</v>
      </c>
      <c r="V17" s="27">
        <f>THG!V33</f>
        <v>68968.515574538163</v>
      </c>
      <c r="W17" s="27">
        <f>THG!W33</f>
        <v>69246.513794310522</v>
      </c>
      <c r="X17" s="27">
        <f>THG!X33</f>
        <v>68973.896552907754</v>
      </c>
      <c r="Y17" s="27">
        <f>THG!Y33</f>
        <v>68962.410854504938</v>
      </c>
      <c r="Z17" s="27">
        <f>THG!Z33</f>
        <v>69590.042497751565</v>
      </c>
      <c r="AA17" s="27">
        <f>THG!AA33</f>
        <v>70688.547033051713</v>
      </c>
      <c r="AB17" s="27">
        <f>THG!AB33</f>
        <v>72183.395710364173</v>
      </c>
      <c r="AC17" s="27">
        <f>THG!AC33</f>
        <v>72194.62052041576</v>
      </c>
      <c r="AD17" s="27">
        <f>THG!AD33</f>
        <v>71832.663283711547</v>
      </c>
      <c r="AE17" s="27">
        <f>THG!AE33</f>
        <v>71041.490994607375</v>
      </c>
      <c r="AF17" s="27">
        <f>THG!AF33</f>
        <v>68443.884206569885</v>
      </c>
      <c r="AG17" s="27">
        <f>THG!AG33</f>
        <v>67936.220790405714</v>
      </c>
      <c r="AH17" s="27">
        <f>THG!AH33</f>
        <v>66407.683480905034</v>
      </c>
      <c r="AJ17" s="136">
        <f t="shared" si="0"/>
        <v>-1528.5373095006798</v>
      </c>
      <c r="AK17" s="131">
        <f t="shared" si="1"/>
        <v>-2.2499592878686414E-2</v>
      </c>
    </row>
    <row r="18" spans="2:37" s="11" customFormat="1" ht="18.75" customHeight="1">
      <c r="B18" s="5" t="s">
        <v>27</v>
      </c>
      <c r="C18" s="21" t="s">
        <v>6</v>
      </c>
      <c r="D18" s="28">
        <f>THG!D43</f>
        <v>38235.469475580874</v>
      </c>
      <c r="E18" s="28">
        <f>THG!E43</f>
        <v>39612.552100820765</v>
      </c>
      <c r="F18" s="28">
        <f>THG!F43</f>
        <v>40188.137229036176</v>
      </c>
      <c r="G18" s="28">
        <f>THG!G43</f>
        <v>39999.890403374186</v>
      </c>
      <c r="H18" s="28">
        <f>THG!H43</f>
        <v>39203.810945091231</v>
      </c>
      <c r="I18" s="28">
        <f>THG!I43</f>
        <v>38225.618074024293</v>
      </c>
      <c r="J18" s="28">
        <f>THG!J43</f>
        <v>36772.401036638519</v>
      </c>
      <c r="K18" s="28">
        <f>THG!K43</f>
        <v>33818.112689172027</v>
      </c>
      <c r="L18" s="28">
        <f>THG!L43</f>
        <v>31680.428236140102</v>
      </c>
      <c r="M18" s="28">
        <f>THG!M43</f>
        <v>30038.358841560817</v>
      </c>
      <c r="N18" s="28">
        <f>THG!N43</f>
        <v>28471.220338596744</v>
      </c>
      <c r="O18" s="28">
        <f>THG!O43</f>
        <v>26803.204910090513</v>
      </c>
      <c r="P18" s="28">
        <f>THG!P43</f>
        <v>25418.188809372612</v>
      </c>
      <c r="Q18" s="28">
        <f>THG!Q43</f>
        <v>23907.255659414441</v>
      </c>
      <c r="R18" s="28">
        <f>THG!R43</f>
        <v>22600.99081208638</v>
      </c>
      <c r="S18" s="28">
        <f>THG!S43</f>
        <v>21248.425730071154</v>
      </c>
      <c r="T18" s="28">
        <f>THG!T43</f>
        <v>19407.235769887466</v>
      </c>
      <c r="U18" s="28">
        <f>THG!U43</f>
        <v>18097.918778961648</v>
      </c>
      <c r="V18" s="28">
        <f>THG!V43</f>
        <v>16866.36924243646</v>
      </c>
      <c r="W18" s="28">
        <f>THG!W43</f>
        <v>15644.490792921461</v>
      </c>
      <c r="X18" s="28">
        <f>THG!X43</f>
        <v>14516.106836649713</v>
      </c>
      <c r="Y18" s="28">
        <f>THG!Y43</f>
        <v>13734.631150805602</v>
      </c>
      <c r="Z18" s="28">
        <f>THG!Z43</f>
        <v>12965.422662082983</v>
      </c>
      <c r="AA18" s="28">
        <f>THG!AA43</f>
        <v>12208.121898309648</v>
      </c>
      <c r="AB18" s="28">
        <f>THG!AB43</f>
        <v>11615.620865564097</v>
      </c>
      <c r="AC18" s="28">
        <f>THG!AC43</f>
        <v>11001.623532978896</v>
      </c>
      <c r="AD18" s="28">
        <f>THG!AD43</f>
        <v>10459.813041961683</v>
      </c>
      <c r="AE18" s="28">
        <f>THG!AE43</f>
        <v>10046.021896164997</v>
      </c>
      <c r="AF18" s="28">
        <f>THG!AF43</f>
        <v>9612.7285274912465</v>
      </c>
      <c r="AG18" s="28">
        <f>THG!AG43</f>
        <v>9242.5689308008969</v>
      </c>
      <c r="AH18" s="28">
        <f>THG!AH43</f>
        <v>8895.3295443662573</v>
      </c>
      <c r="AJ18" s="135">
        <f t="shared" si="0"/>
        <v>-347.23938643463953</v>
      </c>
      <c r="AK18" s="130">
        <f t="shared" si="1"/>
        <v>-3.7569574977954767E-2</v>
      </c>
    </row>
    <row r="19" spans="2:37" ht="14.25" customHeight="1">
      <c r="B19" s="7"/>
      <c r="C19" s="17"/>
    </row>
    <row r="20" spans="2:37" ht="18.75" customHeight="1"/>
  </sheetData>
  <mergeCells count="1">
    <mergeCell ref="AJ4:AK4"/>
  </mergeCells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K52"/>
  <sheetViews>
    <sheetView showGridLines="0" zoomScale="70" zoomScaleNormal="70" zoomScalePageLayoutView="150" workbookViewId="0">
      <pane xSplit="3" ySplit="8" topLeftCell="Q9" activePane="bottomRight" state="frozen"/>
      <selection activeCell="AO5" sqref="AO5"/>
      <selection pane="topRight" activeCell="AO5" sqref="AO5"/>
      <selection pane="bottomLeft" activeCell="AO5" sqref="AO5"/>
      <selection pane="bottomRight" activeCell="AH22" sqref="AH22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hidden="1" customWidth="1"/>
    <col min="4" max="33" width="10.85546875" style="2" customWidth="1"/>
    <col min="34" max="37" width="10.85546875" style="95" customWidth="1"/>
    <col min="38" max="16384" width="11.42578125" style="2"/>
  </cols>
  <sheetData>
    <row r="1" spans="2:37" hidden="1">
      <c r="D1" s="91" t="s">
        <v>149</v>
      </c>
      <c r="E1" s="91" t="s">
        <v>149</v>
      </c>
      <c r="F1" s="91" t="s">
        <v>149</v>
      </c>
      <c r="G1" s="91" t="s">
        <v>149</v>
      </c>
      <c r="H1" s="91" t="s">
        <v>149</v>
      </c>
      <c r="I1" s="91" t="s">
        <v>149</v>
      </c>
      <c r="J1" s="91" t="s">
        <v>149</v>
      </c>
      <c r="K1" s="91" t="s">
        <v>149</v>
      </c>
      <c r="L1" s="91" t="s">
        <v>149</v>
      </c>
      <c r="M1" s="91" t="s">
        <v>149</v>
      </c>
      <c r="N1" s="91" t="s">
        <v>149</v>
      </c>
      <c r="O1" s="91" t="s">
        <v>149</v>
      </c>
      <c r="P1" s="91" t="s">
        <v>149</v>
      </c>
      <c r="Q1" s="91" t="s">
        <v>149</v>
      </c>
      <c r="R1" s="91" t="s">
        <v>149</v>
      </c>
      <c r="S1" s="91" t="s">
        <v>149</v>
      </c>
      <c r="T1" s="91" t="s">
        <v>149</v>
      </c>
      <c r="U1" s="91" t="s">
        <v>149</v>
      </c>
      <c r="V1" s="91" t="s">
        <v>149</v>
      </c>
      <c r="W1" s="91" t="s">
        <v>149</v>
      </c>
      <c r="X1" s="91" t="s">
        <v>149</v>
      </c>
      <c r="Y1" s="91" t="s">
        <v>149</v>
      </c>
      <c r="Z1" s="91" t="s">
        <v>149</v>
      </c>
      <c r="AA1" s="91" t="s">
        <v>149</v>
      </c>
      <c r="AB1" s="91" t="s">
        <v>149</v>
      </c>
      <c r="AC1" s="91" t="s">
        <v>149</v>
      </c>
      <c r="AD1" s="91" t="s">
        <v>149</v>
      </c>
      <c r="AE1" s="91" t="s">
        <v>149</v>
      </c>
      <c r="AF1" s="91" t="s">
        <v>149</v>
      </c>
      <c r="AG1" s="91" t="s">
        <v>149</v>
      </c>
      <c r="AH1" s="91" t="s">
        <v>148</v>
      </c>
      <c r="AJ1" s="91"/>
      <c r="AK1" s="91"/>
    </row>
    <row r="2" spans="2:37" ht="14.25" hidden="1" customHeight="1">
      <c r="B2" s="1"/>
      <c r="C2" s="12"/>
      <c r="D2" s="91" t="s">
        <v>150</v>
      </c>
      <c r="E2" s="91" t="s">
        <v>150</v>
      </c>
      <c r="F2" s="91" t="s">
        <v>150</v>
      </c>
      <c r="G2" s="91" t="s">
        <v>150</v>
      </c>
      <c r="H2" s="91" t="s">
        <v>150</v>
      </c>
      <c r="I2" s="91" t="s">
        <v>150</v>
      </c>
      <c r="J2" s="91" t="s">
        <v>150</v>
      </c>
      <c r="K2" s="91" t="s">
        <v>150</v>
      </c>
      <c r="L2" s="91" t="s">
        <v>150</v>
      </c>
      <c r="M2" s="91" t="s">
        <v>150</v>
      </c>
      <c r="N2" s="91" t="s">
        <v>150</v>
      </c>
      <c r="O2" s="91" t="s">
        <v>150</v>
      </c>
      <c r="P2" s="91" t="s">
        <v>150</v>
      </c>
      <c r="Q2" s="91" t="s">
        <v>150</v>
      </c>
      <c r="R2" s="91" t="s">
        <v>150</v>
      </c>
      <c r="S2" s="91" t="s">
        <v>150</v>
      </c>
      <c r="T2" s="91" t="s">
        <v>150</v>
      </c>
      <c r="U2" s="91" t="s">
        <v>150</v>
      </c>
      <c r="V2" s="91" t="s">
        <v>150</v>
      </c>
      <c r="W2" s="91" t="s">
        <v>150</v>
      </c>
      <c r="X2" s="91" t="s">
        <v>150</v>
      </c>
      <c r="Y2" s="91" t="s">
        <v>150</v>
      </c>
      <c r="Z2" s="91" t="s">
        <v>150</v>
      </c>
      <c r="AA2" s="91" t="s">
        <v>150</v>
      </c>
      <c r="AB2" s="91" t="s">
        <v>150</v>
      </c>
      <c r="AC2" s="91" t="s">
        <v>150</v>
      </c>
      <c r="AD2" s="91" t="s">
        <v>150</v>
      </c>
      <c r="AE2" s="91" t="s">
        <v>150</v>
      </c>
      <c r="AF2" s="91" t="s">
        <v>150</v>
      </c>
      <c r="AG2" s="91" t="s">
        <v>150</v>
      </c>
      <c r="AH2" s="91" t="s">
        <v>150</v>
      </c>
      <c r="AJ2" s="91"/>
      <c r="AK2" s="91"/>
    </row>
    <row r="3" spans="2:37" ht="22.5" customHeight="1">
      <c r="B3" s="3" t="s">
        <v>215</v>
      </c>
      <c r="C3" s="13" t="s">
        <v>121</v>
      </c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7">
      <c r="B4" s="4" t="s">
        <v>169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J4" s="8" t="s">
        <v>172</v>
      </c>
      <c r="AK4" s="8" t="s">
        <v>173</v>
      </c>
    </row>
    <row r="5" spans="2:37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J5" s="135"/>
      <c r="AK5" s="130"/>
    </row>
    <row r="6" spans="2:37" s="11" customFormat="1" ht="18.75" customHeight="1">
      <c r="B6" s="26" t="s">
        <v>43</v>
      </c>
      <c r="C6" s="23" t="s">
        <v>6</v>
      </c>
      <c r="D6" s="27">
        <f t="shared" ref="D6:AG6" si="0">SUM(D9,D14,D22,D27,D33,D43)</f>
        <v>1248576.9188809888</v>
      </c>
      <c r="E6" s="27">
        <f t="shared" si="0"/>
        <v>1202060.5460247227</v>
      </c>
      <c r="F6" s="27">
        <f t="shared" si="0"/>
        <v>1152179.8241471676</v>
      </c>
      <c r="G6" s="27">
        <f t="shared" si="0"/>
        <v>1142845.2659183047</v>
      </c>
      <c r="H6" s="27">
        <f t="shared" si="0"/>
        <v>1124864.8623805798</v>
      </c>
      <c r="I6" s="27">
        <f t="shared" si="0"/>
        <v>1120555.2477322149</v>
      </c>
      <c r="J6" s="27">
        <f t="shared" si="0"/>
        <v>1138786.1367462163</v>
      </c>
      <c r="K6" s="27">
        <f t="shared" si="0"/>
        <v>1103880.9449487173</v>
      </c>
      <c r="L6" s="27">
        <f t="shared" si="0"/>
        <v>1078775.6319197598</v>
      </c>
      <c r="M6" s="27">
        <f t="shared" si="0"/>
        <v>1044927.4437198213</v>
      </c>
      <c r="N6" s="27">
        <f t="shared" si="0"/>
        <v>1042612.087127234</v>
      </c>
      <c r="O6" s="27">
        <f t="shared" si="0"/>
        <v>1058745.0592746856</v>
      </c>
      <c r="P6" s="27">
        <f t="shared" si="0"/>
        <v>1037234.5712968232</v>
      </c>
      <c r="Q6" s="27">
        <f t="shared" si="0"/>
        <v>1034137.5755308679</v>
      </c>
      <c r="R6" s="27">
        <f t="shared" si="0"/>
        <v>1017525.7483565095</v>
      </c>
      <c r="S6" s="27">
        <f t="shared" si="0"/>
        <v>992529.51461877557</v>
      </c>
      <c r="T6" s="27">
        <f t="shared" si="0"/>
        <v>999354.67362915736</v>
      </c>
      <c r="U6" s="27">
        <f t="shared" si="0"/>
        <v>973768.62724032672</v>
      </c>
      <c r="V6" s="27">
        <f t="shared" si="0"/>
        <v>974780.34617448575</v>
      </c>
      <c r="W6" s="27">
        <f t="shared" si="0"/>
        <v>908688.44503601303</v>
      </c>
      <c r="X6" s="27">
        <f t="shared" si="0"/>
        <v>941805.33536375745</v>
      </c>
      <c r="Y6" s="27">
        <f t="shared" si="0"/>
        <v>917273.59852472891</v>
      </c>
      <c r="Z6" s="27">
        <f t="shared" si="0"/>
        <v>923342.02681725763</v>
      </c>
      <c r="AA6" s="27">
        <f t="shared" si="0"/>
        <v>940419.53942414036</v>
      </c>
      <c r="AB6" s="27">
        <f t="shared" si="0"/>
        <v>901255.1445242702</v>
      </c>
      <c r="AC6" s="27">
        <f t="shared" si="0"/>
        <v>904261.81176673213</v>
      </c>
      <c r="AD6" s="27">
        <f t="shared" si="0"/>
        <v>907967.90608246275</v>
      </c>
      <c r="AE6" s="27">
        <f t="shared" si="0"/>
        <v>892075.66692010558</v>
      </c>
      <c r="AF6" s="27">
        <f t="shared" si="0"/>
        <v>855890.41343840002</v>
      </c>
      <c r="AG6" s="27">
        <f t="shared" si="0"/>
        <v>809798.5367961108</v>
      </c>
      <c r="AH6" s="27">
        <f t="shared" ref="AH6" si="1">SUM(AH9,AH14,AH22,AH27,AH33,AH43)</f>
        <v>739494.59923757438</v>
      </c>
      <c r="AJ6" s="136">
        <f>AH6-AG6</f>
        <v>-70303.937558536418</v>
      </c>
      <c r="AK6" s="131">
        <f>IF(AH6&lt;&gt;0,AH6/AG6-1,0)</f>
        <v>-8.6816577659780791E-2</v>
      </c>
    </row>
    <row r="7" spans="2:37" s="11" customFormat="1" ht="18.75" customHeight="1">
      <c r="B7" s="24" t="s">
        <v>44</v>
      </c>
      <c r="C7" s="21" t="s">
        <v>6</v>
      </c>
      <c r="D7" s="28">
        <f t="shared" ref="D7:AG7" si="2">SUM(D9,D14,D22,D27,D33,D43,D49)</f>
        <v>1273438.5637574191</v>
      </c>
      <c r="E7" s="28">
        <f t="shared" si="2"/>
        <v>1175203.0495720736</v>
      </c>
      <c r="F7" s="28">
        <f t="shared" si="2"/>
        <v>1118592.3886392678</v>
      </c>
      <c r="G7" s="28">
        <f t="shared" si="2"/>
        <v>1109669.6035082149</v>
      </c>
      <c r="H7" s="28">
        <f t="shared" si="2"/>
        <v>1098879.613195996</v>
      </c>
      <c r="I7" s="28">
        <f t="shared" si="2"/>
        <v>1086835.8863058283</v>
      </c>
      <c r="J7" s="28">
        <f t="shared" si="2"/>
        <v>1110706.9926962112</v>
      </c>
      <c r="K7" s="28">
        <f t="shared" si="2"/>
        <v>1075489.6702735366</v>
      </c>
      <c r="L7" s="28">
        <f t="shared" si="2"/>
        <v>1049481.797949227</v>
      </c>
      <c r="M7" s="28">
        <f t="shared" si="2"/>
        <v>1013908.0275209481</v>
      </c>
      <c r="N7" s="28">
        <f t="shared" si="2"/>
        <v>1022056.2992602265</v>
      </c>
      <c r="O7" s="28">
        <f t="shared" si="2"/>
        <v>1034871.08995892</v>
      </c>
      <c r="P7" s="28">
        <f t="shared" si="2"/>
        <v>1040879.3222126295</v>
      </c>
      <c r="Q7" s="28">
        <f t="shared" si="2"/>
        <v>1037419.562850817</v>
      </c>
      <c r="R7" s="28">
        <f t="shared" si="2"/>
        <v>1018845.30212226</v>
      </c>
      <c r="S7" s="28">
        <f t="shared" si="2"/>
        <v>992515.08499859052</v>
      </c>
      <c r="T7" s="28">
        <f t="shared" si="2"/>
        <v>996400.85929025069</v>
      </c>
      <c r="U7" s="28">
        <f t="shared" si="2"/>
        <v>974514.77982178761</v>
      </c>
      <c r="V7" s="28">
        <f t="shared" si="2"/>
        <v>964672.28112465621</v>
      </c>
      <c r="W7" s="28">
        <f t="shared" si="2"/>
        <v>891400.34482780297</v>
      </c>
      <c r="X7" s="28">
        <f t="shared" si="2"/>
        <v>932008.02632009506</v>
      </c>
      <c r="Y7" s="28">
        <f t="shared" si="2"/>
        <v>908357.28513615846</v>
      </c>
      <c r="Z7" s="28">
        <f t="shared" si="2"/>
        <v>905567.40195083397</v>
      </c>
      <c r="AA7" s="28">
        <f t="shared" si="2"/>
        <v>922922.26471580088</v>
      </c>
      <c r="AB7" s="28">
        <f t="shared" si="2"/>
        <v>880225.88900516485</v>
      </c>
      <c r="AC7" s="28">
        <f t="shared" si="2"/>
        <v>884945.95658125856</v>
      </c>
      <c r="AD7" s="28">
        <f t="shared" si="2"/>
        <v>887900.1167631842</v>
      </c>
      <c r="AE7" s="28">
        <f t="shared" si="2"/>
        <v>871536.21798428672</v>
      </c>
      <c r="AF7" s="28">
        <f t="shared" si="2"/>
        <v>837604.51957009907</v>
      </c>
      <c r="AG7" s="28">
        <f t="shared" si="2"/>
        <v>793334.58811042295</v>
      </c>
      <c r="AH7" s="28">
        <f t="shared" ref="AH7" si="3">SUM(AH9,AH14,AH22,AH27,AH33,AH43,AH49)</f>
        <v>722978.95157747006</v>
      </c>
      <c r="AJ7" s="135">
        <f>AH7-AG7</f>
        <v>-70355.636532952893</v>
      </c>
      <c r="AK7" s="132">
        <f>IF(AH7&lt;&gt;0,AH7/AG7-1,0)</f>
        <v>-8.8683435195391014E-2</v>
      </c>
    </row>
    <row r="8" spans="2:37" ht="18.75" customHeight="1">
      <c r="B8" s="19"/>
      <c r="C8" s="16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98"/>
      <c r="AJ8" s="137"/>
      <c r="AK8" s="133"/>
    </row>
    <row r="9" spans="2:37" s="11" customFormat="1" ht="18.75" customHeight="1">
      <c r="B9" s="5" t="s">
        <v>15</v>
      </c>
      <c r="C9" s="21" t="s">
        <v>6</v>
      </c>
      <c r="D9" s="28">
        <f t="shared" ref="D9:AG9" si="4">SUMIF(D10:D12,"&lt;1E+307")</f>
        <v>466152.74172404699</v>
      </c>
      <c r="E9" s="28">
        <f t="shared" si="4"/>
        <v>450996.80282531434</v>
      </c>
      <c r="F9" s="28">
        <f t="shared" si="4"/>
        <v>426155.10923993005</v>
      </c>
      <c r="G9" s="28">
        <f t="shared" si="4"/>
        <v>416404.36754711217</v>
      </c>
      <c r="H9" s="28">
        <f t="shared" si="4"/>
        <v>410554.36341243912</v>
      </c>
      <c r="I9" s="28">
        <f t="shared" si="4"/>
        <v>399923.8977822063</v>
      </c>
      <c r="J9" s="28">
        <f t="shared" si="4"/>
        <v>406147.88076161651</v>
      </c>
      <c r="K9" s="28">
        <f t="shared" si="4"/>
        <v>384620.05183715816</v>
      </c>
      <c r="L9" s="28">
        <f t="shared" si="4"/>
        <v>384595.49271025864</v>
      </c>
      <c r="M9" s="28">
        <f t="shared" si="4"/>
        <v>373953.84574234497</v>
      </c>
      <c r="N9" s="28">
        <f t="shared" si="4"/>
        <v>385348.38317115681</v>
      </c>
      <c r="O9" s="28">
        <f t="shared" si="4"/>
        <v>396309.74205417902</v>
      </c>
      <c r="P9" s="28">
        <f t="shared" si="4"/>
        <v>396500.85616259056</v>
      </c>
      <c r="Q9" s="28">
        <f t="shared" si="4"/>
        <v>408898.90067306743</v>
      </c>
      <c r="R9" s="28">
        <f t="shared" si="4"/>
        <v>403629.3612911466</v>
      </c>
      <c r="S9" s="28">
        <f t="shared" si="4"/>
        <v>396927.65188921301</v>
      </c>
      <c r="T9" s="28">
        <f t="shared" si="4"/>
        <v>397176.23341823462</v>
      </c>
      <c r="U9" s="28">
        <f t="shared" si="4"/>
        <v>402885.13511309138</v>
      </c>
      <c r="V9" s="28">
        <f t="shared" si="4"/>
        <v>382528.11394574656</v>
      </c>
      <c r="W9" s="28">
        <f t="shared" si="4"/>
        <v>356370.78191718401</v>
      </c>
      <c r="X9" s="28">
        <f t="shared" si="4"/>
        <v>368053.62720820727</v>
      </c>
      <c r="Y9" s="28">
        <f t="shared" si="4"/>
        <v>365706.77646828326</v>
      </c>
      <c r="Z9" s="28">
        <f t="shared" si="4"/>
        <v>376668.44441350282</v>
      </c>
      <c r="AA9" s="28">
        <f t="shared" si="4"/>
        <v>379438.49373505032</v>
      </c>
      <c r="AB9" s="28">
        <f t="shared" si="4"/>
        <v>359366.63787520071</v>
      </c>
      <c r="AC9" s="28">
        <f t="shared" si="4"/>
        <v>347278.32009054761</v>
      </c>
      <c r="AD9" s="28">
        <f t="shared" si="4"/>
        <v>343561.55399004201</v>
      </c>
      <c r="AE9" s="28">
        <f t="shared" si="4"/>
        <v>322809.52742451709</v>
      </c>
      <c r="AF9" s="28">
        <f t="shared" si="4"/>
        <v>309240.78253917792</v>
      </c>
      <c r="AG9" s="28">
        <f t="shared" si="4"/>
        <v>258043.18667781239</v>
      </c>
      <c r="AH9" s="28">
        <f t="shared" ref="AH9" si="5">SUMIF(AH10:AH12,"&lt;1E+307")</f>
        <v>220517.00009169872</v>
      </c>
      <c r="AJ9" s="135">
        <f>AH9-AG9</f>
        <v>-37526.186586113676</v>
      </c>
      <c r="AK9" s="132">
        <f>IF(AH9&lt;&gt;0,AH9/AG9-1,0)</f>
        <v>-0.14542599271558421</v>
      </c>
    </row>
    <row r="10" spans="2:37" ht="18.75" customHeight="1">
      <c r="B10" s="19" t="s">
        <v>0</v>
      </c>
      <c r="C10" s="16" t="s">
        <v>6</v>
      </c>
      <c r="D10" s="29">
        <f>SUM('CO2'!D10,'CH4'!D10,N2O!D10)</f>
        <v>427353.0729690892</v>
      </c>
      <c r="E10" s="29">
        <f>SUM('CO2'!E10,'CH4'!E10,N2O!E10)</f>
        <v>413164.01733095216</v>
      </c>
      <c r="F10" s="29">
        <f>SUM('CO2'!F10,'CH4'!F10,N2O!F10)</f>
        <v>390616.68163610104</v>
      </c>
      <c r="G10" s="29">
        <f>SUM('CO2'!G10,'CH4'!G10,N2O!G10)</f>
        <v>379765.26090170996</v>
      </c>
      <c r="H10" s="29">
        <f>SUM('CO2'!H10,'CH4'!H10,N2O!H10)</f>
        <v>376975.00751284359</v>
      </c>
      <c r="I10" s="29">
        <f>SUM('CO2'!I10,'CH4'!I10,N2O!I10)</f>
        <v>367537.26900246373</v>
      </c>
      <c r="J10" s="29">
        <f>SUM('CO2'!J10,'CH4'!J10,N2O!J10)</f>
        <v>374561.05186313199</v>
      </c>
      <c r="K10" s="29">
        <f>SUM('CO2'!K10,'CH4'!K10,N2O!K10)</f>
        <v>353660.29089022236</v>
      </c>
      <c r="L10" s="29">
        <f>SUM('CO2'!L10,'CH4'!L10,N2O!L10)</f>
        <v>356296.11085927801</v>
      </c>
      <c r="M10" s="29">
        <f>SUM('CO2'!M10,'CH4'!M10,N2O!M10)</f>
        <v>344689.93694700371</v>
      </c>
      <c r="N10" s="29">
        <f>SUM('CO2'!N10,'CH4'!N10,N2O!N10)</f>
        <v>358029.30182073294</v>
      </c>
      <c r="O10" s="29">
        <f>SUM('CO2'!O10,'CH4'!O10,N2O!O10)</f>
        <v>371290.20303780289</v>
      </c>
      <c r="P10" s="29">
        <f>SUM('CO2'!P10,'CH4'!P10,N2O!P10)</f>
        <v>372572.18667587521</v>
      </c>
      <c r="Q10" s="29">
        <f>SUM('CO2'!Q10,'CH4'!Q10,N2O!Q10)</f>
        <v>386844.15003358509</v>
      </c>
      <c r="R10" s="29">
        <f>SUM('CO2'!R10,'CH4'!R10,N2O!R10)</f>
        <v>384291.37954383128</v>
      </c>
      <c r="S10" s="29">
        <f>SUM('CO2'!S10,'CH4'!S10,N2O!S10)</f>
        <v>379373.4971894942</v>
      </c>
      <c r="T10" s="29">
        <f>SUM('CO2'!T10,'CH4'!T10,N2O!T10)</f>
        <v>381122.72585596389</v>
      </c>
      <c r="U10" s="29">
        <f>SUM('CO2'!U10,'CH4'!U10,N2O!U10)</f>
        <v>388418.3637287743</v>
      </c>
      <c r="V10" s="29">
        <f>SUM('CO2'!V10,'CH4'!V10,N2O!V10)</f>
        <v>368414.16845760081</v>
      </c>
      <c r="W10" s="29">
        <f>SUM('CO2'!W10,'CH4'!W10,N2O!W10)</f>
        <v>343962.27155469236</v>
      </c>
      <c r="X10" s="29">
        <f>SUM('CO2'!X10,'CH4'!X10,N2O!X10)</f>
        <v>355957.66257255879</v>
      </c>
      <c r="Y10" s="29">
        <f>SUM('CO2'!Y10,'CH4'!Y10,N2O!Y10)</f>
        <v>353629.26254178933</v>
      </c>
      <c r="Z10" s="29">
        <f>SUM('CO2'!Z10,'CH4'!Z10,N2O!Z10)</f>
        <v>363781.77126245218</v>
      </c>
      <c r="AA10" s="29">
        <f>SUM('CO2'!AA10,'CH4'!AA10,N2O!AA10)</f>
        <v>366768.33299779211</v>
      </c>
      <c r="AB10" s="29">
        <f>SUM('CO2'!AB10,'CH4'!AB10,N2O!AB10)</f>
        <v>347906.87160180812</v>
      </c>
      <c r="AC10" s="29">
        <f>SUM('CO2'!AC10,'CH4'!AC10,N2O!AC10)</f>
        <v>335669.8820115751</v>
      </c>
      <c r="AD10" s="29">
        <f>SUM('CO2'!AD10,'CH4'!AD10,N2O!AD10)</f>
        <v>332714.47788359592</v>
      </c>
      <c r="AE10" s="29">
        <f>SUM('CO2'!AE10,'CH4'!AE10,N2O!AE10)</f>
        <v>311864.4074135198</v>
      </c>
      <c r="AF10" s="29">
        <f>SUM('CO2'!AF10,'CH4'!AF10,N2O!AF10)</f>
        <v>299337.65976320248</v>
      </c>
      <c r="AG10" s="29">
        <f>SUM('CO2'!AG10,'CH4'!AG10,N2O!AG10)</f>
        <v>249695.55844997001</v>
      </c>
      <c r="AH10" s="98">
        <f>SUM('CO2'!AH10,'CH4'!AH10,N2O!AH10)</f>
        <v>212352.95495905515</v>
      </c>
      <c r="AJ10" s="137">
        <f>AH10-AG10</f>
        <v>-37342.603490914858</v>
      </c>
      <c r="AK10" s="133">
        <f>IF(AH10&lt;&gt;0,AH10/AG10-1,0)</f>
        <v>-0.14955253398468826</v>
      </c>
    </row>
    <row r="11" spans="2:37" s="95" customFormat="1" ht="18.75" customHeight="1">
      <c r="B11" s="20" t="s">
        <v>2</v>
      </c>
      <c r="C11" s="15" t="s">
        <v>6</v>
      </c>
      <c r="D11" s="30">
        <f>SUM('CO2'!D11,'CH4'!D11,N2O!D11)</f>
        <v>1103.0708667500001</v>
      </c>
      <c r="E11" s="30">
        <f>SUM('CO2'!E11,'CH4'!E11,N2O!E11)</f>
        <v>1159.8383577499999</v>
      </c>
      <c r="F11" s="30">
        <f>SUM('CO2'!F11,'CH4'!F11,N2O!F11)</f>
        <v>1147.2606123499997</v>
      </c>
      <c r="G11" s="30">
        <f>SUM('CO2'!G11,'CH4'!G11,N2O!G11)</f>
        <v>1213.3842617499997</v>
      </c>
      <c r="H11" s="30">
        <f>SUM('CO2'!H11,'CH4'!H11,N2O!H11)</f>
        <v>1235.1486889999999</v>
      </c>
      <c r="I11" s="30">
        <f>SUM('CO2'!I11,'CH4'!I11,N2O!I11)</f>
        <v>1347.8871670000001</v>
      </c>
      <c r="J11" s="30">
        <f>SUM('CO2'!J11,'CH4'!J11,N2O!J11)</f>
        <v>1507.7022199677779</v>
      </c>
      <c r="K11" s="30">
        <f>SUM('CO2'!K11,'CH4'!K11,N2O!K11)</f>
        <v>1439.8395528977778</v>
      </c>
      <c r="L11" s="30">
        <f>SUM('CO2'!L11,'CH4'!L11,N2O!L11)</f>
        <v>1450.8206388733333</v>
      </c>
      <c r="M11" s="30">
        <f>SUM('CO2'!M11,'CH4'!M11,N2O!M11)</f>
        <v>1445.2398146477776</v>
      </c>
      <c r="N11" s="30">
        <f>SUM('CO2'!N11,'CH4'!N11,N2O!N11)</f>
        <v>1431.7424955888887</v>
      </c>
      <c r="O11" s="30">
        <f>SUM('CO2'!O11,'CH4'!O11,N2O!O11)</f>
        <v>1510.3601445199997</v>
      </c>
      <c r="P11" s="30">
        <f>SUM('CO2'!P11,'CH4'!P11,N2O!P11)</f>
        <v>1622.2623313016668</v>
      </c>
      <c r="Q11" s="30">
        <f>SUM('CO2'!Q11,'CH4'!Q11,N2O!Q11)</f>
        <v>1524.9218256133331</v>
      </c>
      <c r="R11" s="30">
        <f>SUM('CO2'!R11,'CH4'!R11,N2O!R11)</f>
        <v>1536.0192784850001</v>
      </c>
      <c r="S11" s="30">
        <f>SUM('CO2'!S11,'CH4'!S11,N2O!S11)</f>
        <v>1501.3428607466292</v>
      </c>
      <c r="T11" s="30">
        <f>SUM('CO2'!T11,'CH4'!T11,N2O!T11)</f>
        <v>1693.7620217674664</v>
      </c>
      <c r="U11" s="30">
        <f>SUM('CO2'!U11,'CH4'!U11,N2O!U11)</f>
        <v>1382.5840876610173</v>
      </c>
      <c r="V11" s="30">
        <f>SUM('CO2'!V11,'CH4'!V11,N2O!V11)</f>
        <v>1452.464368904775</v>
      </c>
      <c r="W11" s="30">
        <f>SUM('CO2'!W11,'CH4'!W11,N2O!W11)</f>
        <v>1369.9587886786032</v>
      </c>
      <c r="X11" s="30">
        <f>SUM('CO2'!X11,'CH4'!X11,N2O!X11)</f>
        <v>1191.5539269289</v>
      </c>
      <c r="Y11" s="30">
        <f>SUM('CO2'!Y11,'CH4'!Y11,N2O!Y11)</f>
        <v>1243.800101558875</v>
      </c>
      <c r="Z11" s="30">
        <f>SUM('CO2'!Z11,'CH4'!Z11,N2O!Z11)</f>
        <v>1252.980855010775</v>
      </c>
      <c r="AA11" s="30">
        <f>SUM('CO2'!AA11,'CH4'!AA11,N2O!AA11)</f>
        <v>1489.7430261040272</v>
      </c>
      <c r="AB11" s="30">
        <f>SUM('CO2'!AB11,'CH4'!AB11,N2O!AB11)</f>
        <v>1211.3083768680003</v>
      </c>
      <c r="AC11" s="30">
        <f>SUM('CO2'!AC11,'CH4'!AC11,N2O!AC11)</f>
        <v>1247.7489421912499</v>
      </c>
      <c r="AD11" s="30">
        <f>SUM('CO2'!AD11,'CH4'!AD11,N2O!AD11)</f>
        <v>1060.5517347923499</v>
      </c>
      <c r="AE11" s="30">
        <f>SUM('CO2'!AE11,'CH4'!AE11,N2O!AE11)</f>
        <v>1268.7128255225</v>
      </c>
      <c r="AF11" s="30">
        <f>SUM('CO2'!AF11,'CH4'!AF11,N2O!AF11)</f>
        <v>1347.5049437257501</v>
      </c>
      <c r="AG11" s="30">
        <f>SUM('CO2'!AG11,'CH4'!AG11,N2O!AG11)</f>
        <v>1210.3647855741999</v>
      </c>
      <c r="AH11" s="30">
        <f>SUM('CO2'!AH11,'CH4'!AH11,N2O!AH11)</f>
        <v>1177.0740700730528</v>
      </c>
      <c r="AJ11" s="138">
        <f>AH11-AG11</f>
        <v>-33.290715501147133</v>
      </c>
      <c r="AK11" s="134">
        <f>IF(AH11&lt;&gt;0,AH11/AG11-1,0)</f>
        <v>-2.7504696020509201E-2</v>
      </c>
    </row>
    <row r="12" spans="2:37" s="95" customFormat="1" ht="18.75" customHeight="1">
      <c r="B12" s="97" t="s">
        <v>1</v>
      </c>
      <c r="C12" s="96" t="s">
        <v>6</v>
      </c>
      <c r="D12" s="98">
        <f>SUM('CO2'!D12,'CH4'!D12,N2O!D12)</f>
        <v>37696.597888207849</v>
      </c>
      <c r="E12" s="98">
        <f>SUM('CO2'!E12,'CH4'!E12,N2O!E12)</f>
        <v>36672.947136612187</v>
      </c>
      <c r="F12" s="98">
        <f>SUM('CO2'!F12,'CH4'!F12,N2O!F12)</f>
        <v>34391.166991478982</v>
      </c>
      <c r="G12" s="98">
        <f>SUM('CO2'!G12,'CH4'!G12,N2O!G12)</f>
        <v>35425.72238365221</v>
      </c>
      <c r="H12" s="98">
        <f>SUM('CO2'!H12,'CH4'!H12,N2O!H12)</f>
        <v>32344.207210595567</v>
      </c>
      <c r="I12" s="98">
        <f>SUM('CO2'!I12,'CH4'!I12,N2O!I12)</f>
        <v>31038.741612742579</v>
      </c>
      <c r="J12" s="98">
        <f>SUM('CO2'!J12,'CH4'!J12,N2O!J12)</f>
        <v>30079.126678516724</v>
      </c>
      <c r="K12" s="98">
        <f>SUM('CO2'!K12,'CH4'!K12,N2O!K12)</f>
        <v>29519.921394038025</v>
      </c>
      <c r="L12" s="98">
        <f>SUM('CO2'!L12,'CH4'!L12,N2O!L12)</f>
        <v>26848.561212107317</v>
      </c>
      <c r="M12" s="98">
        <f>SUM('CO2'!M12,'CH4'!M12,N2O!M12)</f>
        <v>27818.668980693481</v>
      </c>
      <c r="N12" s="98">
        <f>SUM('CO2'!N12,'CH4'!N12,N2O!N12)</f>
        <v>25887.338854834939</v>
      </c>
      <c r="O12" s="98">
        <f>SUM('CO2'!O12,'CH4'!O12,N2O!O12)</f>
        <v>23509.178871856126</v>
      </c>
      <c r="P12" s="98">
        <f>SUM('CO2'!P12,'CH4'!P12,N2O!P12)</f>
        <v>22306.407155413628</v>
      </c>
      <c r="Q12" s="98">
        <f>SUM('CO2'!Q12,'CH4'!Q12,N2O!Q12)</f>
        <v>20529.828813869</v>
      </c>
      <c r="R12" s="98">
        <f>SUM('CO2'!R12,'CH4'!R12,N2O!R12)</f>
        <v>17801.962468830352</v>
      </c>
      <c r="S12" s="98">
        <f>SUM('CO2'!S12,'CH4'!S12,N2O!S12)</f>
        <v>16052.81183897218</v>
      </c>
      <c r="T12" s="98">
        <f>SUM('CO2'!T12,'CH4'!T12,N2O!T12)</f>
        <v>14359.745540503309</v>
      </c>
      <c r="U12" s="98">
        <f>SUM('CO2'!U12,'CH4'!U12,N2O!U12)</f>
        <v>13084.18729665609</v>
      </c>
      <c r="V12" s="98">
        <f>SUM('CO2'!V12,'CH4'!V12,N2O!V12)</f>
        <v>12661.481119241007</v>
      </c>
      <c r="W12" s="98">
        <f>SUM('CO2'!W12,'CH4'!W12,N2O!W12)</f>
        <v>11038.551573812998</v>
      </c>
      <c r="X12" s="98">
        <f>SUM('CO2'!X12,'CH4'!X12,N2O!X12)</f>
        <v>10904.41070871955</v>
      </c>
      <c r="Y12" s="98">
        <f>SUM('CO2'!Y12,'CH4'!Y12,N2O!Y12)</f>
        <v>10833.713824935077</v>
      </c>
      <c r="Z12" s="98">
        <f>SUM('CO2'!Z12,'CH4'!Z12,N2O!Z12)</f>
        <v>11633.692296039862</v>
      </c>
      <c r="AA12" s="98">
        <f>SUM('CO2'!AA12,'CH4'!AA12,N2O!AA12)</f>
        <v>11180.417711154212</v>
      </c>
      <c r="AB12" s="98">
        <f>SUM('CO2'!AB12,'CH4'!AB12,N2O!AB12)</f>
        <v>10248.45789652458</v>
      </c>
      <c r="AC12" s="98">
        <f>SUM('CO2'!AC12,'CH4'!AC12,N2O!AC12)</f>
        <v>10360.68913678128</v>
      </c>
      <c r="AD12" s="98">
        <f>SUM('CO2'!AD12,'CH4'!AD12,N2O!AD12)</f>
        <v>9786.5243716537589</v>
      </c>
      <c r="AE12" s="98">
        <f>SUM('CO2'!AE12,'CH4'!AE12,N2O!AE12)</f>
        <v>9676.4071854747799</v>
      </c>
      <c r="AF12" s="98">
        <f>SUM('CO2'!AF12,'CH4'!AF12,N2O!AF12)</f>
        <v>8555.6178322496999</v>
      </c>
      <c r="AG12" s="98">
        <f>SUM('CO2'!AG12,'CH4'!AG12,N2O!AG12)</f>
        <v>7137.2634422681804</v>
      </c>
      <c r="AH12" s="98">
        <f>SUM('CO2'!AH12,'CH4'!AH12,N2O!AH12)</f>
        <v>6986.9710625705211</v>
      </c>
      <c r="AJ12" s="137">
        <f>AH12-AG12</f>
        <v>-150.29237969765927</v>
      </c>
      <c r="AK12" s="133">
        <f>IF(AH12&lt;&gt;0,AH12/AG12-1,0)</f>
        <v>-2.1057423606868797E-2</v>
      </c>
    </row>
    <row r="13" spans="2:37" s="95" customFormat="1" ht="18.75" customHeight="1">
      <c r="B13" s="20"/>
      <c r="C13" s="15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J13" s="138"/>
      <c r="AK13" s="134"/>
    </row>
    <row r="14" spans="2:37" s="11" customFormat="1" ht="18.75" customHeight="1">
      <c r="B14" s="6" t="s">
        <v>16</v>
      </c>
      <c r="C14" s="23" t="s">
        <v>6</v>
      </c>
      <c r="D14" s="27">
        <f>SUMIF(D15:D20,"&lt;1E+307")</f>
        <v>283600.4647995659</v>
      </c>
      <c r="E14" s="27">
        <f t="shared" ref="E14:AE14" si="6">SUMIF(E15:E20,"&lt;1E+307")</f>
        <v>258460.65600270906</v>
      </c>
      <c r="F14" s="27">
        <f t="shared" si="6"/>
        <v>248133.24718343723</v>
      </c>
      <c r="G14" s="27">
        <f t="shared" si="6"/>
        <v>238461.87305282679</v>
      </c>
      <c r="H14" s="27">
        <f t="shared" si="6"/>
        <v>242623.24917229798</v>
      </c>
      <c r="I14" s="27">
        <f t="shared" si="6"/>
        <v>244292.72748883523</v>
      </c>
      <c r="J14" s="27">
        <f t="shared" si="6"/>
        <v>233127.87465033296</v>
      </c>
      <c r="K14" s="27">
        <f t="shared" si="6"/>
        <v>237476.69935956315</v>
      </c>
      <c r="L14" s="27">
        <f t="shared" si="6"/>
        <v>219211.09395857697</v>
      </c>
      <c r="M14" s="27">
        <f t="shared" si="6"/>
        <v>208720.02967770878</v>
      </c>
      <c r="N14" s="27">
        <f t="shared" si="6"/>
        <v>208093.35716300493</v>
      </c>
      <c r="O14" s="27">
        <f t="shared" si="6"/>
        <v>197549.50375141087</v>
      </c>
      <c r="P14" s="27">
        <f t="shared" si="6"/>
        <v>195237.46069691252</v>
      </c>
      <c r="Q14" s="27">
        <f t="shared" si="6"/>
        <v>195937.38886358775</v>
      </c>
      <c r="R14" s="27">
        <f t="shared" si="6"/>
        <v>197601.45089208498</v>
      </c>
      <c r="S14" s="27">
        <f t="shared" si="6"/>
        <v>191207.95484264515</v>
      </c>
      <c r="T14" s="27">
        <f t="shared" si="6"/>
        <v>196299.19866488152</v>
      </c>
      <c r="U14" s="27">
        <f t="shared" si="6"/>
        <v>205289.81883065429</v>
      </c>
      <c r="V14" s="27">
        <f t="shared" si="6"/>
        <v>201758.13442908248</v>
      </c>
      <c r="W14" s="27">
        <f t="shared" si="6"/>
        <v>176120.11696348965</v>
      </c>
      <c r="X14" s="27">
        <f t="shared" si="6"/>
        <v>188447.19091234793</v>
      </c>
      <c r="Y14" s="27">
        <f t="shared" si="6"/>
        <v>185459.18521830917</v>
      </c>
      <c r="Z14" s="27">
        <f t="shared" si="6"/>
        <v>179660.63234562753</v>
      </c>
      <c r="AA14" s="27">
        <f t="shared" si="6"/>
        <v>180121.5791178669</v>
      </c>
      <c r="AB14" s="27">
        <f t="shared" si="6"/>
        <v>179817.51405150004</v>
      </c>
      <c r="AC14" s="27">
        <f t="shared" si="6"/>
        <v>187546.510405637</v>
      </c>
      <c r="AD14" s="27">
        <f t="shared" si="6"/>
        <v>191782.38503065443</v>
      </c>
      <c r="AE14" s="27">
        <f t="shared" si="6"/>
        <v>197698.83332364439</v>
      </c>
      <c r="AF14" s="27">
        <f t="shared" ref="AF14:AG14" si="7">SUMIF(AF15:AF20,"&lt;1E+307")</f>
        <v>189663.7722261727</v>
      </c>
      <c r="AG14" s="27">
        <f t="shared" si="7"/>
        <v>186793.07090627126</v>
      </c>
      <c r="AH14" s="27">
        <f t="shared" ref="AH14" si="8">SUMIF(AH15:AH20,"&lt;1E+307")</f>
        <v>178110.01644729089</v>
      </c>
      <c r="AJ14" s="136">
        <f t="shared" ref="AJ14:AJ20" si="9">AH14-AG14</f>
        <v>-8683.0544589803612</v>
      </c>
      <c r="AK14" s="131">
        <f t="shared" ref="AK14:AK20" si="10">IF(AH14&lt;&gt;0,AH14/AG14-1,0)</f>
        <v>-4.6484885209352012E-2</v>
      </c>
    </row>
    <row r="15" spans="2:37" ht="18.75" customHeight="1">
      <c r="B15" s="20" t="s">
        <v>66</v>
      </c>
      <c r="C15" s="15" t="s">
        <v>6</v>
      </c>
      <c r="D15" s="30">
        <f>SUM('CO2'!D15,'CH4'!D15,N2O!D15)</f>
        <v>186766.99382540034</v>
      </c>
      <c r="E15" s="30">
        <f>SUM('CO2'!E15,'CH4'!E15,N2O!E15)</f>
        <v>165351.56856124001</v>
      </c>
      <c r="F15" s="30">
        <f>SUM('CO2'!F15,'CH4'!F15,N2O!F15)</f>
        <v>154801.27607083958</v>
      </c>
      <c r="G15" s="30">
        <f>SUM('CO2'!G15,'CH4'!G15,N2O!G15)</f>
        <v>143944.65932967304</v>
      </c>
      <c r="H15" s="30">
        <f>SUM('CO2'!H15,'CH4'!H15,N2O!H15)</f>
        <v>142326.55306479664</v>
      </c>
      <c r="I15" s="30">
        <f>SUM('CO2'!I15,'CH4'!I15,N2O!I15)</f>
        <v>145753.91974165523</v>
      </c>
      <c r="J15" s="30">
        <f>SUM('CO2'!J15,'CH4'!J15,N2O!J15)</f>
        <v>136537.58895612284</v>
      </c>
      <c r="K15" s="30">
        <f>SUM('CO2'!K15,'CH4'!K15,N2O!K15)</f>
        <v>140624.72931324231</v>
      </c>
      <c r="L15" s="30">
        <f>SUM('CO2'!L15,'CH4'!L15,N2O!L15)</f>
        <v>136206.3761422816</v>
      </c>
      <c r="M15" s="30">
        <f>SUM('CO2'!M15,'CH4'!M15,N2O!M15)</f>
        <v>133790.80384355932</v>
      </c>
      <c r="N15" s="30">
        <f>SUM('CO2'!N15,'CH4'!N15,N2O!N15)</f>
        <v>130258.78403000197</v>
      </c>
      <c r="O15" s="30">
        <f>SUM('CO2'!O15,'CH4'!O15,N2O!O15)</f>
        <v>123076.6318393181</v>
      </c>
      <c r="P15" s="30">
        <f>SUM('CO2'!P15,'CH4'!P15,N2O!P15)</f>
        <v>122151.68022768368</v>
      </c>
      <c r="Q15" s="30">
        <f>SUM('CO2'!Q15,'CH4'!Q15,N2O!Q15)</f>
        <v>118958.77689451109</v>
      </c>
      <c r="R15" s="30">
        <f>SUM('CO2'!R15,'CH4'!R15,N2O!R15)</f>
        <v>118696.36499552459</v>
      </c>
      <c r="S15" s="30">
        <f>SUM('CO2'!S15,'CH4'!S15,N2O!S15)</f>
        <v>115554.08820384549</v>
      </c>
      <c r="T15" s="30">
        <f>SUM('CO2'!T15,'CH4'!T15,N2O!T15)</f>
        <v>120480.99912912697</v>
      </c>
      <c r="U15" s="30">
        <f>SUM('CO2'!U15,'CH4'!U15,N2O!U15)</f>
        <v>128315.64781119306</v>
      </c>
      <c r="V15" s="30">
        <f>SUM('CO2'!V15,'CH4'!V15,N2O!V15)</f>
        <v>128511.31673475556</v>
      </c>
      <c r="W15" s="30">
        <f>SUM('CO2'!W15,'CH4'!W15,N2O!W15)</f>
        <v>110318.61698526391</v>
      </c>
      <c r="X15" s="30">
        <f>SUM('CO2'!X15,'CH4'!X15,N2O!X15)</f>
        <v>125848.21197211798</v>
      </c>
      <c r="Y15" s="30">
        <f>SUM('CO2'!Y15,'CH4'!Y15,N2O!Y15)</f>
        <v>122928.85287590268</v>
      </c>
      <c r="Z15" s="30">
        <f>SUM('CO2'!Z15,'CH4'!Z15,N2O!Z15)</f>
        <v>118038.94343984604</v>
      </c>
      <c r="AA15" s="30">
        <f>SUM('CO2'!AA15,'CH4'!AA15,N2O!AA15)</f>
        <v>118734.59910980228</v>
      </c>
      <c r="AB15" s="30">
        <f>SUM('CO2'!AB15,'CH4'!AB15,N2O!AB15)</f>
        <v>118558.62901462668</v>
      </c>
      <c r="AC15" s="30">
        <f>SUM('CO2'!AC15,'CH4'!AC15,N2O!AC15)</f>
        <v>127257.70784927298</v>
      </c>
      <c r="AD15" s="30">
        <f>SUM('CO2'!AD15,'CH4'!AD15,N2O!AD15)</f>
        <v>129638.02704166139</v>
      </c>
      <c r="AE15" s="30">
        <f>SUM('CO2'!AE15,'CH4'!AE15,N2O!AE15)</f>
        <v>131583.37349013396</v>
      </c>
      <c r="AF15" s="30">
        <f>SUM('CO2'!AF15,'CH4'!AF15,N2O!AF15)</f>
        <v>126409.59731136559</v>
      </c>
      <c r="AG15" s="30">
        <f>SUM('CO2'!AG15,'CH4'!AG15,N2O!AG15)</f>
        <v>125437.19616458417</v>
      </c>
      <c r="AH15" s="30">
        <f>SUM('CO2'!AH15,'CH4'!AH15,N2O!AH15)</f>
        <v>119943.82058043013</v>
      </c>
      <c r="AJ15" s="138">
        <f t="shared" si="9"/>
        <v>-5493.3755841540406</v>
      </c>
      <c r="AK15" s="134">
        <f t="shared" si="10"/>
        <v>-4.3793832707694325E-2</v>
      </c>
    </row>
    <row r="16" spans="2:37" ht="18.75" customHeight="1">
      <c r="B16" s="19" t="s">
        <v>18</v>
      </c>
      <c r="C16" s="16" t="s">
        <v>6</v>
      </c>
      <c r="D16" s="29">
        <f>SUM('CO2'!D16)</f>
        <v>23522.377003359587</v>
      </c>
      <c r="E16" s="29">
        <f>SUM('CO2'!E16)</f>
        <v>21349.780691256259</v>
      </c>
      <c r="F16" s="29">
        <f>SUM('CO2'!F16)</f>
        <v>22135.054345486104</v>
      </c>
      <c r="G16" s="29">
        <f>SUM('CO2'!G16)</f>
        <v>22530.875775271146</v>
      </c>
      <c r="H16" s="29">
        <f>SUM('CO2'!H16)</f>
        <v>24133.103080547364</v>
      </c>
      <c r="I16" s="29">
        <f>SUM('CO2'!I16)</f>
        <v>24487.421341301233</v>
      </c>
      <c r="J16" s="29">
        <f>SUM('CO2'!J16)</f>
        <v>23079.988502054999</v>
      </c>
      <c r="K16" s="29">
        <f>SUM('CO2'!K16)</f>
        <v>23600.760284535903</v>
      </c>
      <c r="L16" s="29">
        <f>SUM('CO2'!L16)</f>
        <v>23600.618765187221</v>
      </c>
      <c r="M16" s="29">
        <f>SUM('CO2'!M16)</f>
        <v>23710.80254740395</v>
      </c>
      <c r="N16" s="29">
        <f>SUM('CO2'!N16)</f>
        <v>23265.792589337645</v>
      </c>
      <c r="O16" s="29">
        <f>SUM('CO2'!O16)</f>
        <v>21051.263216725922</v>
      </c>
      <c r="P16" s="29">
        <f>SUM('CO2'!P16)</f>
        <v>20147.498665345222</v>
      </c>
      <c r="Q16" s="29">
        <f>SUM('CO2'!Q16)</f>
        <v>20878.760771206616</v>
      </c>
      <c r="R16" s="29">
        <f>SUM('CO2'!R16)</f>
        <v>21406.357267773954</v>
      </c>
      <c r="S16" s="29">
        <f>SUM('CO2'!S16)</f>
        <v>20125.529017977475</v>
      </c>
      <c r="T16" s="29">
        <f>SUM('CO2'!T16)</f>
        <v>20599.789467911349</v>
      </c>
      <c r="U16" s="29">
        <f>SUM('CO2'!U16)</f>
        <v>21876.823792411458</v>
      </c>
      <c r="V16" s="29">
        <f>SUM('CO2'!V16)</f>
        <v>20850.421224855618</v>
      </c>
      <c r="W16" s="29">
        <f>SUM('CO2'!W16)</f>
        <v>18468.455450410311</v>
      </c>
      <c r="X16" s="29">
        <f>SUM('CO2'!X16)</f>
        <v>18952.411817376305</v>
      </c>
      <c r="Y16" s="29">
        <f>SUM('CO2'!Y16)</f>
        <v>20151.155477001237</v>
      </c>
      <c r="Z16" s="29">
        <f>SUM('CO2'!Z16)</f>
        <v>19665.716849405289</v>
      </c>
      <c r="AA16" s="29">
        <f>SUM('CO2'!AA16)</f>
        <v>19026.529912832066</v>
      </c>
      <c r="AB16" s="29">
        <f>SUM('CO2'!AB16)</f>
        <v>19562.186838541893</v>
      </c>
      <c r="AC16" s="29">
        <f>SUM('CO2'!AC16)</f>
        <v>19164.943082949099</v>
      </c>
      <c r="AD16" s="29">
        <f>SUM('CO2'!AD16)</f>
        <v>19191.871930116507</v>
      </c>
      <c r="AE16" s="29">
        <f>SUM('CO2'!AE16)</f>
        <v>19842.776247479938</v>
      </c>
      <c r="AF16" s="29">
        <f>SUM('CO2'!AF16)</f>
        <v>19704.465401514648</v>
      </c>
      <c r="AG16" s="29">
        <f>SUM('CO2'!AG16)</f>
        <v>19412.684903912606</v>
      </c>
      <c r="AH16" s="98">
        <f>SUM('CO2'!AH16)</f>
        <v>19381.219724244995</v>
      </c>
      <c r="AJ16" s="137">
        <f t="shared" si="9"/>
        <v>-31.465179667611665</v>
      </c>
      <c r="AK16" s="133">
        <f t="shared" si="10"/>
        <v>-1.6208566627107235E-3</v>
      </c>
    </row>
    <row r="17" spans="2:37" ht="18.75" customHeight="1">
      <c r="B17" s="20" t="s">
        <v>19</v>
      </c>
      <c r="C17" s="15" t="s">
        <v>6</v>
      </c>
      <c r="D17" s="30">
        <f>SUM('CO2'!D17,'CH4'!D17,N2O!D17)</f>
        <v>29778.201789454797</v>
      </c>
      <c r="E17" s="30">
        <f>SUM('CO2'!E17,'CH4'!E17,N2O!E17)</f>
        <v>29521.465977926197</v>
      </c>
      <c r="F17" s="30">
        <f>SUM('CO2'!F17,'CH4'!F17,N2O!F17)</f>
        <v>32068.051936174397</v>
      </c>
      <c r="G17" s="30">
        <f>SUM('CO2'!G17,'CH4'!G17,N2O!G17)</f>
        <v>29673.369766112999</v>
      </c>
      <c r="H17" s="30">
        <f>SUM('CO2'!H17,'CH4'!H17,N2O!H17)</f>
        <v>32512.623243738402</v>
      </c>
      <c r="I17" s="30">
        <f>SUM('CO2'!I17,'CH4'!I17,N2O!I17)</f>
        <v>31954.484780986397</v>
      </c>
      <c r="J17" s="30">
        <f>SUM('CO2'!J17,'CH4'!J17,N2O!J17)</f>
        <v>33205.410199831596</v>
      </c>
      <c r="K17" s="30">
        <f>SUM('CO2'!K17,'CH4'!K17,N2O!K17)</f>
        <v>30743.159947118169</v>
      </c>
      <c r="L17" s="30">
        <f>SUM('CO2'!L17,'CH4'!L17,N2O!L17)</f>
        <v>18159.249157532493</v>
      </c>
      <c r="M17" s="30">
        <f>SUM('CO2'!M17,'CH4'!M17,N2O!M17)</f>
        <v>13903.144755030615</v>
      </c>
      <c r="N17" s="30">
        <f>SUM('CO2'!N17,'CH4'!N17,N2O!N17)</f>
        <v>14200.306799863305</v>
      </c>
      <c r="O17" s="30">
        <f>SUM('CO2'!O17,'CH4'!O17,N2O!O17)</f>
        <v>15507.607380517806</v>
      </c>
      <c r="P17" s="30">
        <f>SUM('CO2'!P17,'CH4'!P17,N2O!P17)</f>
        <v>16654.270404859457</v>
      </c>
      <c r="Q17" s="30">
        <f>SUM('CO2'!Q17,'CH4'!Q17,N2O!Q17)</f>
        <v>16947.073503453939</v>
      </c>
      <c r="R17" s="30">
        <f>SUM('CO2'!R17,'CH4'!R17,N2O!R17)</f>
        <v>17921.904840882038</v>
      </c>
      <c r="S17" s="30">
        <f>SUM('CO2'!S17,'CH4'!S17,N2O!S17)</f>
        <v>17333.241024021576</v>
      </c>
      <c r="T17" s="30">
        <f>SUM('CO2'!T17,'CH4'!T17,N2O!T17)</f>
        <v>16703.734188668899</v>
      </c>
      <c r="U17" s="30">
        <f>SUM('CO2'!U17,'CH4'!U17,N2O!U17)</f>
        <v>19558.243006693181</v>
      </c>
      <c r="V17" s="30">
        <f>SUM('CO2'!V17,'CH4'!V17,N2O!V17)</f>
        <v>17843.64996867803</v>
      </c>
      <c r="W17" s="30">
        <f>SUM('CO2'!W17,'CH4'!W17,N2O!W17)</f>
        <v>17256.552036375404</v>
      </c>
      <c r="X17" s="30">
        <f>SUM('CO2'!X17,'CH4'!X17,N2O!X17)</f>
        <v>10166.980864591429</v>
      </c>
      <c r="Y17" s="30">
        <f>SUM('CO2'!Y17,'CH4'!Y17,N2O!Y17)</f>
        <v>9565.16686099857</v>
      </c>
      <c r="Z17" s="30">
        <f>SUM('CO2'!Z17,'CH4'!Z17,N2O!Z17)</f>
        <v>9448.5544314836425</v>
      </c>
      <c r="AA17" s="30">
        <f>SUM('CO2'!AA17,'CH4'!AA17,N2O!AA17)</f>
        <v>9392.1489666565612</v>
      </c>
      <c r="AB17" s="30">
        <f>SUM('CO2'!AB17,'CH4'!AB17,N2O!AB17)</f>
        <v>7446.7966144753555</v>
      </c>
      <c r="AC17" s="30">
        <f>SUM('CO2'!AC17,'CH4'!AC17,N2O!AC17)</f>
        <v>6785.5665533242245</v>
      </c>
      <c r="AD17" s="30">
        <f>SUM('CO2'!AD17,'CH4'!AD17,N2O!AD17)</f>
        <v>6808.8729884671729</v>
      </c>
      <c r="AE17" s="30">
        <f>SUM('CO2'!AE17,'CH4'!AE17,N2O!AE17)</f>
        <v>6779.8865245869738</v>
      </c>
      <c r="AF17" s="30">
        <f>SUM('CO2'!AF17,'CH4'!AF17,N2O!AF17)</f>
        <v>6616.4640603702373</v>
      </c>
      <c r="AG17" s="30">
        <f>SUM('CO2'!AG17,'CH4'!AG17,N2O!AG17)</f>
        <v>6348.5390958998796</v>
      </c>
      <c r="AH17" s="30">
        <f>SUM('CO2'!AH17,'CH4'!AH17,N2O!AH17)</f>
        <v>6599.4880262295901</v>
      </c>
      <c r="AJ17" s="138">
        <f t="shared" si="9"/>
        <v>250.94893032971049</v>
      </c>
      <c r="AK17" s="134">
        <f t="shared" si="10"/>
        <v>3.952861068332747E-2</v>
      </c>
    </row>
    <row r="18" spans="2:37" ht="18.75" customHeight="1">
      <c r="B18" s="19" t="s">
        <v>20</v>
      </c>
      <c r="C18" s="16" t="s">
        <v>6</v>
      </c>
      <c r="D18" s="29">
        <f>SUM('CO2'!D18,'CH4'!D18,N2O!D18)</f>
        <v>25119.671620730009</v>
      </c>
      <c r="E18" s="29">
        <f>SUM('CO2'!E18,'CH4'!E18,N2O!E18)</f>
        <v>24502.87169</v>
      </c>
      <c r="F18" s="29">
        <f>SUM('CO2'!F18,'CH4'!F18,N2O!F18)</f>
        <v>21080.354700500004</v>
      </c>
      <c r="G18" s="29">
        <f>SUM('CO2'!G18,'CH4'!G18,N2O!G18)</f>
        <v>21535.592222259998</v>
      </c>
      <c r="H18" s="29">
        <f>SUM('CO2'!H18,'CH4'!H18,N2O!H18)</f>
        <v>22972.949888614832</v>
      </c>
      <c r="I18" s="29">
        <f>SUM('CO2'!I18,'CH4'!I18,N2O!I18)</f>
        <v>20820.274297767726</v>
      </c>
      <c r="J18" s="29">
        <f>SUM('CO2'!J18,'CH4'!J18,N2O!J18)</f>
        <v>20090.156849853985</v>
      </c>
      <c r="K18" s="29">
        <f>SUM('CO2'!K18,'CH4'!K18,N2O!K18)</f>
        <v>22121.744881146449</v>
      </c>
      <c r="L18" s="29">
        <f>SUM('CO2'!L18,'CH4'!L18,N2O!L18)</f>
        <v>20334.271236166402</v>
      </c>
      <c r="M18" s="29">
        <f>SUM('CO2'!M18,'CH4'!M18,N2O!M18)</f>
        <v>18281.599685361303</v>
      </c>
      <c r="N18" s="29">
        <f>SUM('CO2'!N18,'CH4'!N18,N2O!N18)</f>
        <v>23487.985377060177</v>
      </c>
      <c r="O18" s="29">
        <f>SUM('CO2'!O18,'CH4'!O18,N2O!O18)</f>
        <v>20518.231503152048</v>
      </c>
      <c r="P18" s="29">
        <f>SUM('CO2'!P18,'CH4'!P18,N2O!P18)</f>
        <v>18938.913807687084</v>
      </c>
      <c r="Q18" s="29">
        <f>SUM('CO2'!Q18,'CH4'!Q18,N2O!Q18)</f>
        <v>22540.772685014308</v>
      </c>
      <c r="R18" s="29">
        <f>SUM('CO2'!R18,'CH4'!R18,N2O!R18)</f>
        <v>22540.535922195817</v>
      </c>
      <c r="S18" s="29">
        <f>SUM('CO2'!S18,'CH4'!S18,N2O!S18)</f>
        <v>21165.427746752463</v>
      </c>
      <c r="T18" s="29">
        <f>SUM('CO2'!T18,'CH4'!T18,N2O!T18)</f>
        <v>21520.614341878209</v>
      </c>
      <c r="U18" s="29">
        <f>SUM('CO2'!U18,'CH4'!U18,N2O!U18)</f>
        <v>18512.728969538472</v>
      </c>
      <c r="V18" s="29">
        <f>SUM('CO2'!V18,'CH4'!V18,N2O!V18)</f>
        <v>17620.862664633285</v>
      </c>
      <c r="W18" s="29">
        <f>SUM('CO2'!W18,'CH4'!W18,N2O!W18)</f>
        <v>12838.681069086075</v>
      </c>
      <c r="X18" s="29">
        <f>SUM('CO2'!X18,'CH4'!X18,N2O!X18)</f>
        <v>16421.732283345998</v>
      </c>
      <c r="Y18" s="29">
        <f>SUM('CO2'!Y18,'CH4'!Y18,N2O!Y18)</f>
        <v>15715.885262807498</v>
      </c>
      <c r="Z18" s="29">
        <f>SUM('CO2'!Z18,'CH4'!Z18,N2O!Z18)</f>
        <v>15259.71601470231</v>
      </c>
      <c r="AA18" s="29">
        <f>SUM('CO2'!AA18,'CH4'!AA18,N2O!AA18)</f>
        <v>15753.839727954604</v>
      </c>
      <c r="AB18" s="29">
        <f>SUM('CO2'!AB18,'CH4'!AB18,N2O!AB18)</f>
        <v>17113.477547338771</v>
      </c>
      <c r="AC18" s="29">
        <f>SUM('CO2'!AC18,'CH4'!AC18,N2O!AC18)</f>
        <v>16797.451654251119</v>
      </c>
      <c r="AD18" s="29">
        <f>SUM('CO2'!AD18,'CH4'!AD18,N2O!AD18)</f>
        <v>18442.002247822275</v>
      </c>
      <c r="AE18" s="29">
        <f>SUM('CO2'!AE18,'CH4'!AE18,N2O!AE18)</f>
        <v>21609.218995368679</v>
      </c>
      <c r="AF18" s="29">
        <f>SUM('CO2'!AF18,'CH4'!AF18,N2O!AF18)</f>
        <v>19850.483088890072</v>
      </c>
      <c r="AG18" s="29">
        <f>SUM('CO2'!AG18,'CH4'!AG18,N2O!AG18)</f>
        <v>19188.714518525099</v>
      </c>
      <c r="AH18" s="98">
        <f>SUM('CO2'!AH18,'CH4'!AH18,N2O!AH18)</f>
        <v>17065.22518666189</v>
      </c>
      <c r="AJ18" s="137">
        <f t="shared" si="9"/>
        <v>-2123.4893318632094</v>
      </c>
      <c r="AK18" s="133">
        <f t="shared" si="10"/>
        <v>-0.11066344907123182</v>
      </c>
    </row>
    <row r="19" spans="2:37" ht="18.75" customHeight="1">
      <c r="B19" s="20" t="s">
        <v>171</v>
      </c>
      <c r="C19" s="15" t="s">
        <v>6</v>
      </c>
      <c r="D19" s="30">
        <f>SUM('CO2'!D19,'CH4'!D19,N2O!D19)</f>
        <v>5017.7898324645885</v>
      </c>
      <c r="E19" s="30">
        <f>SUM('CO2'!E19,'CH4'!E19,N2O!E19)</f>
        <v>4900.0597885078696</v>
      </c>
      <c r="F19" s="30">
        <f>SUM('CO2'!F19,'CH4'!F19,N2O!F19)</f>
        <v>4741.7364600221972</v>
      </c>
      <c r="G19" s="30">
        <f>SUM('CO2'!G19,'CH4'!G19,N2O!G19)</f>
        <v>4683.5686869312021</v>
      </c>
      <c r="H19" s="30">
        <f>SUM('CO2'!H19,'CH4'!H19,N2O!H19)</f>
        <v>4182.1420355991477</v>
      </c>
      <c r="I19" s="30">
        <f>SUM('CO2'!I19,'CH4'!I19,N2O!I19)</f>
        <v>4185.0703240687408</v>
      </c>
      <c r="J19" s="30">
        <f>SUM('CO2'!J19,'CH4'!J19,N2O!J19)</f>
        <v>4125.7200396041262</v>
      </c>
      <c r="K19" s="30">
        <f>SUM('CO2'!K19,'CH4'!K19,N2O!K19)</f>
        <v>4102.4184391136623</v>
      </c>
      <c r="L19" s="30">
        <f>SUM('CO2'!L19,'CH4'!L19,N2O!L19)</f>
        <v>4107.4144856764769</v>
      </c>
      <c r="M19" s="30">
        <f>SUM('CO2'!M19,'CH4'!M19,N2O!M19)</f>
        <v>3956.3961158024326</v>
      </c>
      <c r="N19" s="30">
        <f>SUM('CO2'!N19,'CH4'!N19,N2O!N19)</f>
        <v>3587.1624039915814</v>
      </c>
      <c r="O19" s="30">
        <f>SUM('CO2'!O19,'CH4'!O19,N2O!O19)</f>
        <v>3368.7472709989852</v>
      </c>
      <c r="P19" s="30">
        <f>SUM('CO2'!P19,'CH4'!P19,N2O!P19)</f>
        <v>3194.5563922206129</v>
      </c>
      <c r="Q19" s="30">
        <f>SUM('CO2'!Q19,'CH4'!Q19,N2O!Q19)</f>
        <v>3063.8580210122509</v>
      </c>
      <c r="R19" s="30">
        <f>SUM('CO2'!R19,'CH4'!R19,N2O!R19)</f>
        <v>3048.0673420168041</v>
      </c>
      <c r="S19" s="30">
        <f>SUM('CO2'!S19,'CH4'!S19,N2O!S19)</f>
        <v>2846.0480900285083</v>
      </c>
      <c r="T19" s="30">
        <f>SUM('CO2'!T19,'CH4'!T19,N2O!T19)</f>
        <v>2876.5205067106722</v>
      </c>
      <c r="U19" s="30">
        <f>SUM('CO2'!U19,'CH4'!U19,N2O!U19)</f>
        <v>2833.7635244141102</v>
      </c>
      <c r="V19" s="30">
        <f>SUM('CO2'!V19,'CH4'!V19,N2O!V19)</f>
        <v>2699.8285888485657</v>
      </c>
      <c r="W19" s="30">
        <f>SUM('CO2'!W19,'CH4'!W19,N2O!W19)</f>
        <v>2548.0198257460265</v>
      </c>
      <c r="X19" s="30">
        <f>SUM('CO2'!X19,'CH4'!X19,N2O!X19)</f>
        <v>2811.0855189324493</v>
      </c>
      <c r="Y19" s="30">
        <f>SUM('CO2'!Y19,'CH4'!Y19,N2O!Y19)</f>
        <v>2670.9933670791434</v>
      </c>
      <c r="Z19" s="30">
        <f>SUM('CO2'!Z19,'CH4'!Z19,N2O!Z19)</f>
        <v>2629.5361932607766</v>
      </c>
      <c r="AA19" s="30">
        <f>SUM('CO2'!AA19,'CH4'!AA19,N2O!AA19)</f>
        <v>2551.3017209690152</v>
      </c>
      <c r="AB19" s="30">
        <f>SUM('CO2'!AB19,'CH4'!AB19,N2O!AB19)</f>
        <v>2462.7380838110575</v>
      </c>
      <c r="AC19" s="30">
        <f>SUM('CO2'!AC19,'CH4'!AC19,N2O!AC19)</f>
        <v>2415.2117519921258</v>
      </c>
      <c r="AD19" s="30">
        <f>SUM('CO2'!AD19,'CH4'!AD19,N2O!AD19)</f>
        <v>2451.3828003497902</v>
      </c>
      <c r="AE19" s="30">
        <f>SUM('CO2'!AE19,'CH4'!AE19,N2O!AE19)</f>
        <v>2466.7535433008106</v>
      </c>
      <c r="AF19" s="30">
        <f>SUM('CO2'!AF19,'CH4'!AF19,N2O!AF19)</f>
        <v>2471.2651489285759</v>
      </c>
      <c r="AG19" s="30">
        <f>SUM('CO2'!AG19,'CH4'!AG19,N2O!AG19)</f>
        <v>2428.1585042904999</v>
      </c>
      <c r="AH19" s="30">
        <f>SUM('CO2'!AH19,'CH4'!AH19,N2O!AH19)</f>
        <v>2395.2235507277487</v>
      </c>
      <c r="AJ19" s="138">
        <f t="shared" si="9"/>
        <v>-32.934953562751161</v>
      </c>
      <c r="AK19" s="134">
        <f t="shared" si="10"/>
        <v>-1.356375768079221E-2</v>
      </c>
    </row>
    <row r="20" spans="2:37" s="95" customFormat="1" ht="18.75" customHeight="1">
      <c r="B20" s="97" t="s">
        <v>170</v>
      </c>
      <c r="C20" s="96" t="s">
        <v>88</v>
      </c>
      <c r="D20" s="98">
        <v>13395.4307281566</v>
      </c>
      <c r="E20" s="98">
        <v>12834.90929377873</v>
      </c>
      <c r="F20" s="98">
        <v>13306.773670414967</v>
      </c>
      <c r="G20" s="98">
        <v>16093.8072725784</v>
      </c>
      <c r="H20" s="98">
        <v>16495.87785900159</v>
      </c>
      <c r="I20" s="98">
        <v>17091.557003055899</v>
      </c>
      <c r="J20" s="98">
        <v>16089.010102865443</v>
      </c>
      <c r="K20" s="98">
        <v>16283.886494406674</v>
      </c>
      <c r="L20" s="98">
        <v>16803.164171732755</v>
      </c>
      <c r="M20" s="98">
        <v>15077.282730551146</v>
      </c>
      <c r="N20" s="98">
        <v>13293.325962750225</v>
      </c>
      <c r="O20" s="98">
        <v>14027.022540697995</v>
      </c>
      <c r="P20" s="98">
        <v>14150.541199116466</v>
      </c>
      <c r="Q20" s="98">
        <v>13548.146988389592</v>
      </c>
      <c r="R20" s="98">
        <v>13988.220523691754</v>
      </c>
      <c r="S20" s="98">
        <v>14183.620760019623</v>
      </c>
      <c r="T20" s="98">
        <v>14117.541030585431</v>
      </c>
      <c r="U20" s="98">
        <v>14192.611726404033</v>
      </c>
      <c r="V20" s="98">
        <v>14232.055247311448</v>
      </c>
      <c r="W20" s="98">
        <v>14689.791596607927</v>
      </c>
      <c r="X20" s="98">
        <v>14246.768455983783</v>
      </c>
      <c r="Y20" s="98">
        <v>14427.131374520008</v>
      </c>
      <c r="Z20" s="98">
        <v>14618.165416929454</v>
      </c>
      <c r="AA20" s="98">
        <v>14663.159679652332</v>
      </c>
      <c r="AB20" s="98">
        <v>14673.685952706281</v>
      </c>
      <c r="AC20" s="98">
        <v>15125.629513847469</v>
      </c>
      <c r="AD20" s="98">
        <v>15250.228022237307</v>
      </c>
      <c r="AE20" s="98">
        <v>15416.824522774006</v>
      </c>
      <c r="AF20" s="98">
        <v>14611.497215103629</v>
      </c>
      <c r="AG20" s="98">
        <v>13977.777719059</v>
      </c>
      <c r="AH20" s="98">
        <v>12725.039378996564</v>
      </c>
      <c r="AJ20" s="137">
        <f t="shared" si="9"/>
        <v>-1252.7383400624367</v>
      </c>
      <c r="AK20" s="133">
        <f t="shared" si="10"/>
        <v>-8.9623570015303744E-2</v>
      </c>
    </row>
    <row r="21" spans="2:37" s="11" customFormat="1" ht="18.75" customHeight="1">
      <c r="B21" s="10"/>
      <c r="C21" s="2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J21" s="135"/>
      <c r="AK21" s="132"/>
    </row>
    <row r="22" spans="2:37" s="11" customFormat="1" ht="18.75" customHeight="1">
      <c r="B22" s="6" t="s">
        <v>17</v>
      </c>
      <c r="C22" s="23" t="s">
        <v>6</v>
      </c>
      <c r="D22" s="27">
        <f>SUMIF(D23:D25,"&lt;1E+307")</f>
        <v>209747.75349409506</v>
      </c>
      <c r="E22" s="27">
        <f t="shared" ref="E22:AE22" si="11">SUMIF(E23:E25,"&lt;1E+307")</f>
        <v>208310.15806573923</v>
      </c>
      <c r="F22" s="27">
        <f t="shared" si="11"/>
        <v>190351.8784171523</v>
      </c>
      <c r="G22" s="27">
        <f t="shared" si="11"/>
        <v>197099.82327331405</v>
      </c>
      <c r="H22" s="27">
        <f t="shared" si="11"/>
        <v>186375.6113318516</v>
      </c>
      <c r="I22" s="27">
        <f t="shared" si="11"/>
        <v>187866.82285046182</v>
      </c>
      <c r="J22" s="27">
        <f t="shared" si="11"/>
        <v>211099.29287239196</v>
      </c>
      <c r="K22" s="27">
        <f t="shared" si="11"/>
        <v>197860.1904238651</v>
      </c>
      <c r="L22" s="27">
        <f t="shared" si="11"/>
        <v>189732.34403698909</v>
      </c>
      <c r="M22" s="27">
        <f t="shared" si="11"/>
        <v>173025.57379183531</v>
      </c>
      <c r="N22" s="27">
        <f t="shared" si="11"/>
        <v>167000.87093880234</v>
      </c>
      <c r="O22" s="27">
        <f t="shared" si="11"/>
        <v>187285.82601355104</v>
      </c>
      <c r="P22" s="27">
        <f t="shared" si="11"/>
        <v>174289.33579301945</v>
      </c>
      <c r="Q22" s="27">
        <f t="shared" si="11"/>
        <v>166943.23449131392</v>
      </c>
      <c r="R22" s="27">
        <f t="shared" si="11"/>
        <v>156343.03455756727</v>
      </c>
      <c r="S22" s="27">
        <f t="shared" si="11"/>
        <v>153924.77956657877</v>
      </c>
      <c r="T22" s="27">
        <f t="shared" si="11"/>
        <v>162255.60442069688</v>
      </c>
      <c r="U22" s="27">
        <f t="shared" si="11"/>
        <v>126020.89942594302</v>
      </c>
      <c r="V22" s="27">
        <f t="shared" si="11"/>
        <v>151691.66030414676</v>
      </c>
      <c r="W22" s="27">
        <f t="shared" si="11"/>
        <v>138984.14801036927</v>
      </c>
      <c r="X22" s="27">
        <f t="shared" si="11"/>
        <v>148547.4808626115</v>
      </c>
      <c r="Y22" s="27">
        <f t="shared" si="11"/>
        <v>128277.13850712926</v>
      </c>
      <c r="Z22" s="27">
        <f t="shared" si="11"/>
        <v>130600.85519270478</v>
      </c>
      <c r="AA22" s="27">
        <f t="shared" si="11"/>
        <v>139908.63833039886</v>
      </c>
      <c r="AB22" s="27">
        <f t="shared" si="11"/>
        <v>119106.95646989107</v>
      </c>
      <c r="AC22" s="27">
        <f t="shared" si="11"/>
        <v>124485.33232937545</v>
      </c>
      <c r="AD22" s="27">
        <f t="shared" si="11"/>
        <v>125132.49715514485</v>
      </c>
      <c r="AE22" s="27">
        <f t="shared" si="11"/>
        <v>122383.31001275983</v>
      </c>
      <c r="AF22" s="27">
        <f t="shared" ref="AF22:AG22" si="12">SUMIF(AF23:AF25,"&lt;1E+307")</f>
        <v>116352.03154611027</v>
      </c>
      <c r="AG22" s="27">
        <f t="shared" si="12"/>
        <v>123461.02144815617</v>
      </c>
      <c r="AH22" s="27">
        <f t="shared" ref="AH22" si="13">SUMIF(AH23:AH25,"&lt;1E+307")</f>
        <v>120000.16996171158</v>
      </c>
      <c r="AJ22" s="136">
        <f>AH22-AG22</f>
        <v>-3460.8514864445897</v>
      </c>
      <c r="AK22" s="131">
        <f>IF(AH22&lt;&gt;0,AH22/AG22-1,0)</f>
        <v>-2.8031936281183834E-2</v>
      </c>
    </row>
    <row r="23" spans="2:37" ht="18.75" customHeight="1">
      <c r="B23" s="20" t="s">
        <v>155</v>
      </c>
      <c r="C23" s="15" t="s">
        <v>6</v>
      </c>
      <c r="D23" s="30">
        <f>SUM('CO2'!D23,'CH4'!D23,N2O!D23)</f>
        <v>65720.470132052171</v>
      </c>
      <c r="E23" s="30">
        <f>SUM('CO2'!E23,'CH4'!E23,N2O!E23)</f>
        <v>65898.688400251369</v>
      </c>
      <c r="F23" s="30">
        <f>SUM('CO2'!F23,'CH4'!F23,N2O!F23)</f>
        <v>58608.65522621436</v>
      </c>
      <c r="G23" s="30">
        <f>SUM('CO2'!G23,'CH4'!G23,N2O!G23)</f>
        <v>56221.154594688451</v>
      </c>
      <c r="H23" s="30">
        <f>SUM('CO2'!H23,'CH4'!H23,N2O!H23)</f>
        <v>51608.353058059045</v>
      </c>
      <c r="I23" s="30">
        <f>SUM('CO2'!I23,'CH4'!I23,N2O!I23)</f>
        <v>53516.830796127273</v>
      </c>
      <c r="J23" s="30">
        <f>SUM('CO2'!J23,'CH4'!J23,N2O!J23)</f>
        <v>64282.154878681307</v>
      </c>
      <c r="K23" s="30">
        <f>SUM('CO2'!K23,'CH4'!K23,N2O!K23)</f>
        <v>55219.130656915309</v>
      </c>
      <c r="L23" s="30">
        <f>SUM('CO2'!L23,'CH4'!L23,N2O!L23)</f>
        <v>53551.999506408749</v>
      </c>
      <c r="M23" s="30">
        <f>SUM('CO2'!M23,'CH4'!M23,N2O!M23)</f>
        <v>49439.51098367729</v>
      </c>
      <c r="N23" s="30">
        <f>SUM('CO2'!N23,'CH4'!N23,N2O!N23)</f>
        <v>45734.550796920856</v>
      </c>
      <c r="O23" s="30">
        <f>SUM('CO2'!O23,'CH4'!O23,N2O!O23)</f>
        <v>52960.418271864539</v>
      </c>
      <c r="P23" s="30">
        <f>SUM('CO2'!P23,'CH4'!P23,N2O!P23)</f>
        <v>50028.941630419751</v>
      </c>
      <c r="Q23" s="30">
        <f>SUM('CO2'!Q23,'CH4'!Q23,N2O!Q23)</f>
        <v>42061.067834585148</v>
      </c>
      <c r="R23" s="30">
        <f>SUM('CO2'!R23,'CH4'!R23,N2O!R23)</f>
        <v>40663.806265430605</v>
      </c>
      <c r="S23" s="30">
        <f>SUM('CO2'!S23,'CH4'!S23,N2O!S23)</f>
        <v>40206.519315735699</v>
      </c>
      <c r="T23" s="30">
        <f>SUM('CO2'!T23,'CH4'!T23,N2O!T23)</f>
        <v>46191.467001326826</v>
      </c>
      <c r="U23" s="30">
        <f>SUM('CO2'!U23,'CH4'!U23,N2O!U23)</f>
        <v>35400.10742060878</v>
      </c>
      <c r="V23" s="30">
        <f>SUM('CO2'!V23,'CH4'!V23,N2O!V23)</f>
        <v>42164.186680625957</v>
      </c>
      <c r="W23" s="30">
        <f>SUM('CO2'!W23,'CH4'!W23,N2O!W23)</f>
        <v>37796.189488347438</v>
      </c>
      <c r="X23" s="30">
        <f>SUM('CO2'!X23,'CH4'!X23,N2O!X23)</f>
        <v>40229.939720489216</v>
      </c>
      <c r="Y23" s="30">
        <f>SUM('CO2'!Y23,'CH4'!Y23,N2O!Y23)</f>
        <v>36107.367665001766</v>
      </c>
      <c r="Z23" s="30">
        <f>SUM('CO2'!Z23,'CH4'!Z23,N2O!Z23)</f>
        <v>34547.448153298064</v>
      </c>
      <c r="AA23" s="30">
        <f>SUM('CO2'!AA23,'CH4'!AA23,N2O!AA23)</f>
        <v>37771.515085341525</v>
      </c>
      <c r="AB23" s="30">
        <f>SUM('CO2'!AB23,'CH4'!AB23,N2O!AB23)</f>
        <v>34567.594980435526</v>
      </c>
      <c r="AC23" s="30">
        <f>SUM('CO2'!AC23,'CH4'!AC23,N2O!AC23)</f>
        <v>35613.252026586386</v>
      </c>
      <c r="AD23" s="30">
        <f>SUM('CO2'!AD23,'CH4'!AD23,N2O!AD23)</f>
        <v>34802.874604582343</v>
      </c>
      <c r="AE23" s="30">
        <f>SUM('CO2'!AE23,'CH4'!AE23,N2O!AE23)</f>
        <v>33856.838048352656</v>
      </c>
      <c r="AF23" s="30">
        <f>SUM('CO2'!AF23,'CH4'!AF23,N2O!AF23)</f>
        <v>29960.330692168842</v>
      </c>
      <c r="AG23" s="30">
        <f>SUM('CO2'!AG23,'CH4'!AG23,N2O!AG23)</f>
        <v>32777.160384708637</v>
      </c>
      <c r="AH23" s="30">
        <f>SUM('CO2'!AH23,'CH4'!AH23,N2O!AH23)</f>
        <v>28346.727510643974</v>
      </c>
      <c r="AJ23" s="138">
        <f>AH23-AG23</f>
        <v>-4430.4328740646633</v>
      </c>
      <c r="AK23" s="134">
        <f>IF(AH23&lt;&gt;0,AH23/AG23-1,0)</f>
        <v>-0.13516829469253144</v>
      </c>
    </row>
    <row r="24" spans="2:37" ht="18.75" customHeight="1">
      <c r="B24" s="19" t="s">
        <v>30</v>
      </c>
      <c r="C24" s="16" t="s">
        <v>6</v>
      </c>
      <c r="D24" s="29">
        <f>SUM('CO2'!D24,'CH4'!D24,N2O!D24)</f>
        <v>131889.02103388839</v>
      </c>
      <c r="E24" s="29">
        <f>SUM('CO2'!E24,'CH4'!E24,N2O!E24)</f>
        <v>133744.08330286335</v>
      </c>
      <c r="F24" s="29">
        <f>SUM('CO2'!F24,'CH4'!F24,N2O!F24)</f>
        <v>125160.08125806999</v>
      </c>
      <c r="G24" s="29">
        <f>SUM('CO2'!G24,'CH4'!G24,N2O!G24)</f>
        <v>135607.3731283386</v>
      </c>
      <c r="H24" s="29">
        <f>SUM('CO2'!H24,'CH4'!H24,N2O!H24)</f>
        <v>129912.8478124035</v>
      </c>
      <c r="I24" s="29">
        <f>SUM('CO2'!I24,'CH4'!I24,N2O!I24)</f>
        <v>130304.04146665367</v>
      </c>
      <c r="J24" s="29">
        <f>SUM('CO2'!J24,'CH4'!J24,N2O!J24)</f>
        <v>143648.1262164654</v>
      </c>
      <c r="K24" s="29">
        <f>SUM('CO2'!K24,'CH4'!K24,N2O!K24)</f>
        <v>139580.09328580328</v>
      </c>
      <c r="L24" s="29">
        <f>SUM('CO2'!L24,'CH4'!L24,N2O!L24)</f>
        <v>133110.24285350015</v>
      </c>
      <c r="M24" s="29">
        <f>SUM('CO2'!M24,'CH4'!M24,N2O!M24)</f>
        <v>120963.78342366418</v>
      </c>
      <c r="N24" s="29">
        <f>SUM('CO2'!N24,'CH4'!N24,N2O!N24)</f>
        <v>118915.31435198114</v>
      </c>
      <c r="O24" s="29">
        <f>SUM('CO2'!O24,'CH4'!O24,N2O!O24)</f>
        <v>132397.44901947954</v>
      </c>
      <c r="P24" s="29">
        <f>SUM('CO2'!P24,'CH4'!P24,N2O!P24)</f>
        <v>122296.81858968938</v>
      </c>
      <c r="Q24" s="29">
        <f>SUM('CO2'!Q24,'CH4'!Q24,N2O!Q24)</f>
        <v>122899.67674828513</v>
      </c>
      <c r="R24" s="29">
        <f>SUM('CO2'!R24,'CH4'!R24,N2O!R24)</f>
        <v>113981.4132662769</v>
      </c>
      <c r="S24" s="29">
        <f>SUM('CO2'!S24,'CH4'!S24,N2O!S24)</f>
        <v>111989.77795998628</v>
      </c>
      <c r="T24" s="29">
        <f>SUM('CO2'!T24,'CH4'!T24,N2O!T24)</f>
        <v>114492.93101854608</v>
      </c>
      <c r="U24" s="29">
        <f>SUM('CO2'!U24,'CH4'!U24,N2O!U24)</f>
        <v>89314.153949858519</v>
      </c>
      <c r="V24" s="29">
        <f>SUM('CO2'!V24,'CH4'!V24,N2O!V24)</f>
        <v>108195.01237966938</v>
      </c>
      <c r="W24" s="29">
        <f>SUM('CO2'!W24,'CH4'!W24,N2O!W24)</f>
        <v>99827.021395155505</v>
      </c>
      <c r="X24" s="29">
        <f>SUM('CO2'!X24,'CH4'!X24,N2O!X24)</f>
        <v>107001.92392612324</v>
      </c>
      <c r="Y24" s="29">
        <f>SUM('CO2'!Y24,'CH4'!Y24,N2O!Y24)</f>
        <v>90949.00408638925</v>
      </c>
      <c r="Z24" s="29">
        <f>SUM('CO2'!Z24,'CH4'!Z24,N2O!Z24)</f>
        <v>95046.441548853822</v>
      </c>
      <c r="AA24" s="29">
        <f>SUM('CO2'!AA24,'CH4'!AA24,N2O!AA24)</f>
        <v>101090.55985943734</v>
      </c>
      <c r="AB24" s="29">
        <f>SUM('CO2'!AB24,'CH4'!AB24,N2O!AB24)</f>
        <v>83551.01738073655</v>
      </c>
      <c r="AC24" s="29">
        <f>SUM('CO2'!AC24,'CH4'!AC24,N2O!AC24)</f>
        <v>87887.902240558687</v>
      </c>
      <c r="AD24" s="29">
        <f>SUM('CO2'!AD24,'CH4'!AD24,N2O!AD24)</f>
        <v>89306.919448959219</v>
      </c>
      <c r="AE24" s="29">
        <f>SUM('CO2'!AE24,'CH4'!AE24,N2O!AE24)</f>
        <v>87681.141083722177</v>
      </c>
      <c r="AF24" s="29">
        <f>SUM('CO2'!AF24,'CH4'!AF24,N2O!AF24)</f>
        <v>85638.646327387993</v>
      </c>
      <c r="AG24" s="29">
        <f>SUM('CO2'!AG24,'CH4'!AG24,N2O!AG24)</f>
        <v>89761.457943732996</v>
      </c>
      <c r="AH24" s="98">
        <f>SUM('CO2'!AH24,'CH4'!AH24,N2O!AH24)</f>
        <v>90886.263356490221</v>
      </c>
      <c r="AJ24" s="137">
        <f>AH24-AG24</f>
        <v>1124.805412757225</v>
      </c>
      <c r="AK24" s="133">
        <f>IF(AH24&lt;&gt;0,AH24/AG24-1,0)</f>
        <v>1.2531051060493237E-2</v>
      </c>
    </row>
    <row r="25" spans="2:37" ht="18.75" customHeight="1">
      <c r="B25" s="20" t="s">
        <v>156</v>
      </c>
      <c r="C25" s="15" t="s">
        <v>6</v>
      </c>
      <c r="D25" s="30">
        <f>SUM('CO2'!D25,'CH4'!D25,N2O!D25)</f>
        <v>12138.2623281545</v>
      </c>
      <c r="E25" s="30">
        <f>SUM('CO2'!E25,'CH4'!E25,N2O!E25)</f>
        <v>8667.3863626244874</v>
      </c>
      <c r="F25" s="30">
        <f>SUM('CO2'!F25,'CH4'!F25,N2O!F25)</f>
        <v>6583.1419328679603</v>
      </c>
      <c r="G25" s="30">
        <f>SUM('CO2'!G25,'CH4'!G25,N2O!G25)</f>
        <v>5271.2955502869954</v>
      </c>
      <c r="H25" s="30">
        <f>SUM('CO2'!H25,'CH4'!H25,N2O!H25)</f>
        <v>4854.4104613890477</v>
      </c>
      <c r="I25" s="30">
        <f>SUM('CO2'!I25,'CH4'!I25,N2O!I25)</f>
        <v>4045.9505876808748</v>
      </c>
      <c r="J25" s="30">
        <f>SUM('CO2'!J25,'CH4'!J25,N2O!J25)</f>
        <v>3169.0117772452263</v>
      </c>
      <c r="K25" s="30">
        <f>SUM('CO2'!K25,'CH4'!K25,N2O!K25)</f>
        <v>3060.9664811465327</v>
      </c>
      <c r="L25" s="30">
        <f>SUM('CO2'!L25,'CH4'!L25,N2O!L25)</f>
        <v>3070.1016770801898</v>
      </c>
      <c r="M25" s="30">
        <f>SUM('CO2'!M25,'CH4'!M25,N2O!M25)</f>
        <v>2622.2793844938533</v>
      </c>
      <c r="N25" s="30">
        <f>SUM('CO2'!N25,'CH4'!N25,N2O!N25)</f>
        <v>2351.0057899003323</v>
      </c>
      <c r="O25" s="30">
        <f>SUM('CO2'!O25,'CH4'!O25,N2O!O25)</f>
        <v>1927.958722206962</v>
      </c>
      <c r="P25" s="30">
        <f>SUM('CO2'!P25,'CH4'!P25,N2O!P25)</f>
        <v>1963.5755729103166</v>
      </c>
      <c r="Q25" s="30">
        <f>SUM('CO2'!Q25,'CH4'!Q25,N2O!Q25)</f>
        <v>1982.4899084436368</v>
      </c>
      <c r="R25" s="30">
        <f>SUM('CO2'!R25,'CH4'!R25,N2O!R25)</f>
        <v>1697.8150258597666</v>
      </c>
      <c r="S25" s="30">
        <f>SUM('CO2'!S25,'CH4'!S25,N2O!S25)</f>
        <v>1728.4822908567942</v>
      </c>
      <c r="T25" s="30">
        <f>SUM('CO2'!T25,'CH4'!T25,N2O!T25)</f>
        <v>1571.2064008239922</v>
      </c>
      <c r="U25" s="30">
        <f>SUM('CO2'!U25,'CH4'!U25,N2O!U25)</f>
        <v>1306.6380554757166</v>
      </c>
      <c r="V25" s="30">
        <f>SUM('CO2'!V25,'CH4'!V25,N2O!V25)</f>
        <v>1332.4612438514418</v>
      </c>
      <c r="W25" s="30">
        <f>SUM('CO2'!W25,'CH4'!W25,N2O!W25)</f>
        <v>1360.9371268663374</v>
      </c>
      <c r="X25" s="30">
        <f>SUM('CO2'!X25,'CH4'!X25,N2O!X25)</f>
        <v>1315.617215999052</v>
      </c>
      <c r="Y25" s="30">
        <f>SUM('CO2'!Y25,'CH4'!Y25,N2O!Y25)</f>
        <v>1220.766755738247</v>
      </c>
      <c r="Z25" s="30">
        <f>SUM('CO2'!Z25,'CH4'!Z25,N2O!Z25)</f>
        <v>1006.9654905529034</v>
      </c>
      <c r="AA25" s="30">
        <f>SUM('CO2'!AA25,'CH4'!AA25,N2O!AA25)</f>
        <v>1046.5633856199886</v>
      </c>
      <c r="AB25" s="30">
        <f>SUM('CO2'!AB25,'CH4'!AB25,N2O!AB25)</f>
        <v>988.34410871899865</v>
      </c>
      <c r="AC25" s="30">
        <f>SUM('CO2'!AC25,'CH4'!AC25,N2O!AC25)</f>
        <v>984.17806223038167</v>
      </c>
      <c r="AD25" s="30">
        <f>SUM('CO2'!AD25,'CH4'!AD25,N2O!AD25)</f>
        <v>1022.7031016032998</v>
      </c>
      <c r="AE25" s="30">
        <f>SUM('CO2'!AE25,'CH4'!AE25,N2O!AE25)</f>
        <v>845.33088068499399</v>
      </c>
      <c r="AF25" s="30">
        <f>SUM('CO2'!AF25,'CH4'!AF25,N2O!AF25)</f>
        <v>753.05452655344106</v>
      </c>
      <c r="AG25" s="30">
        <f>SUM('CO2'!AG25,'CH4'!AG25,N2O!AG25)</f>
        <v>922.40311971453377</v>
      </c>
      <c r="AH25" s="30">
        <f>SUM('CO2'!AH25,'CH4'!AH25,N2O!AH25)</f>
        <v>767.17909457738585</v>
      </c>
      <c r="AJ25" s="138">
        <f>AH25-AG25</f>
        <v>-155.22402513714792</v>
      </c>
      <c r="AK25" s="134">
        <f>IF(AH25&lt;&gt;0,AH25/AG25-1,0)</f>
        <v>-0.16828219876921791</v>
      </c>
    </row>
    <row r="26" spans="2:37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98"/>
      <c r="AJ26" s="137"/>
      <c r="AK26" s="133"/>
    </row>
    <row r="27" spans="2:37" s="11" customFormat="1" ht="18.75" customHeight="1">
      <c r="B27" s="5" t="s">
        <v>25</v>
      </c>
      <c r="C27" s="21" t="s">
        <v>6</v>
      </c>
      <c r="D27" s="28">
        <f>SUMIF(D28:D31,"&lt;1E+307")</f>
        <v>163821.03838466923</v>
      </c>
      <c r="E27" s="28">
        <f t="shared" ref="E27:AE27" si="14">SUMIF(E28:E31,"&lt;1E+307")</f>
        <v>166668.82416487136</v>
      </c>
      <c r="F27" s="28">
        <f t="shared" si="14"/>
        <v>172419.75504305158</v>
      </c>
      <c r="G27" s="28">
        <f t="shared" si="14"/>
        <v>176772.16063188706</v>
      </c>
      <c r="H27" s="28">
        <f t="shared" si="14"/>
        <v>172798.86857729053</v>
      </c>
      <c r="I27" s="28">
        <f t="shared" si="14"/>
        <v>176476.85958273683</v>
      </c>
      <c r="J27" s="28">
        <f t="shared" si="14"/>
        <v>176297.01791446851</v>
      </c>
      <c r="K27" s="28">
        <f t="shared" si="14"/>
        <v>176791.59044131541</v>
      </c>
      <c r="L27" s="28">
        <f t="shared" si="14"/>
        <v>180219.00779547778</v>
      </c>
      <c r="M27" s="28">
        <f t="shared" si="14"/>
        <v>185385.99203023515</v>
      </c>
      <c r="N27" s="28">
        <f t="shared" si="14"/>
        <v>181416.32531440433</v>
      </c>
      <c r="O27" s="28">
        <f t="shared" si="14"/>
        <v>177501.16146628215</v>
      </c>
      <c r="P27" s="28">
        <f t="shared" si="14"/>
        <v>175101.32727420126</v>
      </c>
      <c r="Q27" s="28">
        <f t="shared" si="14"/>
        <v>168741.43333738195</v>
      </c>
      <c r="R27" s="28">
        <f t="shared" si="14"/>
        <v>168211.73428275969</v>
      </c>
      <c r="S27" s="28">
        <f t="shared" si="14"/>
        <v>160196.18191325731</v>
      </c>
      <c r="T27" s="28">
        <f t="shared" si="14"/>
        <v>156223.02957560142</v>
      </c>
      <c r="U27" s="28">
        <f t="shared" si="14"/>
        <v>153362.25380989848</v>
      </c>
      <c r="V27" s="28">
        <f t="shared" si="14"/>
        <v>152967.55267853526</v>
      </c>
      <c r="W27" s="28">
        <f t="shared" si="14"/>
        <v>152322.39355773811</v>
      </c>
      <c r="X27" s="28">
        <f t="shared" si="14"/>
        <v>153267.03299103334</v>
      </c>
      <c r="Y27" s="28">
        <f t="shared" si="14"/>
        <v>155133.45632569666</v>
      </c>
      <c r="Z27" s="28">
        <f t="shared" si="14"/>
        <v>153856.62970558793</v>
      </c>
      <c r="AA27" s="28">
        <f t="shared" si="14"/>
        <v>158054.15930946288</v>
      </c>
      <c r="AB27" s="28">
        <f t="shared" si="14"/>
        <v>159165.01955174998</v>
      </c>
      <c r="AC27" s="28">
        <f t="shared" si="14"/>
        <v>161755.40488777735</v>
      </c>
      <c r="AD27" s="28">
        <f t="shared" si="14"/>
        <v>165198.99358094836</v>
      </c>
      <c r="AE27" s="28">
        <f t="shared" si="14"/>
        <v>168096.48326841198</v>
      </c>
      <c r="AF27" s="28">
        <f t="shared" ref="AF27:AG27" si="15">SUMIF(AF28:AF31,"&lt;1E+307")</f>
        <v>162577.214392878</v>
      </c>
      <c r="AG27" s="28">
        <f t="shared" si="15"/>
        <v>164322.46804266438</v>
      </c>
      <c r="AH27" s="28">
        <f t="shared" ref="AH27" si="16">SUMIF(AH28:AH31,"&lt;1E+307")</f>
        <v>145564.39971160199</v>
      </c>
      <c r="AJ27" s="135">
        <f>AH27-AG27</f>
        <v>-18758.068331062386</v>
      </c>
      <c r="AK27" s="132">
        <f>IF(AH27&lt;&gt;0,AH27/AG27-1,0)</f>
        <v>-0.11415400799720266</v>
      </c>
    </row>
    <row r="28" spans="2:37" ht="18.75" customHeight="1">
      <c r="B28" s="19" t="s">
        <v>7</v>
      </c>
      <c r="C28" s="16" t="s">
        <v>6</v>
      </c>
      <c r="D28" s="29">
        <f>SUM('CO2'!D28,'CH4'!D28,N2O!D28)</f>
        <v>2439.8543804969108</v>
      </c>
      <c r="E28" s="29">
        <f>SUM('CO2'!E28,'CH4'!E28,N2O!E28)</f>
        <v>2268.9452263735202</v>
      </c>
      <c r="F28" s="29">
        <f>SUM('CO2'!F28,'CH4'!F28,N2O!F28)</f>
        <v>2179.9742065932555</v>
      </c>
      <c r="G28" s="29">
        <f>SUM('CO2'!G28,'CH4'!G28,N2O!G28)</f>
        <v>2105.0144524635452</v>
      </c>
      <c r="H28" s="29">
        <f>SUM('CO2'!H28,'CH4'!H28,N2O!H28)</f>
        <v>2104.5051453765295</v>
      </c>
      <c r="I28" s="29">
        <f>SUM('CO2'!I28,'CH4'!I28,N2O!I28)</f>
        <v>2160.1750345397795</v>
      </c>
      <c r="J28" s="29">
        <f>SUM('CO2'!J28,'CH4'!J28,N2O!J28)</f>
        <v>2185.3534407730826</v>
      </c>
      <c r="K28" s="29">
        <f>SUM('CO2'!K28,'CH4'!K28,N2O!K28)</f>
        <v>2361.0276688478771</v>
      </c>
      <c r="L28" s="29">
        <f>SUM('CO2'!L28,'CH4'!L28,N2O!L28)</f>
        <v>2427.5292313205568</v>
      </c>
      <c r="M28" s="29">
        <f>SUM('CO2'!M28,'CH4'!M28,N2O!M28)</f>
        <v>2526.2354019254453</v>
      </c>
      <c r="N28" s="29">
        <f>SUM('CO2'!N28,'CH4'!N28,N2O!N28)</f>
        <v>2666.3759736231127</v>
      </c>
      <c r="O28" s="29">
        <f>SUM('CO2'!O28,'CH4'!O28,N2O!O28)</f>
        <v>2555.7654296104088</v>
      </c>
      <c r="P28" s="29">
        <f>SUM('CO2'!P28,'CH4'!P28,N2O!P28)</f>
        <v>2512.2926989025195</v>
      </c>
      <c r="Q28" s="29">
        <f>SUM('CO2'!Q28,'CH4'!Q28,N2O!Q28)</f>
        <v>2482.516089733132</v>
      </c>
      <c r="R28" s="29">
        <f>SUM('CO2'!R28,'CH4'!R28,N2O!R28)</f>
        <v>2288.8590184871578</v>
      </c>
      <c r="S28" s="29">
        <f>SUM('CO2'!S28,'CH4'!S28,N2O!S28)</f>
        <v>2505.1577428894902</v>
      </c>
      <c r="T28" s="29">
        <f>SUM('CO2'!T28,'CH4'!T28,N2O!T28)</f>
        <v>2567.4753758454021</v>
      </c>
      <c r="U28" s="29">
        <f>SUM('CO2'!U28,'CH4'!U28,N2O!U28)</f>
        <v>2616.3454016517449</v>
      </c>
      <c r="V28" s="29">
        <f>SUM('CO2'!V28,'CH4'!V28,N2O!V28)</f>
        <v>2596.0282442422163</v>
      </c>
      <c r="W28" s="29">
        <f>SUM('CO2'!W28,'CH4'!W28,N2O!W28)</f>
        <v>2484.9553564662901</v>
      </c>
      <c r="X28" s="29">
        <f>SUM('CO2'!X28,'CH4'!X28,N2O!X28)</f>
        <v>2336.5540451661009</v>
      </c>
      <c r="Y28" s="29">
        <f>SUM('CO2'!Y28,'CH4'!Y28,N2O!Y28)</f>
        <v>2143.0201053910932</v>
      </c>
      <c r="Z28" s="29">
        <f>SUM('CO2'!Z28,'CH4'!Z28,N2O!Z28)</f>
        <v>2197.0608638326148</v>
      </c>
      <c r="AA28" s="29">
        <f>SUM('CO2'!AA28,'CH4'!AA28,N2O!AA28)</f>
        <v>2060.2745449460285</v>
      </c>
      <c r="AB28" s="29">
        <f>SUM('CO2'!AB28,'CH4'!AB28,N2O!AB28)</f>
        <v>1980.7147862873396</v>
      </c>
      <c r="AC28" s="29">
        <f>SUM('CO2'!AC28,'CH4'!AC28,N2O!AC28)</f>
        <v>2001.2711074331064</v>
      </c>
      <c r="AD28" s="29">
        <f>SUM('CO2'!AD28,'CH4'!AD28,N2O!AD28)</f>
        <v>2094.6533840073566</v>
      </c>
      <c r="AE28" s="29">
        <f>SUM('CO2'!AE28,'CH4'!AE28,N2O!AE28)</f>
        <v>2175.2991416707164</v>
      </c>
      <c r="AF28" s="29">
        <f>SUM('CO2'!AF28,'CH4'!AF28,N2O!AF28)</f>
        <v>2206.2695692959092</v>
      </c>
      <c r="AG28" s="29">
        <f>SUM('CO2'!AG28,'CH4'!AG28,N2O!AG28)</f>
        <v>2243.6084780053152</v>
      </c>
      <c r="AH28" s="98">
        <f>SUM('CO2'!AH28,'CH4'!AH28,N2O!AH28)</f>
        <v>900.69022023077969</v>
      </c>
      <c r="AJ28" s="137">
        <f>AH28-AG28</f>
        <v>-1342.9182577745355</v>
      </c>
      <c r="AK28" s="133">
        <f>IF(AH28&lt;&gt;0,AH28/AG28-1,0)</f>
        <v>-0.59855285400261093</v>
      </c>
    </row>
    <row r="29" spans="2:37" ht="18.75" customHeight="1">
      <c r="B29" s="20" t="s">
        <v>8</v>
      </c>
      <c r="C29" s="15" t="s">
        <v>6</v>
      </c>
      <c r="D29" s="30">
        <f>SUM('CO2'!D29,'CH4'!D29,N2O!D29)</f>
        <v>154790.85923771589</v>
      </c>
      <c r="E29" s="30">
        <f>SUM('CO2'!E29,'CH4'!E29,N2O!E29)</f>
        <v>158351.43313136825</v>
      </c>
      <c r="F29" s="30">
        <f>SUM('CO2'!F29,'CH4'!F29,N2O!F29)</f>
        <v>164225.32851884779</v>
      </c>
      <c r="G29" s="30">
        <f>SUM('CO2'!G29,'CH4'!G29,N2O!G29)</f>
        <v>168715.28442763851</v>
      </c>
      <c r="H29" s="30">
        <f>SUM('CO2'!H29,'CH4'!H29,N2O!H29)</f>
        <v>164977.42831600655</v>
      </c>
      <c r="I29" s="30">
        <f>SUM('CO2'!I29,'CH4'!I29,N2O!I29)</f>
        <v>169100.23795345725</v>
      </c>
      <c r="J29" s="30">
        <f>SUM('CO2'!J29,'CH4'!J29,N2O!J29)</f>
        <v>169090.37078509657</v>
      </c>
      <c r="K29" s="30">
        <f>SUM('CO2'!K29,'CH4'!K29,N2O!K29)</f>
        <v>169915.29864991221</v>
      </c>
      <c r="L29" s="30">
        <f>SUM('CO2'!L29,'CH4'!L29,N2O!L29)</f>
        <v>173282.99633123874</v>
      </c>
      <c r="M29" s="30">
        <f>SUM('CO2'!M29,'CH4'!M29,N2O!M29)</f>
        <v>178723.48685930416</v>
      </c>
      <c r="N29" s="30">
        <f>SUM('CO2'!N29,'CH4'!N29,N2O!N29)</f>
        <v>174705.68457449658</v>
      </c>
      <c r="O29" s="30">
        <f>SUM('CO2'!O29,'CH4'!O29,N2O!O29)</f>
        <v>171070.64623060549</v>
      </c>
      <c r="P29" s="30">
        <f>SUM('CO2'!P29,'CH4'!P29,N2O!P29)</f>
        <v>168899.65797254015</v>
      </c>
      <c r="Q29" s="30">
        <f>SUM('CO2'!Q29,'CH4'!Q29,N2O!Q29)</f>
        <v>162545.7600077278</v>
      </c>
      <c r="R29" s="30">
        <f>SUM('CO2'!R29,'CH4'!R29,N2O!R29)</f>
        <v>162376.57782664144</v>
      </c>
      <c r="S29" s="30">
        <f>SUM('CO2'!S29,'CH4'!S29,N2O!S29)</f>
        <v>154350.58492632268</v>
      </c>
      <c r="T29" s="30">
        <f>SUM('CO2'!T29,'CH4'!T29,N2O!T29)</f>
        <v>150530.41674656619</v>
      </c>
      <c r="U29" s="30">
        <f>SUM('CO2'!U29,'CH4'!U29,N2O!U29)</f>
        <v>147587.89801050749</v>
      </c>
      <c r="V29" s="30">
        <f>SUM('CO2'!V29,'CH4'!V29,N2O!V29)</f>
        <v>147254.73646740711</v>
      </c>
      <c r="W29" s="30">
        <f>SUM('CO2'!W29,'CH4'!W29,N2O!W29)</f>
        <v>146957.97152884767</v>
      </c>
      <c r="X29" s="30">
        <f>SUM('CO2'!X29,'CH4'!X29,N2O!X29)</f>
        <v>148108.07029259962</v>
      </c>
      <c r="Y29" s="30">
        <f>SUM('CO2'!Y29,'CH4'!Y29,N2O!Y29)</f>
        <v>150111.42062550131</v>
      </c>
      <c r="Z29" s="30">
        <f>SUM('CO2'!Z29,'CH4'!Z29,N2O!Z29)</f>
        <v>148858.61582480193</v>
      </c>
      <c r="AA29" s="30">
        <f>SUM('CO2'!AA29,'CH4'!AA29,N2O!AA29)</f>
        <v>153161.30668957921</v>
      </c>
      <c r="AB29" s="30">
        <f>SUM('CO2'!AB29,'CH4'!AB29,N2O!AB29)</f>
        <v>154354.33340761592</v>
      </c>
      <c r="AC29" s="30">
        <f>SUM('CO2'!AC29,'CH4'!AC29,N2O!AC29)</f>
        <v>157023.15568311143</v>
      </c>
      <c r="AD29" s="30">
        <f>SUM('CO2'!AD29,'CH4'!AD29,N2O!AD29)</f>
        <v>160238.05714495681</v>
      </c>
      <c r="AE29" s="30">
        <f>SUM('CO2'!AE29,'CH4'!AE29,N2O!AE29)</f>
        <v>163368.03798209567</v>
      </c>
      <c r="AF29" s="30">
        <f>SUM('CO2'!AF29,'CH4'!AF29,N2O!AF29)</f>
        <v>157837.40805576558</v>
      </c>
      <c r="AG29" s="30">
        <f>SUM('CO2'!AG29,'CH4'!AG29,N2O!AG29)</f>
        <v>159695.86116455946</v>
      </c>
      <c r="AH29" s="30">
        <f>SUM('CO2'!AH29,'CH4'!AH29,N2O!AH29)</f>
        <v>142386.5994426051</v>
      </c>
      <c r="AJ29" s="138">
        <f>AH29-AG29</f>
        <v>-17309.261721954361</v>
      </c>
      <c r="AK29" s="134">
        <f>IF(AH29&lt;&gt;0,AH29/AG29-1,0)</f>
        <v>-0.10838891875925283</v>
      </c>
    </row>
    <row r="30" spans="2:37" ht="18.75" customHeight="1">
      <c r="B30" s="19" t="s">
        <v>9</v>
      </c>
      <c r="C30" s="16" t="s">
        <v>6</v>
      </c>
      <c r="D30" s="29">
        <f>SUM('CO2'!D30,'CH4'!D30,N2O!D30)</f>
        <v>2909.7978837671767</v>
      </c>
      <c r="E30" s="29">
        <f>SUM('CO2'!E30,'CH4'!E30,N2O!E30)</f>
        <v>2596.8534134384454</v>
      </c>
      <c r="F30" s="29">
        <f>SUM('CO2'!F30,'CH4'!F30,N2O!F30)</f>
        <v>2562.0763638321287</v>
      </c>
      <c r="G30" s="29">
        <f>SUM('CO2'!G30,'CH4'!G30,N2O!G30)</f>
        <v>2567.281963292447</v>
      </c>
      <c r="H30" s="29">
        <f>SUM('CO2'!H30,'CH4'!H30,N2O!H30)</f>
        <v>2392.0793738355392</v>
      </c>
      <c r="I30" s="29">
        <f>SUM('CO2'!I30,'CH4'!I30,N2O!I30)</f>
        <v>2338.6484054280781</v>
      </c>
      <c r="J30" s="29">
        <f>SUM('CO2'!J30,'CH4'!J30,N2O!J30)</f>
        <v>2355.3648606760889</v>
      </c>
      <c r="K30" s="29">
        <f>SUM('CO2'!K30,'CH4'!K30,N2O!K30)</f>
        <v>2174.5343012337044</v>
      </c>
      <c r="L30" s="29">
        <f>SUM('CO2'!L30,'CH4'!L30,N2O!L30)</f>
        <v>2052.9131575747638</v>
      </c>
      <c r="M30" s="29">
        <f>SUM('CO2'!M30,'CH4'!M30,N2O!M30)</f>
        <v>1940.1206097418678</v>
      </c>
      <c r="N30" s="29">
        <f>SUM('CO2'!N30,'CH4'!N30,N2O!N30)</f>
        <v>1956.3951185308431</v>
      </c>
      <c r="O30" s="29">
        <f>SUM('CO2'!O30,'CH4'!O30,N2O!O30)</f>
        <v>1793.7333957441342</v>
      </c>
      <c r="P30" s="29">
        <f>SUM('CO2'!P30,'CH4'!P30,N2O!P30)</f>
        <v>1662.0018376498344</v>
      </c>
      <c r="Q30" s="29">
        <f>SUM('CO2'!Q30,'CH4'!Q30,N2O!Q30)</f>
        <v>1628.0273323242034</v>
      </c>
      <c r="R30" s="29">
        <f>SUM('CO2'!R30,'CH4'!R30,N2O!R30)</f>
        <v>1536.7706271308498</v>
      </c>
      <c r="S30" s="29">
        <f>SUM('CO2'!S30,'CH4'!S30,N2O!S30)</f>
        <v>1372.5375447962192</v>
      </c>
      <c r="T30" s="29">
        <f>SUM('CO2'!T30,'CH4'!T30,N2O!T30)</f>
        <v>1296.3532375399116</v>
      </c>
      <c r="U30" s="29">
        <f>SUM('CO2'!U30,'CH4'!U30,N2O!U30)</f>
        <v>1269.0425168176944</v>
      </c>
      <c r="V30" s="29">
        <f>SUM('CO2'!V30,'CH4'!V30,N2O!V30)</f>
        <v>1248.4198985418298</v>
      </c>
      <c r="W30" s="29">
        <f>SUM('CO2'!W30,'CH4'!W30,N2O!W30)</f>
        <v>1098.6519602329458</v>
      </c>
      <c r="X30" s="29">
        <f>SUM('CO2'!X30,'CH4'!X30,N2O!X30)</f>
        <v>1119.3265183828948</v>
      </c>
      <c r="Y30" s="29">
        <f>SUM('CO2'!Y30,'CH4'!Y30,N2O!Y30)</f>
        <v>1130.1317944368482</v>
      </c>
      <c r="Z30" s="29">
        <f>SUM('CO2'!Z30,'CH4'!Z30,N2O!Z30)</f>
        <v>1040.3215033524828</v>
      </c>
      <c r="AA30" s="29">
        <f>SUM('CO2'!AA30,'CH4'!AA30,N2O!AA30)</f>
        <v>1058.4951727337516</v>
      </c>
      <c r="AB30" s="29">
        <f>SUM('CO2'!AB30,'CH4'!AB30,N2O!AB30)</f>
        <v>946.89824903361853</v>
      </c>
      <c r="AC30" s="29">
        <f>SUM('CO2'!AC30,'CH4'!AC30,N2O!AC30)</f>
        <v>1023.6045370848858</v>
      </c>
      <c r="AD30" s="29">
        <f>SUM('CO2'!AD30,'CH4'!AD30,N2O!AD30)</f>
        <v>1057.3765274145669</v>
      </c>
      <c r="AE30" s="29">
        <f>SUM('CO2'!AE30,'CH4'!AE30,N2O!AE30)</f>
        <v>876.38593240955572</v>
      </c>
      <c r="AF30" s="29">
        <f>SUM('CO2'!AF30,'CH4'!AF30,N2O!AF30)</f>
        <v>733.6178652111472</v>
      </c>
      <c r="AG30" s="29">
        <f>SUM('CO2'!AG30,'CH4'!AG30,N2O!AG30)</f>
        <v>741.65737105208871</v>
      </c>
      <c r="AH30" s="98">
        <f>SUM('CO2'!AH30,'CH4'!AH30,N2O!AH30)</f>
        <v>692.39067949826904</v>
      </c>
      <c r="AJ30" s="137">
        <f>AH30-AG30</f>
        <v>-49.266691553819669</v>
      </c>
      <c r="AK30" s="133">
        <f>IF(AH30&lt;&gt;0,AH30/AG30-1,0)</f>
        <v>-6.642783241529937E-2</v>
      </c>
    </row>
    <row r="31" spans="2:37" ht="18.75" customHeight="1">
      <c r="B31" s="20" t="s">
        <v>10</v>
      </c>
      <c r="C31" s="15" t="s">
        <v>6</v>
      </c>
      <c r="D31" s="30">
        <f>SUM('CO2'!D31,'CH4'!D31,N2O!D31)</f>
        <v>3680.5268826892416</v>
      </c>
      <c r="E31" s="30">
        <f>SUM('CO2'!E31,'CH4'!E31,N2O!E31)</f>
        <v>3451.5923936911195</v>
      </c>
      <c r="F31" s="30">
        <f>SUM('CO2'!F31,'CH4'!F31,N2O!F31)</f>
        <v>3452.3759537783817</v>
      </c>
      <c r="G31" s="30">
        <f>SUM('CO2'!G31,'CH4'!G31,N2O!G31)</f>
        <v>3384.5797884925469</v>
      </c>
      <c r="H31" s="30">
        <f>SUM('CO2'!H31,'CH4'!H31,N2O!H31)</f>
        <v>3324.8557420719339</v>
      </c>
      <c r="I31" s="30">
        <f>SUM('CO2'!I31,'CH4'!I31,N2O!I31)</f>
        <v>2877.7981893117312</v>
      </c>
      <c r="J31" s="30">
        <f>SUM('CO2'!J31,'CH4'!J31,N2O!J31)</f>
        <v>2665.9288279227567</v>
      </c>
      <c r="K31" s="30">
        <f>SUM('CO2'!K31,'CH4'!K31,N2O!K31)</f>
        <v>2340.7298213216022</v>
      </c>
      <c r="L31" s="30">
        <f>SUM('CO2'!L31,'CH4'!L31,N2O!L31)</f>
        <v>2455.5690753437202</v>
      </c>
      <c r="M31" s="30">
        <f>SUM('CO2'!M31,'CH4'!M31,N2O!M31)</f>
        <v>2196.1491592636744</v>
      </c>
      <c r="N31" s="30">
        <f>SUM('CO2'!N31,'CH4'!N31,N2O!N31)</f>
        <v>2087.8696477538124</v>
      </c>
      <c r="O31" s="30">
        <f>SUM('CO2'!O31,'CH4'!O31,N2O!O31)</f>
        <v>2081.0164103220982</v>
      </c>
      <c r="P31" s="30">
        <f>SUM('CO2'!P31,'CH4'!P31,N2O!P31)</f>
        <v>2027.3747651087388</v>
      </c>
      <c r="Q31" s="30">
        <f>SUM('CO2'!Q31,'CH4'!Q31,N2O!Q31)</f>
        <v>2085.1299075967945</v>
      </c>
      <c r="R31" s="30">
        <f>SUM('CO2'!R31,'CH4'!R31,N2O!R31)</f>
        <v>2009.5268105002529</v>
      </c>
      <c r="S31" s="30">
        <f>SUM('CO2'!S31,'CH4'!S31,N2O!S31)</f>
        <v>1967.9016992489355</v>
      </c>
      <c r="T31" s="30">
        <f>SUM('CO2'!T31,'CH4'!T31,N2O!T31)</f>
        <v>1828.7842156499248</v>
      </c>
      <c r="U31" s="30">
        <f>SUM('CO2'!U31,'CH4'!U31,N2O!U31)</f>
        <v>1888.9678809215407</v>
      </c>
      <c r="V31" s="30">
        <f>SUM('CO2'!V31,'CH4'!V31,N2O!V31)</f>
        <v>1868.3680683441162</v>
      </c>
      <c r="W31" s="30">
        <f>SUM('CO2'!W31,'CH4'!W31,N2O!W31)</f>
        <v>1780.8147121912161</v>
      </c>
      <c r="X31" s="30">
        <f>SUM('CO2'!X31,'CH4'!X31,N2O!X31)</f>
        <v>1703.0821348847201</v>
      </c>
      <c r="Y31" s="30">
        <f>SUM('CO2'!Y31,'CH4'!Y31,N2O!Y31)</f>
        <v>1748.8838003674084</v>
      </c>
      <c r="Z31" s="30">
        <f>SUM('CO2'!Z31,'CH4'!Z31,N2O!Z31)</f>
        <v>1760.6315136008654</v>
      </c>
      <c r="AA31" s="30">
        <f>SUM('CO2'!AA31,'CH4'!AA31,N2O!AA31)</f>
        <v>1774.0829022038674</v>
      </c>
      <c r="AB31" s="30">
        <f>SUM('CO2'!AB31,'CH4'!AB31,N2O!AB31)</f>
        <v>1883.0731088131183</v>
      </c>
      <c r="AC31" s="30">
        <f>SUM('CO2'!AC31,'CH4'!AC31,N2O!AC31)</f>
        <v>1707.37356014793</v>
      </c>
      <c r="AD31" s="30">
        <f>SUM('CO2'!AD31,'CH4'!AD31,N2O!AD31)</f>
        <v>1808.9065245695992</v>
      </c>
      <c r="AE31" s="30">
        <f>SUM('CO2'!AE31,'CH4'!AE31,N2O!AE31)</f>
        <v>1676.7602122360327</v>
      </c>
      <c r="AF31" s="30">
        <f>SUM('CO2'!AF31,'CH4'!AF31,N2O!AF31)</f>
        <v>1799.9189026053771</v>
      </c>
      <c r="AG31" s="30">
        <f>SUM('CO2'!AG31,'CH4'!AG31,N2O!AG31)</f>
        <v>1641.341029047536</v>
      </c>
      <c r="AH31" s="30">
        <f>SUM('CO2'!AH31,'CH4'!AH31,N2O!AH31)</f>
        <v>1584.7193692678413</v>
      </c>
      <c r="AJ31" s="138">
        <f>AH31-AG31</f>
        <v>-56.62165977969471</v>
      </c>
      <c r="AK31" s="134">
        <f>IF(AH31&lt;&gt;0,AH31/AG31-1,0)</f>
        <v>-3.4497193927182868E-2</v>
      </c>
    </row>
    <row r="32" spans="2:37" ht="18.75" customHeight="1">
      <c r="B32" s="9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8"/>
      <c r="AJ32" s="137"/>
      <c r="AK32" s="133"/>
    </row>
    <row r="33" spans="2:37" s="11" customFormat="1" ht="18.75" customHeight="1">
      <c r="B33" s="5" t="s">
        <v>26</v>
      </c>
      <c r="C33" s="21" t="s">
        <v>6</v>
      </c>
      <c r="D33" s="28">
        <f>SUMIF(D34:D41,"&lt;1E+307")</f>
        <v>87019.451003030757</v>
      </c>
      <c r="E33" s="28">
        <f t="shared" ref="E33:AG33" si="17">SUMIF(E34:E41,"&lt;1E+307")</f>
        <v>78011.552865268182</v>
      </c>
      <c r="F33" s="28">
        <f t="shared" si="17"/>
        <v>74931.697034560435</v>
      </c>
      <c r="G33" s="28">
        <f t="shared" si="17"/>
        <v>74107.151009790687</v>
      </c>
      <c r="H33" s="28">
        <f t="shared" si="17"/>
        <v>73308.958941609162</v>
      </c>
      <c r="I33" s="28">
        <f t="shared" si="17"/>
        <v>73769.321953950435</v>
      </c>
      <c r="J33" s="28">
        <f t="shared" si="17"/>
        <v>75341.669510767708</v>
      </c>
      <c r="K33" s="28">
        <f t="shared" si="17"/>
        <v>73314.300197643519</v>
      </c>
      <c r="L33" s="28">
        <f t="shared" si="17"/>
        <v>73337.265182317366</v>
      </c>
      <c r="M33" s="28">
        <f t="shared" si="17"/>
        <v>73803.643636136287</v>
      </c>
      <c r="N33" s="28">
        <f t="shared" si="17"/>
        <v>72281.93020126874</v>
      </c>
      <c r="O33" s="28">
        <f t="shared" si="17"/>
        <v>73295.621079171891</v>
      </c>
      <c r="P33" s="28">
        <f t="shared" si="17"/>
        <v>70687.402560726841</v>
      </c>
      <c r="Q33" s="28">
        <f t="shared" si="17"/>
        <v>69709.36250610245</v>
      </c>
      <c r="R33" s="28">
        <f t="shared" si="17"/>
        <v>69139.17652086461</v>
      </c>
      <c r="S33" s="28">
        <f t="shared" si="17"/>
        <v>69024.520677010209</v>
      </c>
      <c r="T33" s="28">
        <f t="shared" si="17"/>
        <v>67993.371779855472</v>
      </c>
      <c r="U33" s="28">
        <f t="shared" si="17"/>
        <v>68112.601281777854</v>
      </c>
      <c r="V33" s="28">
        <f t="shared" si="17"/>
        <v>68968.515574538163</v>
      </c>
      <c r="W33" s="28">
        <f t="shared" si="17"/>
        <v>69246.513794310522</v>
      </c>
      <c r="X33" s="28">
        <f t="shared" si="17"/>
        <v>68973.896552907754</v>
      </c>
      <c r="Y33" s="28">
        <f t="shared" si="17"/>
        <v>68962.410854504938</v>
      </c>
      <c r="Z33" s="28">
        <f t="shared" si="17"/>
        <v>69590.042497751565</v>
      </c>
      <c r="AA33" s="28">
        <f t="shared" si="17"/>
        <v>70688.547033051713</v>
      </c>
      <c r="AB33" s="28">
        <f t="shared" si="17"/>
        <v>72183.395710364173</v>
      </c>
      <c r="AC33" s="28">
        <f t="shared" si="17"/>
        <v>72194.62052041576</v>
      </c>
      <c r="AD33" s="28">
        <f t="shared" si="17"/>
        <v>71832.663283711547</v>
      </c>
      <c r="AE33" s="28">
        <f t="shared" si="17"/>
        <v>71041.490994607375</v>
      </c>
      <c r="AF33" s="28">
        <f t="shared" si="17"/>
        <v>68443.884206569885</v>
      </c>
      <c r="AG33" s="28">
        <f t="shared" si="17"/>
        <v>67936.220790405714</v>
      </c>
      <c r="AH33" s="28">
        <f t="shared" ref="AH33" si="18">SUMIF(AH34:AH41,"&lt;1E+307")</f>
        <v>66407.683480905034</v>
      </c>
      <c r="AJ33" s="135">
        <f t="shared" ref="AJ33:AJ41" si="19">AH33-AG33</f>
        <v>-1528.5373095006798</v>
      </c>
      <c r="AK33" s="132">
        <f t="shared" ref="AK33:AK41" si="20">IF(AH33&lt;&gt;0,AH33/AG33-1,0)</f>
        <v>-2.2499592878686414E-2</v>
      </c>
    </row>
    <row r="34" spans="2:37" s="95" customFormat="1" ht="18.75" customHeight="1">
      <c r="B34" s="97" t="s">
        <v>33</v>
      </c>
      <c r="C34" s="96" t="s">
        <v>6</v>
      </c>
      <c r="D34" s="98">
        <f>SUM('CO2'!D34,'CH4'!D34,N2O!D34)</f>
        <v>10509.962342344794</v>
      </c>
      <c r="E34" s="98">
        <f>SUM('CO2'!E34,'CH4'!E34,N2O!E34)</f>
        <v>8572.8732644359734</v>
      </c>
      <c r="F34" s="98">
        <f>SUM('CO2'!F34,'CH4'!F34,N2O!F34)</f>
        <v>7216.0878623181889</v>
      </c>
      <c r="G34" s="98">
        <f>SUM('CO2'!G34,'CH4'!G34,N2O!G34)</f>
        <v>7635.248523291908</v>
      </c>
      <c r="H34" s="98">
        <f>SUM('CO2'!H34,'CH4'!H34,N2O!H34)</f>
        <v>7359.4436579767025</v>
      </c>
      <c r="I34" s="98">
        <f>SUM('CO2'!I34,'CH4'!I34,N2O!I34)</f>
        <v>7772.974769632563</v>
      </c>
      <c r="J34" s="98">
        <f>SUM('CO2'!J34,'CH4'!J34,N2O!J34)</f>
        <v>8710.5539732411307</v>
      </c>
      <c r="K34" s="98">
        <f>SUM('CO2'!K34,'CH4'!K34,N2O!K34)</f>
        <v>7509.3581522456407</v>
      </c>
      <c r="L34" s="98">
        <f>SUM('CO2'!L34,'CH4'!L34,N2O!L34)</f>
        <v>7019.6651118701075</v>
      </c>
      <c r="M34" s="98">
        <f>SUM('CO2'!M34,'CH4'!M34,N2O!M34)</f>
        <v>7104.0841777498708</v>
      </c>
      <c r="N34" s="98">
        <f>SUM('CO2'!N34,'CH4'!N34,N2O!N34)</f>
        <v>6203.5271687724953</v>
      </c>
      <c r="O34" s="98">
        <f>SUM('CO2'!O34,'CH4'!O34,N2O!O34)</f>
        <v>6477.2263181829567</v>
      </c>
      <c r="P34" s="98">
        <f>SUM('CO2'!P34,'CH4'!P34,N2O!P34)</f>
        <v>6227.4342904830492</v>
      </c>
      <c r="Q34" s="98">
        <f>SUM('CO2'!Q34,'CH4'!Q34,N2O!Q34)</f>
        <v>5908.7510971405536</v>
      </c>
      <c r="R34" s="98">
        <f>SUM('CO2'!R34,'CH4'!R34,N2O!R34)</f>
        <v>5765.0134391523297</v>
      </c>
      <c r="S34" s="98">
        <f>SUM('CO2'!S34,'CH4'!S34,N2O!S34)</f>
        <v>5705.3173184864245</v>
      </c>
      <c r="T34" s="98">
        <f>SUM('CO2'!T34,'CH4'!T34,N2O!T34)</f>
        <v>5953.509343597214</v>
      </c>
      <c r="U34" s="98">
        <f>SUM('CO2'!U34,'CH4'!U34,N2O!U34)</f>
        <v>5421.5050294014</v>
      </c>
      <c r="V34" s="98">
        <f>SUM('CO2'!V34,'CH4'!V34,N2O!V34)</f>
        <v>5892.1299601624742</v>
      </c>
      <c r="W34" s="98">
        <f>SUM('CO2'!W34,'CH4'!W34,N2O!W34)</f>
        <v>5674.3843750090118</v>
      </c>
      <c r="X34" s="98">
        <f>SUM('CO2'!X34,'CH4'!X34,N2O!X34)</f>
        <v>5811.7012503151627</v>
      </c>
      <c r="Y34" s="98">
        <f>SUM('CO2'!Y34,'CH4'!Y34,N2O!Y34)</f>
        <v>5657.462226164288</v>
      </c>
      <c r="Z34" s="98">
        <f>SUM('CO2'!Z34,'CH4'!Z34,N2O!Z34)</f>
        <v>5442.4589049742863</v>
      </c>
      <c r="AA34" s="98">
        <f>SUM('CO2'!AA34,'CH4'!AA34,N2O!AA34)</f>
        <v>5773.8640021738938</v>
      </c>
      <c r="AB34" s="98">
        <f>SUM('CO2'!AB34,'CH4'!AB34,N2O!AB34)</f>
        <v>5734.9141521039874</v>
      </c>
      <c r="AC34" s="98">
        <f>SUM('CO2'!AC34,'CH4'!AC34,N2O!AC34)</f>
        <v>6119.4672703298675</v>
      </c>
      <c r="AD34" s="98">
        <f>SUM('CO2'!AD34,'CH4'!AD34,N2O!AD34)</f>
        <v>6250.8073830357353</v>
      </c>
      <c r="AE34" s="98">
        <f>SUM('CO2'!AE34,'CH4'!AE34,N2O!AE34)</f>
        <v>6356.580523834079</v>
      </c>
      <c r="AF34" s="98">
        <f>SUM('CO2'!AF34,'CH4'!AF34,N2O!AF34)</f>
        <v>5956.5636344009863</v>
      </c>
      <c r="AG34" s="98">
        <f>SUM('CO2'!AG34,'CH4'!AG34,N2O!AG34)</f>
        <v>6097.3031176706672</v>
      </c>
      <c r="AH34" s="98">
        <f>SUM('CO2'!AH34,'CH4'!AH34,N2O!AH34)</f>
        <v>5997.0057122414846</v>
      </c>
      <c r="AJ34" s="137">
        <f t="shared" si="19"/>
        <v>-100.29740542918262</v>
      </c>
      <c r="AK34" s="133">
        <f t="shared" si="20"/>
        <v>-1.6449470117125942E-2</v>
      </c>
    </row>
    <row r="35" spans="2:37" s="95" customFormat="1" ht="18.75" customHeight="1">
      <c r="B35" s="20" t="s">
        <v>93</v>
      </c>
      <c r="C35" s="15" t="s">
        <v>6</v>
      </c>
      <c r="D35" s="30">
        <f>SUM('CH4'!D35)</f>
        <v>32815.12569393382</v>
      </c>
      <c r="E35" s="30">
        <f>SUM('CH4'!E35)</f>
        <v>29228.089703612295</v>
      </c>
      <c r="F35" s="30">
        <f>SUM('CH4'!F35)</f>
        <v>28368.590936640874</v>
      </c>
      <c r="G35" s="30">
        <f>SUM('CH4'!G35)</f>
        <v>28352.62721763982</v>
      </c>
      <c r="H35" s="30">
        <f>SUM('CH4'!H35)</f>
        <v>28502.839225399261</v>
      </c>
      <c r="I35" s="30">
        <f>SUM('CH4'!I35)</f>
        <v>28494.222428771271</v>
      </c>
      <c r="J35" s="30">
        <f>SUM('CH4'!J35)</f>
        <v>28514.139652489615</v>
      </c>
      <c r="K35" s="30">
        <f>SUM('CH4'!K35)</f>
        <v>27665.623517797019</v>
      </c>
      <c r="L35" s="30">
        <f>SUM('CH4'!L35)</f>
        <v>27461.295009995752</v>
      </c>
      <c r="M35" s="30">
        <f>SUM('CH4'!M35)</f>
        <v>27223.684350139978</v>
      </c>
      <c r="N35" s="30">
        <f>SUM('CH4'!N35)</f>
        <v>26730.540015647439</v>
      </c>
      <c r="O35" s="30">
        <f>SUM('CH4'!O35)</f>
        <v>27130.327666785284</v>
      </c>
      <c r="P35" s="30">
        <f>SUM('CH4'!P35)</f>
        <v>26077.898892858662</v>
      </c>
      <c r="Q35" s="30">
        <f>SUM('CH4'!Q35)</f>
        <v>25759.25891879886</v>
      </c>
      <c r="R35" s="30">
        <f>SUM('CH4'!R35)</f>
        <v>25046.940258614624</v>
      </c>
      <c r="S35" s="30">
        <f>SUM('CH4'!S35)</f>
        <v>24886.216431823068</v>
      </c>
      <c r="T35" s="30">
        <f>SUM('CH4'!T35)</f>
        <v>24368.100805349542</v>
      </c>
      <c r="U35" s="30">
        <f>SUM('CH4'!U35)</f>
        <v>24464.34127676316</v>
      </c>
      <c r="V35" s="30">
        <f>SUM('CH4'!V35)</f>
        <v>24690.168982748837</v>
      </c>
      <c r="W35" s="30">
        <f>SUM('CH4'!W35)</f>
        <v>24728.390238267308</v>
      </c>
      <c r="X35" s="30">
        <f>SUM('CH4'!X35)</f>
        <v>24613.254744111753</v>
      </c>
      <c r="Y35" s="30">
        <f>SUM('CH4'!Y35)</f>
        <v>24293.02526691707</v>
      </c>
      <c r="Z35" s="30">
        <f>SUM('CH4'!Z35)</f>
        <v>24301.82004371392</v>
      </c>
      <c r="AA35" s="30">
        <f>SUM('CH4'!AA35)</f>
        <v>24609.279787746971</v>
      </c>
      <c r="AB35" s="30">
        <f>SUM('CH4'!AB35)</f>
        <v>24822.521750162403</v>
      </c>
      <c r="AC35" s="30">
        <f>SUM('CH4'!AC35)</f>
        <v>24800.818655128525</v>
      </c>
      <c r="AD35" s="30">
        <f>SUM('CH4'!AD35)</f>
        <v>24558.107092381186</v>
      </c>
      <c r="AE35" s="30">
        <f>SUM('CH4'!AE35)</f>
        <v>24362.559388533304</v>
      </c>
      <c r="AF35" s="30">
        <f>SUM('CH4'!AF35)</f>
        <v>23979.69846658735</v>
      </c>
      <c r="AG35" s="30">
        <f>SUM('CH4'!AG35)</f>
        <v>23709.815133232678</v>
      </c>
      <c r="AH35" s="30">
        <f>SUM('CH4'!AH35)</f>
        <v>23177.50311159921</v>
      </c>
      <c r="AJ35" s="138">
        <f t="shared" si="19"/>
        <v>-532.31202163346825</v>
      </c>
      <c r="AK35" s="134">
        <f t="shared" si="20"/>
        <v>-2.2451124930424116E-2</v>
      </c>
    </row>
    <row r="36" spans="2:37" s="95" customFormat="1" ht="18.75" customHeight="1">
      <c r="B36" s="97" t="s">
        <v>94</v>
      </c>
      <c r="C36" s="96" t="s">
        <v>6</v>
      </c>
      <c r="D36" s="98">
        <f>SUM('CH4'!D36,N2O!D36)</f>
        <v>11038.956660578759</v>
      </c>
      <c r="E36" s="98">
        <f>SUM('CH4'!E36,N2O!E36)</f>
        <v>9821.2939362193392</v>
      </c>
      <c r="F36" s="98">
        <f>SUM('CH4'!F36,N2O!F36)</f>
        <v>9751.9198659036556</v>
      </c>
      <c r="G36" s="98">
        <f>SUM('CH4'!G36,N2O!G36)</f>
        <v>9714.2753365031149</v>
      </c>
      <c r="H36" s="98">
        <f>SUM('CH4'!H36,N2O!H36)</f>
        <v>10091.651673939901</v>
      </c>
      <c r="I36" s="98">
        <f>SUM('CH4'!I36,N2O!I36)</f>
        <v>10004.262940134686</v>
      </c>
      <c r="J36" s="98">
        <f>SUM('CH4'!J36,N2O!J36)</f>
        <v>10084.89109957135</v>
      </c>
      <c r="K36" s="98">
        <f>SUM('CH4'!K36,N2O!K36)</f>
        <v>9932.0316159064678</v>
      </c>
      <c r="L36" s="98">
        <f>SUM('CH4'!L36,N2O!L36)</f>
        <v>10150.141644360921</v>
      </c>
      <c r="M36" s="98">
        <f>SUM('CH4'!M36,N2O!M36)</f>
        <v>10080.70181254982</v>
      </c>
      <c r="N36" s="98">
        <f>SUM('CH4'!N36,N2O!N36)</f>
        <v>10020.584958355323</v>
      </c>
      <c r="O36" s="98">
        <f>SUM('CH4'!O36,N2O!O36)</f>
        <v>10185.280531352175</v>
      </c>
      <c r="P36" s="98">
        <f>SUM('CH4'!P36,N2O!P36)</f>
        <v>9948.4288920154631</v>
      </c>
      <c r="Q36" s="98">
        <f>SUM('CH4'!Q36,N2O!Q36)</f>
        <v>10032.293260403918</v>
      </c>
      <c r="R36" s="98">
        <f>SUM('CH4'!R36,N2O!R36)</f>
        <v>9751.0901589709974</v>
      </c>
      <c r="S36" s="98">
        <f>SUM('CH4'!S36,N2O!S36)</f>
        <v>9799.8624952691898</v>
      </c>
      <c r="T36" s="98">
        <f>SUM('CH4'!T36,N2O!T36)</f>
        <v>9593.558581681431</v>
      </c>
      <c r="U36" s="98">
        <f>SUM('CH4'!U36,N2O!U36)</f>
        <v>9634.0504363054315</v>
      </c>
      <c r="V36" s="98">
        <f>SUM('CH4'!V36,N2O!V36)</f>
        <v>9594.4701714858511</v>
      </c>
      <c r="W36" s="98">
        <f>SUM('CH4'!W36,N2O!W36)</f>
        <v>9580.3283537677707</v>
      </c>
      <c r="X36" s="98">
        <f>SUM('CH4'!X36,N2O!X36)</f>
        <v>9299.3904310106172</v>
      </c>
      <c r="Y36" s="98">
        <f>SUM('CH4'!Y36,N2O!Y36)</f>
        <v>9167.3095607753294</v>
      </c>
      <c r="Z36" s="98">
        <f>SUM('CH4'!Z36,N2O!Z36)</f>
        <v>9221.6667880183522</v>
      </c>
      <c r="AA36" s="98">
        <f>SUM('CH4'!AA36,N2O!AA36)</f>
        <v>9173.125808796558</v>
      </c>
      <c r="AB36" s="98">
        <f>SUM('CH4'!AB36,N2O!AB36)</f>
        <v>9245.1580573610318</v>
      </c>
      <c r="AC36" s="98">
        <f>SUM('CH4'!AC36,N2O!AC36)</f>
        <v>9122.9040064301244</v>
      </c>
      <c r="AD36" s="98">
        <f>SUM('CH4'!AD36,N2O!AD36)</f>
        <v>9083.7613644719131</v>
      </c>
      <c r="AE36" s="98">
        <f>SUM('CH4'!AE36,N2O!AE36)</f>
        <v>9053.5661156585229</v>
      </c>
      <c r="AF36" s="98">
        <f>SUM('CH4'!AF36,N2O!AF36)</f>
        <v>8890.291011124893</v>
      </c>
      <c r="AG36" s="98">
        <f>SUM('CH4'!AG36,N2O!AG36)</f>
        <v>8770.9754981864171</v>
      </c>
      <c r="AH36" s="98">
        <f>SUM('CH4'!AH36,N2O!AH36)</f>
        <v>8642.1131345472204</v>
      </c>
      <c r="AJ36" s="137">
        <f t="shared" si="19"/>
        <v>-128.8623636391967</v>
      </c>
      <c r="AK36" s="133">
        <f t="shared" si="20"/>
        <v>-1.4691907834635032E-2</v>
      </c>
    </row>
    <row r="37" spans="2:37" s="95" customFormat="1" ht="18.75" customHeight="1">
      <c r="B37" s="20" t="s">
        <v>95</v>
      </c>
      <c r="C37" s="15" t="s">
        <v>6</v>
      </c>
      <c r="D37" s="30">
        <f>SUM(N2O!D37)</f>
        <v>29462.97687851551</v>
      </c>
      <c r="E37" s="30">
        <f>SUM(N2O!E37)</f>
        <v>27490.857141827531</v>
      </c>
      <c r="F37" s="30">
        <f>SUM(N2O!F37)</f>
        <v>26898.459089622342</v>
      </c>
      <c r="G37" s="30">
        <f>SUM(N2O!G37)</f>
        <v>26064.446257399828</v>
      </c>
      <c r="H37" s="30">
        <f>SUM(N2O!H37)</f>
        <v>25176.346787540941</v>
      </c>
      <c r="I37" s="30">
        <f>SUM(N2O!I37)</f>
        <v>25364.746025837598</v>
      </c>
      <c r="J37" s="30">
        <f>SUM(N2O!J37)</f>
        <v>25767.107034259308</v>
      </c>
      <c r="K37" s="30">
        <f>SUM(N2O!K37)</f>
        <v>25839.894972702627</v>
      </c>
      <c r="L37" s="30">
        <f>SUM(N2O!L37)</f>
        <v>26198.582604227548</v>
      </c>
      <c r="M37" s="30">
        <f>SUM(N2O!M37)</f>
        <v>26723.405942775782</v>
      </c>
      <c r="N37" s="30">
        <f>SUM(N2O!N37)</f>
        <v>26629.29839113152</v>
      </c>
      <c r="O37" s="30">
        <f>SUM(N2O!O37)</f>
        <v>26775.381949712628</v>
      </c>
      <c r="P37" s="30">
        <f>SUM(N2O!P37)</f>
        <v>25794.157892880168</v>
      </c>
      <c r="Q37" s="30">
        <f>SUM(N2O!Q37)</f>
        <v>25375.742950249198</v>
      </c>
      <c r="R37" s="30">
        <f>SUM(N2O!R37)</f>
        <v>26016.213991776003</v>
      </c>
      <c r="S37" s="30">
        <f>SUM(N2O!S37)</f>
        <v>25909.240525243207</v>
      </c>
      <c r="T37" s="30">
        <f>SUM(N2O!T37)</f>
        <v>25250.679548641681</v>
      </c>
      <c r="U37" s="30">
        <f>SUM(N2O!U37)</f>
        <v>25559.911864683487</v>
      </c>
      <c r="V37" s="30">
        <f>SUM(N2O!V37)</f>
        <v>25585.293974331758</v>
      </c>
      <c r="W37" s="30">
        <f>SUM(N2O!W37)</f>
        <v>25920.603649692061</v>
      </c>
      <c r="X37" s="30">
        <f>SUM(N2O!X37)</f>
        <v>25665.474024607662</v>
      </c>
      <c r="Y37" s="30">
        <f>SUM(N2O!Y37)</f>
        <v>26047.989642662273</v>
      </c>
      <c r="Z37" s="30">
        <f>SUM(N2O!Z37)</f>
        <v>26694.504227966707</v>
      </c>
      <c r="AA37" s="30">
        <f>SUM(N2O!AA37)</f>
        <v>26860.296868758691</v>
      </c>
      <c r="AB37" s="30">
        <f>SUM(N2O!AB37)</f>
        <v>27895.146612048724</v>
      </c>
      <c r="AC37" s="30">
        <f>SUM(N2O!AC37)</f>
        <v>27588.547872130497</v>
      </c>
      <c r="AD37" s="30">
        <f>SUM(N2O!AD37)</f>
        <v>27394.67682805657</v>
      </c>
      <c r="AE37" s="30">
        <f>SUM(N2O!AE37)</f>
        <v>26798.711445655477</v>
      </c>
      <c r="AF37" s="30">
        <f>SUM(N2O!AF37)</f>
        <v>25188.871963239621</v>
      </c>
      <c r="AG37" s="30">
        <f>SUM(N2O!AG37)</f>
        <v>24963.966658458317</v>
      </c>
      <c r="AH37" s="30">
        <f>SUM(N2O!AH37)</f>
        <v>24378.703516729267</v>
      </c>
      <c r="AJ37" s="138">
        <f t="shared" si="19"/>
        <v>-585.2631417290504</v>
      </c>
      <c r="AK37" s="134">
        <f t="shared" si="20"/>
        <v>-2.3444316752071592E-2</v>
      </c>
    </row>
    <row r="38" spans="2:37" s="95" customFormat="1" ht="18.75" customHeight="1">
      <c r="B38" s="97" t="s">
        <v>96</v>
      </c>
      <c r="C38" s="96" t="s">
        <v>6</v>
      </c>
      <c r="D38" s="98">
        <f>SUM('CO2'!D38)</f>
        <v>2200.5341230945937</v>
      </c>
      <c r="E38" s="98">
        <f>SUM('CO2'!E38)</f>
        <v>1986.7377646297828</v>
      </c>
      <c r="F38" s="98">
        <f>SUM('CO2'!F38)</f>
        <v>1749.1466320793193</v>
      </c>
      <c r="G38" s="98">
        <f>SUM('CO2'!G38)</f>
        <v>1465.4822988983472</v>
      </c>
      <c r="H38" s="98">
        <f>SUM('CO2'!H38)</f>
        <v>1325.9392693448838</v>
      </c>
      <c r="I38" s="98">
        <f>SUM('CO2'!I38)</f>
        <v>1280.0598345251597</v>
      </c>
      <c r="J38" s="98">
        <f>SUM('CO2'!J38)</f>
        <v>1381.2322242359135</v>
      </c>
      <c r="K38" s="98">
        <f>SUM('CO2'!K38)</f>
        <v>1480.4991135770822</v>
      </c>
      <c r="L38" s="98">
        <f>SUM('CO2'!L38)</f>
        <v>1588.5194450321897</v>
      </c>
      <c r="M38" s="98">
        <f>SUM('CO2'!M38)</f>
        <v>1715.6073701741702</v>
      </c>
      <c r="N38" s="98">
        <f>SUM('CO2'!N38)</f>
        <v>1695.7464807557578</v>
      </c>
      <c r="O38" s="98">
        <f>SUM('CO2'!O38)</f>
        <v>1696.0939968554262</v>
      </c>
      <c r="P38" s="98">
        <f>SUM('CO2'!P38)</f>
        <v>1593.2983205020296</v>
      </c>
      <c r="Q38" s="98">
        <f>SUM('CO2'!Q38)</f>
        <v>1569.4695296550299</v>
      </c>
      <c r="R38" s="98">
        <f>SUM('CO2'!R38)</f>
        <v>1484.8940601897084</v>
      </c>
      <c r="S38" s="98">
        <f>SUM('CO2'!S38)</f>
        <v>1428.9084997741697</v>
      </c>
      <c r="T38" s="98">
        <f>SUM('CO2'!T38)</f>
        <v>1439.0350859048601</v>
      </c>
      <c r="U38" s="98">
        <f>SUM('CO2'!U38)</f>
        <v>1477.4540480889857</v>
      </c>
      <c r="V38" s="98">
        <f>SUM('CO2'!V38)</f>
        <v>1545.1370672257642</v>
      </c>
      <c r="W38" s="98">
        <f>SUM('CO2'!W38)</f>
        <v>1521.9677557275463</v>
      </c>
      <c r="X38" s="98">
        <f>SUM('CO2'!X38)</f>
        <v>1549.0008412794593</v>
      </c>
      <c r="Y38" s="98">
        <f>SUM('CO2'!Y38)</f>
        <v>1593.2639130940481</v>
      </c>
      <c r="Z38" s="98">
        <f>SUM('CO2'!Z38)</f>
        <v>1692.0846129581978</v>
      </c>
      <c r="AA38" s="98">
        <f>SUM('CO2'!AA38)</f>
        <v>1824.5301506517637</v>
      </c>
      <c r="AB38" s="98">
        <f>SUM('CO2'!AB38)</f>
        <v>1917.2560062283042</v>
      </c>
      <c r="AC38" s="98">
        <f>SUM('CO2'!AC38)</f>
        <v>1905.7889653428217</v>
      </c>
      <c r="AD38" s="98">
        <f>SUM('CO2'!AD38)</f>
        <v>1881.7710978389955</v>
      </c>
      <c r="AE38" s="98">
        <f>SUM('CO2'!AE38)</f>
        <v>1937.6313819510826</v>
      </c>
      <c r="AF38" s="98">
        <f>SUM('CO2'!AF38)</f>
        <v>2047.438471072446</v>
      </c>
      <c r="AG38" s="98">
        <f>SUM('CO2'!AG38)</f>
        <v>2101.5686796585551</v>
      </c>
      <c r="AH38" s="98">
        <f>SUM('CO2'!AH38)</f>
        <v>1988.2316205714305</v>
      </c>
      <c r="AJ38" s="137">
        <f t="shared" si="19"/>
        <v>-113.33705908712454</v>
      </c>
      <c r="AK38" s="133">
        <f t="shared" si="20"/>
        <v>-5.3929743140984865E-2</v>
      </c>
    </row>
    <row r="39" spans="2:37" s="95" customFormat="1" ht="18.75" customHeight="1">
      <c r="B39" s="20" t="s">
        <v>97</v>
      </c>
      <c r="C39" s="15" t="s">
        <v>6</v>
      </c>
      <c r="D39" s="30">
        <f>SUM('CO2'!D39)</f>
        <v>481.04832314134165</v>
      </c>
      <c r="E39" s="30">
        <f>SUM('CO2'!E39)</f>
        <v>437.08767815465711</v>
      </c>
      <c r="F39" s="30">
        <f>SUM('CO2'!F39)</f>
        <v>497.36494330725833</v>
      </c>
      <c r="G39" s="30">
        <f>SUM('CO2'!G39)</f>
        <v>458.18008471840295</v>
      </c>
      <c r="H39" s="30">
        <f>SUM('CO2'!H39)</f>
        <v>448.57668967610152</v>
      </c>
      <c r="I39" s="30">
        <f>SUM('CO2'!I39)</f>
        <v>458.53709499824078</v>
      </c>
      <c r="J39" s="30">
        <f>SUM('CO2'!J39)</f>
        <v>484.79042831964063</v>
      </c>
      <c r="K39" s="30">
        <f>SUM('CO2'!K39)</f>
        <v>498.94716643987249</v>
      </c>
      <c r="L39" s="30">
        <f>SUM('CO2'!L39)</f>
        <v>524.80895212145049</v>
      </c>
      <c r="M39" s="30">
        <f>SUM('CO2'!M39)</f>
        <v>551.76209495586568</v>
      </c>
      <c r="N39" s="30">
        <f>SUM('CO2'!N39)</f>
        <v>593.13440452372674</v>
      </c>
      <c r="O39" s="30">
        <f>SUM('CO2'!O39)</f>
        <v>622.16104735719955</v>
      </c>
      <c r="P39" s="30">
        <f>SUM('CO2'!P39)</f>
        <v>640.14892824902324</v>
      </c>
      <c r="Q39" s="30">
        <f>SUM('CO2'!Q39)</f>
        <v>650.10942824449569</v>
      </c>
      <c r="R39" s="30">
        <f>SUM('CO2'!R39)</f>
        <v>634.31002353167719</v>
      </c>
      <c r="S39" s="30">
        <f>SUM('CO2'!S39)</f>
        <v>641.09414255526031</v>
      </c>
      <c r="T39" s="30">
        <f>SUM('CO2'!T39)</f>
        <v>630.93302353321224</v>
      </c>
      <c r="U39" s="30">
        <f>SUM('CO2'!U39)</f>
        <v>647.56030921898775</v>
      </c>
      <c r="V39" s="30">
        <f>SUM('CO2'!V39)</f>
        <v>694.62878537759298</v>
      </c>
      <c r="W39" s="30">
        <f>SUM('CO2'!W39)</f>
        <v>676.7553568457173</v>
      </c>
      <c r="X39" s="30">
        <f>SUM('CO2'!X39)</f>
        <v>710.75347585693021</v>
      </c>
      <c r="Y39" s="30">
        <f>SUM('CO2'!Y39)</f>
        <v>654.02883303604756</v>
      </c>
      <c r="Z39" s="30">
        <f>SUM('CO2'!Z39)</f>
        <v>689.90585683973973</v>
      </c>
      <c r="AA39" s="30">
        <f>SUM('CO2'!AA39)</f>
        <v>672.55047587429522</v>
      </c>
      <c r="AB39" s="30">
        <f>SUM('CO2'!AB39)</f>
        <v>749.704999659225</v>
      </c>
      <c r="AC39" s="30">
        <f>SUM('CO2'!AC39)</f>
        <v>791.49504757356283</v>
      </c>
      <c r="AD39" s="30">
        <f>SUM('CO2'!AD39)</f>
        <v>815.14216629614759</v>
      </c>
      <c r="AE39" s="30">
        <f>SUM('CO2'!AE39)</f>
        <v>719.56657113292431</v>
      </c>
      <c r="AF39" s="30">
        <f>SUM('CO2'!AF39)</f>
        <v>605.2506425715527</v>
      </c>
      <c r="AG39" s="30">
        <f>SUM('CO2'!AG39)</f>
        <v>523.50257122204425</v>
      </c>
      <c r="AH39" s="30">
        <f>SUM('CO2'!AH39)</f>
        <v>461.85032142857187</v>
      </c>
      <c r="AJ39" s="138">
        <f t="shared" si="19"/>
        <v>-61.652249793472379</v>
      </c>
      <c r="AK39" s="134">
        <f t="shared" si="20"/>
        <v>-0.11776876214677179</v>
      </c>
    </row>
    <row r="40" spans="2:37" s="95" customFormat="1" ht="18.75" customHeight="1">
      <c r="B40" s="97" t="s">
        <v>98</v>
      </c>
      <c r="C40" s="96" t="s">
        <v>6</v>
      </c>
      <c r="D40" s="98">
        <f>SUM('CO2'!D40)</f>
        <v>510.44657839999996</v>
      </c>
      <c r="E40" s="98">
        <f>SUM('CO2'!E40)</f>
        <v>473.6456458799999</v>
      </c>
      <c r="F40" s="98">
        <f>SUM('CO2'!F40)</f>
        <v>448.82474999999999</v>
      </c>
      <c r="G40" s="98">
        <f>SUM('CO2'!G40)</f>
        <v>415.20003839600002</v>
      </c>
      <c r="H40" s="98">
        <f>SUM('CO2'!H40)</f>
        <v>402.08593853999992</v>
      </c>
      <c r="I40" s="98">
        <f>SUM('CO2'!I40)</f>
        <v>389.494621736</v>
      </c>
      <c r="J40" s="98">
        <f>SUM('CO2'!J40)</f>
        <v>390.62263613999994</v>
      </c>
      <c r="K40" s="98">
        <f>SUM('CO2'!K40)</f>
        <v>377.44347695999994</v>
      </c>
      <c r="L40" s="98">
        <f>SUM('CO2'!L40)</f>
        <v>370.60261928800003</v>
      </c>
      <c r="M40" s="98">
        <f>SUM('CO2'!M40)</f>
        <v>377.58292378399995</v>
      </c>
      <c r="N40" s="98">
        <f>SUM('CO2'!N40)</f>
        <v>366.62832148799998</v>
      </c>
      <c r="O40" s="98">
        <f>SUM('CO2'!O40)</f>
        <v>349.01621985999992</v>
      </c>
      <c r="P40" s="98">
        <f>SUM('CO2'!P40)</f>
        <v>319.79681500800001</v>
      </c>
      <c r="Q40" s="98">
        <f>SUM('CO2'!Q40)</f>
        <v>312.16542676</v>
      </c>
      <c r="R40" s="98">
        <f>SUM('CO2'!R40)</f>
        <v>309.77691716399994</v>
      </c>
      <c r="S40" s="98">
        <f>SUM('CO2'!S40)</f>
        <v>307.53183511599997</v>
      </c>
      <c r="T40" s="98">
        <f>SUM('CO2'!T40)</f>
        <v>285.76120658800005</v>
      </c>
      <c r="U40" s="98">
        <f>SUM('CO2'!U40)</f>
        <v>282.91231086800002</v>
      </c>
      <c r="V40" s="98">
        <f>SUM('CO2'!V40)</f>
        <v>260.72744675999996</v>
      </c>
      <c r="W40" s="98">
        <f>SUM('CO2'!W40)</f>
        <v>267.26851228000004</v>
      </c>
      <c r="X40" s="98">
        <f>SUM('CO2'!X40)</f>
        <v>257.23667252799999</v>
      </c>
      <c r="Y40" s="98">
        <f>SUM('CO2'!Y40)</f>
        <v>264.10290676</v>
      </c>
      <c r="Z40" s="98">
        <f>SUM('CO2'!Z40)</f>
        <v>253.91420485199998</v>
      </c>
      <c r="AA40" s="98">
        <f>SUM('CO2'!AA40)</f>
        <v>240.28784537999999</v>
      </c>
      <c r="AB40" s="98">
        <f>SUM('CO2'!AB40)</f>
        <v>236.22273914799999</v>
      </c>
      <c r="AC40" s="98">
        <f>SUM('CO2'!AC40)</f>
        <v>230.67260471200001</v>
      </c>
      <c r="AD40" s="98">
        <f>SUM('CO2'!AD40)</f>
        <v>225.71571026399999</v>
      </c>
      <c r="AE40" s="98">
        <f>SUM('CO2'!AE40)</f>
        <v>213.03624601600001</v>
      </c>
      <c r="AF40" s="98">
        <f>SUM('CO2'!AF40)</f>
        <v>202.70871922399999</v>
      </c>
      <c r="AG40" s="98">
        <f>SUM('CO2'!AG40)</f>
        <v>196.027833628</v>
      </c>
      <c r="AH40" s="98">
        <f>SUM('CO2'!AH40)</f>
        <v>189.21477829629629</v>
      </c>
      <c r="AJ40" s="137">
        <f t="shared" si="19"/>
        <v>-6.8130553317037084</v>
      </c>
      <c r="AK40" s="133">
        <f t="shared" si="20"/>
        <v>-3.4755550809344671E-2</v>
      </c>
    </row>
    <row r="41" spans="2:37" s="95" customFormat="1" ht="18.75" customHeight="1">
      <c r="B41" s="20" t="s">
        <v>99</v>
      </c>
      <c r="C41" s="15" t="s">
        <v>6</v>
      </c>
      <c r="D41" s="30">
        <f>SUM('CH4'!D41,N2O!D41)</f>
        <v>0.40040302194940203</v>
      </c>
      <c r="E41" s="30">
        <f>SUM('CH4'!E41,N2O!E41)</f>
        <v>0.96773050860360121</v>
      </c>
      <c r="F41" s="30">
        <f>SUM('CH4'!F41,N2O!F41)</f>
        <v>1.3029546887776262</v>
      </c>
      <c r="G41" s="30">
        <f>SUM('CH4'!G41,N2O!G41)</f>
        <v>1.6912529432649579</v>
      </c>
      <c r="H41" s="30">
        <f>SUM('CH4'!H41,N2O!H41)</f>
        <v>2.0756991913648077</v>
      </c>
      <c r="I41" s="30">
        <f>SUM('CH4'!I41,N2O!I41)</f>
        <v>5.0242383149100975</v>
      </c>
      <c r="J41" s="30">
        <f>SUM('CH4'!J41,N2O!J41)</f>
        <v>8.3324625107450281</v>
      </c>
      <c r="K41" s="30">
        <f>SUM('CH4'!K41,N2O!K41)</f>
        <v>10.50218201479729</v>
      </c>
      <c r="L41" s="30">
        <f>SUM('CH4'!L41,N2O!L41)</f>
        <v>23.649795421401976</v>
      </c>
      <c r="M41" s="30">
        <f>SUM('CH4'!M41,N2O!M41)</f>
        <v>26.814964006809511</v>
      </c>
      <c r="N41" s="30">
        <f>SUM('CH4'!N41,N2O!N41)</f>
        <v>42.470460594495727</v>
      </c>
      <c r="O41" s="30">
        <f>SUM('CH4'!O41,N2O!O41)</f>
        <v>60.13334906621813</v>
      </c>
      <c r="P41" s="30">
        <f>SUM('CH4'!P41,N2O!P41)</f>
        <v>86.238528730454448</v>
      </c>
      <c r="Q41" s="30">
        <f>SUM('CH4'!Q41,N2O!Q41)</f>
        <v>101.57189485039405</v>
      </c>
      <c r="R41" s="30">
        <f>SUM('CH4'!R41,N2O!R41)</f>
        <v>130.93767146528106</v>
      </c>
      <c r="S41" s="30">
        <f>SUM('CH4'!S41,N2O!S41)</f>
        <v>346.34942874288453</v>
      </c>
      <c r="T41" s="30">
        <f>SUM('CH4'!T41,N2O!T41)</f>
        <v>471.79418455953521</v>
      </c>
      <c r="U41" s="30">
        <f>SUM('CH4'!U41,N2O!U41)</f>
        <v>624.86600644839348</v>
      </c>
      <c r="V41" s="30">
        <f>SUM('CH4'!V41,N2O!V41)</f>
        <v>705.95918644590597</v>
      </c>
      <c r="W41" s="30">
        <f>SUM('CH4'!W41,N2O!W41)</f>
        <v>876.81555272110984</v>
      </c>
      <c r="X41" s="30">
        <f>SUM('CH4'!X41,N2O!X41)</f>
        <v>1067.0851131981694</v>
      </c>
      <c r="Y41" s="30">
        <f>SUM('CH4'!Y41,N2O!Y41)</f>
        <v>1285.228505095869</v>
      </c>
      <c r="Z41" s="30">
        <f>SUM('CH4'!Z41,N2O!Z41)</f>
        <v>1293.6878584283559</v>
      </c>
      <c r="AA41" s="30">
        <f>SUM('CH4'!AA41,N2O!AA41)</f>
        <v>1534.6120936695597</v>
      </c>
      <c r="AB41" s="30">
        <f>SUM('CH4'!AB41,N2O!AB41)</f>
        <v>1582.4713936525141</v>
      </c>
      <c r="AC41" s="30">
        <f>SUM('CH4'!AC41,N2O!AC41)</f>
        <v>1634.9260987683506</v>
      </c>
      <c r="AD41" s="30">
        <f>SUM('CH4'!AD41,N2O!AD41)</f>
        <v>1622.6816413669931</v>
      </c>
      <c r="AE41" s="30">
        <f>SUM('CH4'!AE41,N2O!AE41)</f>
        <v>1599.8393218259926</v>
      </c>
      <c r="AF41" s="30">
        <f>SUM('CH4'!AF41,N2O!AF41)</f>
        <v>1573.0612983490466</v>
      </c>
      <c r="AG41" s="30">
        <f>SUM('CH4'!AG41,N2O!AG41)</f>
        <v>1573.0612983490466</v>
      </c>
      <c r="AH41" s="30">
        <f>SUM('CH4'!AH41,N2O!AH41)</f>
        <v>1573.0612854915644</v>
      </c>
      <c r="AJ41" s="138">
        <f t="shared" si="19"/>
        <v>-1.2857482261097175E-5</v>
      </c>
      <c r="AK41" s="134">
        <f t="shared" si="20"/>
        <v>-8.1735418433481755E-9</v>
      </c>
    </row>
    <row r="42" spans="2:37" s="95" customFormat="1" ht="18.75" customHeight="1">
      <c r="B42" s="97"/>
      <c r="C42" s="96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J42" s="137"/>
      <c r="AK42" s="133"/>
    </row>
    <row r="43" spans="2:37" s="11" customFormat="1" ht="18.75" customHeight="1">
      <c r="B43" s="5" t="s">
        <v>27</v>
      </c>
      <c r="C43" s="21" t="s">
        <v>6</v>
      </c>
      <c r="D43" s="28">
        <f>SUMIF(D44:D47,"&lt;1E+307")</f>
        <v>38235.469475580874</v>
      </c>
      <c r="E43" s="28">
        <f t="shared" ref="E43:AE43" si="21">SUMIF(E44:E47,"&lt;1E+307")</f>
        <v>39612.552100820765</v>
      </c>
      <c r="F43" s="28">
        <f t="shared" si="21"/>
        <v>40188.137229036176</v>
      </c>
      <c r="G43" s="28">
        <f t="shared" si="21"/>
        <v>39999.890403374186</v>
      </c>
      <c r="H43" s="28">
        <f t="shared" si="21"/>
        <v>39203.810945091231</v>
      </c>
      <c r="I43" s="28">
        <f t="shared" si="21"/>
        <v>38225.618074024293</v>
      </c>
      <c r="J43" s="28">
        <f t="shared" si="21"/>
        <v>36772.401036638519</v>
      </c>
      <c r="K43" s="28">
        <f t="shared" si="21"/>
        <v>33818.112689172027</v>
      </c>
      <c r="L43" s="28">
        <f t="shared" si="21"/>
        <v>31680.428236140102</v>
      </c>
      <c r="M43" s="28">
        <f t="shared" si="21"/>
        <v>30038.358841560817</v>
      </c>
      <c r="N43" s="28">
        <f t="shared" si="21"/>
        <v>28471.220338596744</v>
      </c>
      <c r="O43" s="28">
        <f t="shared" si="21"/>
        <v>26803.204910090513</v>
      </c>
      <c r="P43" s="28">
        <f t="shared" si="21"/>
        <v>25418.188809372612</v>
      </c>
      <c r="Q43" s="28">
        <f t="shared" si="21"/>
        <v>23907.255659414441</v>
      </c>
      <c r="R43" s="28">
        <f t="shared" si="21"/>
        <v>22600.99081208638</v>
      </c>
      <c r="S43" s="28">
        <f t="shared" si="21"/>
        <v>21248.425730071154</v>
      </c>
      <c r="T43" s="28">
        <f t="shared" si="21"/>
        <v>19407.235769887466</v>
      </c>
      <c r="U43" s="28">
        <f t="shared" si="21"/>
        <v>18097.918778961648</v>
      </c>
      <c r="V43" s="28">
        <f t="shared" si="21"/>
        <v>16866.36924243646</v>
      </c>
      <c r="W43" s="28">
        <f t="shared" si="21"/>
        <v>15644.490792921461</v>
      </c>
      <c r="X43" s="28">
        <f t="shared" si="21"/>
        <v>14516.106836649713</v>
      </c>
      <c r="Y43" s="28">
        <f t="shared" si="21"/>
        <v>13734.631150805602</v>
      </c>
      <c r="Z43" s="28">
        <f t="shared" si="21"/>
        <v>12965.422662082983</v>
      </c>
      <c r="AA43" s="28">
        <f t="shared" si="21"/>
        <v>12208.121898309648</v>
      </c>
      <c r="AB43" s="28">
        <f t="shared" si="21"/>
        <v>11615.620865564097</v>
      </c>
      <c r="AC43" s="28">
        <f t="shared" si="21"/>
        <v>11001.623532978896</v>
      </c>
      <c r="AD43" s="28">
        <f t="shared" si="21"/>
        <v>10459.813041961683</v>
      </c>
      <c r="AE43" s="28">
        <f t="shared" si="21"/>
        <v>10046.021896164997</v>
      </c>
      <c r="AF43" s="28">
        <f t="shared" ref="AF43:AG43" si="22">SUMIF(AF44:AF47,"&lt;1E+307")</f>
        <v>9612.7285274912465</v>
      </c>
      <c r="AG43" s="28">
        <f t="shared" si="22"/>
        <v>9242.5689308008969</v>
      </c>
      <c r="AH43" s="28">
        <f t="shared" ref="AH43" si="23">SUMIF(AH44:AH47,"&lt;1E+307")</f>
        <v>8895.3295443662573</v>
      </c>
      <c r="AJ43" s="135">
        <f>AH43-AG43</f>
        <v>-347.23938643463953</v>
      </c>
      <c r="AK43" s="132">
        <f>IF(AH43&lt;&gt;0,AH43/AG43-1,0)</f>
        <v>-3.7569574977954767E-2</v>
      </c>
    </row>
    <row r="44" spans="2:37" ht="18.75" customHeight="1">
      <c r="B44" s="19" t="s">
        <v>35</v>
      </c>
      <c r="C44" s="16" t="s">
        <v>6</v>
      </c>
      <c r="D44" s="29">
        <f>SUM('CH4'!D44)</f>
        <v>34200.200000000004</v>
      </c>
      <c r="E44" s="29">
        <f>SUM('CH4'!E44)</f>
        <v>36241.65</v>
      </c>
      <c r="F44" s="29">
        <f>SUM('CH4'!F44)</f>
        <v>37268.025000000001</v>
      </c>
      <c r="G44" s="29">
        <f>SUM('CH4'!G44)</f>
        <v>37384.075000000004</v>
      </c>
      <c r="H44" s="29">
        <f>SUM('CH4'!H44)</f>
        <v>36783.949999999997</v>
      </c>
      <c r="I44" s="29">
        <f>SUM('CH4'!I44)</f>
        <v>35812.724999999999</v>
      </c>
      <c r="J44" s="29">
        <f>SUM('CH4'!J44)</f>
        <v>34433.724999999999</v>
      </c>
      <c r="K44" s="29">
        <f>SUM('CH4'!K44)</f>
        <v>31657.774999999998</v>
      </c>
      <c r="L44" s="29">
        <f>SUM('CH4'!L44)</f>
        <v>29623.599999999999</v>
      </c>
      <c r="M44" s="29">
        <f>SUM('CH4'!M44)</f>
        <v>27983.800000000003</v>
      </c>
      <c r="N44" s="29">
        <f>SUM('CH4'!N44)</f>
        <v>26390.649999999998</v>
      </c>
      <c r="O44" s="29">
        <f>SUM('CH4'!O44)</f>
        <v>24761.474999999999</v>
      </c>
      <c r="P44" s="29">
        <f>SUM('CH4'!P44)</f>
        <v>23270.75</v>
      </c>
      <c r="Q44" s="29">
        <f>SUM('CH4'!Q44)</f>
        <v>21785.599999999999</v>
      </c>
      <c r="R44" s="29">
        <f>SUM('CH4'!R44)</f>
        <v>20490.974999999999</v>
      </c>
      <c r="S44" s="29">
        <f>SUM('CH4'!S44)</f>
        <v>19060.95</v>
      </c>
      <c r="T44" s="29">
        <f>SUM('CH4'!T44)</f>
        <v>17466.125</v>
      </c>
      <c r="U44" s="29">
        <f>SUM('CH4'!U44)</f>
        <v>16128.025</v>
      </c>
      <c r="V44" s="29">
        <f>SUM('CH4'!V44)</f>
        <v>14931.85</v>
      </c>
      <c r="W44" s="29">
        <f>SUM('CH4'!W44)</f>
        <v>13706.575000000001</v>
      </c>
      <c r="X44" s="29">
        <f>SUM('CH4'!X44)</f>
        <v>12606.375</v>
      </c>
      <c r="Y44" s="29">
        <f>SUM('CH4'!Y44)</f>
        <v>11740.4</v>
      </c>
      <c r="Z44" s="29">
        <f>SUM('CH4'!Z44)</f>
        <v>10956.8</v>
      </c>
      <c r="AA44" s="29">
        <f>SUM('CH4'!AA44)</f>
        <v>10223.050000000001</v>
      </c>
      <c r="AB44" s="29">
        <f>SUM('CH4'!AB44)</f>
        <v>9555.2999999999993</v>
      </c>
      <c r="AC44" s="29">
        <f>SUM('CH4'!AC44)</f>
        <v>8937.375</v>
      </c>
      <c r="AD44" s="29">
        <f>SUM('CH4'!AD44)</f>
        <v>8372.75</v>
      </c>
      <c r="AE44" s="29">
        <f>SUM('CH4'!AE44)</f>
        <v>7949.2999999999993</v>
      </c>
      <c r="AF44" s="29">
        <f>SUM('CH4'!AF44)</f>
        <v>7555.7749999999996</v>
      </c>
      <c r="AG44" s="29">
        <f>SUM('CH4'!AG44)</f>
        <v>7189.3249999999998</v>
      </c>
      <c r="AH44" s="98">
        <f>SUM('CH4'!AH44)</f>
        <v>6847.35</v>
      </c>
      <c r="AJ44" s="137">
        <f>AH44-AG44</f>
        <v>-341.97499999999945</v>
      </c>
      <c r="AK44" s="133">
        <f>IF(AH44&lt;&gt;0,AH44/AG44-1,0)</f>
        <v>-4.7567052539702837E-2</v>
      </c>
    </row>
    <row r="45" spans="2:37" ht="18.75" customHeight="1">
      <c r="B45" s="20" t="s">
        <v>157</v>
      </c>
      <c r="C45" s="15" t="s">
        <v>6</v>
      </c>
      <c r="D45" s="30">
        <f>SUM('CH4'!D45,N2O!D45)</f>
        <v>41.305647999999998</v>
      </c>
      <c r="E45" s="30">
        <f>SUM('CH4'!E45,N2O!E45)</f>
        <v>86.433779999999999</v>
      </c>
      <c r="F45" s="30">
        <f>SUM('CH4'!F45,N2O!F45)</f>
        <v>111.59371199999998</v>
      </c>
      <c r="G45" s="30">
        <f>SUM('CH4'!G45,N2O!G45)</f>
        <v>136.75364399999998</v>
      </c>
      <c r="H45" s="30">
        <f>SUM('CH4'!H45,N2O!H45)</f>
        <v>215.80871768399999</v>
      </c>
      <c r="I45" s="30">
        <f>SUM('CH4'!I45,N2O!I45)</f>
        <v>294.86373431599998</v>
      </c>
      <c r="J45" s="30">
        <f>SUM('CH4'!J45,N2O!J45)</f>
        <v>373.91880800000001</v>
      </c>
      <c r="K45" s="30">
        <f>SUM('CH4'!K45,N2O!K45)</f>
        <v>411.573128</v>
      </c>
      <c r="L45" s="30">
        <f>SUM('CH4'!L45,N2O!L45)</f>
        <v>450.90493468</v>
      </c>
      <c r="M45" s="30">
        <f>SUM('CH4'!M45,N2O!M45)</f>
        <v>520.94198074199994</v>
      </c>
      <c r="N45" s="30">
        <f>SUM('CH4'!N45,N2O!N45)</f>
        <v>597.53968499199993</v>
      </c>
      <c r="O45" s="30">
        <f>SUM('CH4'!O45,N2O!O45)</f>
        <v>607.50470079799993</v>
      </c>
      <c r="P45" s="30">
        <f>SUM('CH4'!P45,N2O!P45)</f>
        <v>722.44030434000001</v>
      </c>
      <c r="Q45" s="30">
        <f>SUM('CH4'!Q45,N2O!Q45)</f>
        <v>727.65620808799997</v>
      </c>
      <c r="R45" s="30">
        <f>SUM('CH4'!R45,N2O!R45)</f>
        <v>741.45720982800003</v>
      </c>
      <c r="S45" s="30">
        <f>SUM('CH4'!S45,N2O!S45)</f>
        <v>733.74139003599998</v>
      </c>
      <c r="T45" s="30">
        <f>SUM('CH4'!T45,N2O!T45)</f>
        <v>746.32579380200002</v>
      </c>
      <c r="U45" s="30">
        <f>SUM('CH4'!U45,N2O!U45)</f>
        <v>797.32002363399999</v>
      </c>
      <c r="V45" s="30">
        <f>SUM('CH4'!V45,N2O!V45)</f>
        <v>785.30773243199997</v>
      </c>
      <c r="W45" s="30">
        <f>SUM('CH4'!W45,N2O!W45)</f>
        <v>803.95340596000005</v>
      </c>
      <c r="X45" s="30">
        <f>SUM('CH4'!X45,N2O!X45)</f>
        <v>798.58086230399999</v>
      </c>
      <c r="Y45" s="30">
        <f>SUM('CH4'!Y45,N2O!Y45)</f>
        <v>890.11385045579993</v>
      </c>
      <c r="Z45" s="30">
        <f>SUM('CH4'!Z45,N2O!Z45)</f>
        <v>926.71720930399988</v>
      </c>
      <c r="AA45" s="30">
        <f>SUM('CH4'!AA45,N2O!AA45)</f>
        <v>921.02128979639997</v>
      </c>
      <c r="AB45" s="30">
        <f>SUM('CH4'!AB45,N2O!AB45)</f>
        <v>991.27293599600011</v>
      </c>
      <c r="AC45" s="30">
        <f>SUM('CH4'!AC45,N2O!AC45)</f>
        <v>993.95663195400016</v>
      </c>
      <c r="AD45" s="30">
        <f>SUM('CH4'!AD45,N2O!AD45)</f>
        <v>1018.9750181339999</v>
      </c>
      <c r="AE45" s="30">
        <f>SUM('CH4'!AE45,N2O!AE45)</f>
        <v>1035.446854</v>
      </c>
      <c r="AF45" s="30">
        <f>SUM('CH4'!AF45,N2O!AF45)</f>
        <v>1004.2087563999999</v>
      </c>
      <c r="AG45" s="30">
        <f>SUM('CH4'!AG45,N2O!AG45)</f>
        <v>1007.6261343641058</v>
      </c>
      <c r="AH45" s="30">
        <f>SUM('CH4'!AH45,N2O!AH45)</f>
        <v>1011.043517002</v>
      </c>
      <c r="AJ45" s="138">
        <f>AH45-AG45</f>
        <v>3.4173826378942067</v>
      </c>
      <c r="AK45" s="134">
        <f>IF(AH45&lt;&gt;0,AH45/AG45-1,0)</f>
        <v>3.3915184624015993E-3</v>
      </c>
    </row>
    <row r="46" spans="2:37" ht="18.75" customHeight="1">
      <c r="B46" s="19" t="s">
        <v>36</v>
      </c>
      <c r="C46" s="16" t="s">
        <v>6</v>
      </c>
      <c r="D46" s="29">
        <f>SUM('CH4'!D46,N2O!D46)</f>
        <v>3993.9638275808684</v>
      </c>
      <c r="E46" s="29">
        <f>SUM('CH4'!E46,N2O!E46)</f>
        <v>3284.468320820763</v>
      </c>
      <c r="F46" s="29">
        <f>SUM('CH4'!F46,N2O!F46)</f>
        <v>2808.5185170361701</v>
      </c>
      <c r="G46" s="29">
        <f>SUM('CH4'!G46,N2O!G46)</f>
        <v>2479.0617593741845</v>
      </c>
      <c r="H46" s="29">
        <f>SUM('CH4'!H46,N2O!H46)</f>
        <v>2204.0522274072346</v>
      </c>
      <c r="I46" s="29">
        <f>SUM('CH4'!I46,N2O!I46)</f>
        <v>2106.4684847082922</v>
      </c>
      <c r="J46" s="29">
        <f>SUM('CH4'!J46,N2O!J46)</f>
        <v>1940.7305387391148</v>
      </c>
      <c r="K46" s="29">
        <f>SUM('CH4'!K46,N2O!K46)</f>
        <v>1711.3673731956815</v>
      </c>
      <c r="L46" s="29">
        <f>SUM('CH4'!L46,N2O!L46)</f>
        <v>1554.2504243595063</v>
      </c>
      <c r="M46" s="29">
        <f>SUM('CH4'!M46,N2O!M46)</f>
        <v>1466.7633146945661</v>
      </c>
      <c r="N46" s="29">
        <f>SUM('CH4'!N46,N2O!N46)</f>
        <v>1393.0971223371862</v>
      </c>
      <c r="O46" s="29">
        <f>SUM('CH4'!O46,N2O!O46)</f>
        <v>1334.057354595632</v>
      </c>
      <c r="P46" s="29">
        <f>SUM('CH4'!P46,N2O!P46)</f>
        <v>1305.4434645326096</v>
      </c>
      <c r="Q46" s="29">
        <f>SUM('CH4'!Q46,N2O!Q46)</f>
        <v>1263.4285939514407</v>
      </c>
      <c r="R46" s="29">
        <f>SUM('CH4'!R46,N2O!R46)</f>
        <v>1220.2593655083797</v>
      </c>
      <c r="S46" s="29">
        <f>SUM('CH4'!S46,N2O!S46)</f>
        <v>1186.9866700351513</v>
      </c>
      <c r="T46" s="29">
        <f>SUM('CH4'!T46,N2O!T46)</f>
        <v>1158.8980455454662</v>
      </c>
      <c r="U46" s="29">
        <f>SUM('CH4'!U46,N2O!U46)</f>
        <v>1136.2850259376496</v>
      </c>
      <c r="V46" s="29">
        <f>SUM('CH4'!V46,N2O!V46)</f>
        <v>1110.8924861844582</v>
      </c>
      <c r="W46" s="29">
        <f>SUM('CH4'!W46,N2O!W46)</f>
        <v>1094.8213698314596</v>
      </c>
      <c r="X46" s="29">
        <f>SUM('CH4'!X46,N2O!X46)</f>
        <v>1070.9342981257141</v>
      </c>
      <c r="Y46" s="29">
        <f>SUM('CH4'!Y46,N2O!Y46)</f>
        <v>1060.7995115598023</v>
      </c>
      <c r="Z46" s="29">
        <f>SUM('CH4'!Z46,N2O!Z46)</f>
        <v>1040.6111810889861</v>
      </c>
      <c r="AA46" s="29">
        <f>SUM('CH4'!AA46,N2O!AA46)</f>
        <v>1023.7100039732476</v>
      </c>
      <c r="AB46" s="29">
        <f>SUM('CH4'!AB46,N2O!AB46)</f>
        <v>1028.3132716980979</v>
      </c>
      <c r="AC46" s="29">
        <f>SUM('CH4'!AC46,N2O!AC46)</f>
        <v>1030.6174112048948</v>
      </c>
      <c r="AD46" s="29">
        <f>SUM('CH4'!AD46,N2O!AD46)</f>
        <v>1029.8648508176827</v>
      </c>
      <c r="AE46" s="29">
        <f>SUM('CH4'!AE46,N2O!AE46)</f>
        <v>1024.2611384649977</v>
      </c>
      <c r="AF46" s="29">
        <f>SUM('CH4'!AF46,N2O!AF46)</f>
        <v>1016.2362625712458</v>
      </c>
      <c r="AG46" s="29">
        <f>SUM('CH4'!AG46,N2O!AG46)</f>
        <v>1009.6146830967904</v>
      </c>
      <c r="AH46" s="98">
        <f>SUM('CH4'!AH46,N2O!AH46)</f>
        <v>1001.4383092042571</v>
      </c>
      <c r="AJ46" s="137">
        <f>AH46-AG46</f>
        <v>-8.17637389253332</v>
      </c>
      <c r="AK46" s="133">
        <f>IF(AH46&lt;&gt;0,AH46/AG46-1,0)</f>
        <v>-8.0985092921330715E-3</v>
      </c>
    </row>
    <row r="47" spans="2:37" ht="18.75" customHeight="1">
      <c r="B47" s="20" t="s">
        <v>92</v>
      </c>
      <c r="C47" s="15" t="s">
        <v>6</v>
      </c>
      <c r="D47" s="30" t="e">
        <f>SUM('CH4'!D47,N2O!D47)</f>
        <v>#N/A</v>
      </c>
      <c r="E47" s="30" t="e">
        <f>SUM('CH4'!E47,N2O!E47)</f>
        <v>#N/A</v>
      </c>
      <c r="F47" s="30" t="e">
        <f>SUM('CH4'!F47,N2O!F47)</f>
        <v>#N/A</v>
      </c>
      <c r="G47" s="30" t="e">
        <f>SUM('CH4'!G47,N2O!G47)</f>
        <v>#N/A</v>
      </c>
      <c r="H47" s="30" t="e">
        <f>SUM('CH4'!H47,N2O!H47)</f>
        <v>#N/A</v>
      </c>
      <c r="I47" s="30">
        <f>SUM('CH4'!I47,N2O!I47)</f>
        <v>11.560855</v>
      </c>
      <c r="J47" s="30">
        <f>SUM('CH4'!J47,N2O!J47)</f>
        <v>24.026689899400001</v>
      </c>
      <c r="K47" s="30">
        <f>SUM('CH4'!K47,N2O!K47)</f>
        <v>37.397187976350004</v>
      </c>
      <c r="L47" s="30">
        <f>SUM('CH4'!L47,N2O!L47)</f>
        <v>51.672877100599997</v>
      </c>
      <c r="M47" s="30">
        <f>SUM('CH4'!M47,N2O!M47)</f>
        <v>66.853546124250002</v>
      </c>
      <c r="N47" s="30">
        <f>SUM('CH4'!N47,N2O!N47)</f>
        <v>89.933531267561989</v>
      </c>
      <c r="O47" s="30">
        <f>SUM('CH4'!O47,N2O!O47)</f>
        <v>100.167854696883</v>
      </c>
      <c r="P47" s="30">
        <f>SUM('CH4'!P47,N2O!P47)</f>
        <v>119.55504049999999</v>
      </c>
      <c r="Q47" s="30">
        <f>SUM('CH4'!Q47,N2O!Q47)</f>
        <v>130.570857375</v>
      </c>
      <c r="R47" s="30">
        <f>SUM('CH4'!R47,N2O!R47)</f>
        <v>148.29923674999998</v>
      </c>
      <c r="S47" s="30">
        <f>SUM('CH4'!S47,N2O!S47)</f>
        <v>266.74767000000003</v>
      </c>
      <c r="T47" s="30">
        <f>SUM('CH4'!T47,N2O!T47)</f>
        <v>35.886930540000002</v>
      </c>
      <c r="U47" s="30">
        <f>SUM('CH4'!U47,N2O!U47)</f>
        <v>36.28872939</v>
      </c>
      <c r="V47" s="30">
        <f>SUM('CH4'!V47,N2O!V47)</f>
        <v>38.319023819999998</v>
      </c>
      <c r="W47" s="30">
        <f>SUM('CH4'!W47,N2O!W47)</f>
        <v>39.141017129999994</v>
      </c>
      <c r="X47" s="30">
        <f>SUM('CH4'!X47,N2O!X47)</f>
        <v>40.216676219999997</v>
      </c>
      <c r="Y47" s="30">
        <f>SUM('CH4'!Y47,N2O!Y47)</f>
        <v>43.317788790000002</v>
      </c>
      <c r="Z47" s="30">
        <f>SUM('CH4'!Z47,N2O!Z47)</f>
        <v>41.294271689999995</v>
      </c>
      <c r="AA47" s="30">
        <f>SUM('CH4'!AA47,N2O!AA47)</f>
        <v>40.340604540000001</v>
      </c>
      <c r="AB47" s="30">
        <f>SUM('CH4'!AB47,N2O!AB47)</f>
        <v>40.734657869999999</v>
      </c>
      <c r="AC47" s="30">
        <f>SUM('CH4'!AC47,N2O!AC47)</f>
        <v>39.674489819999998</v>
      </c>
      <c r="AD47" s="30">
        <f>SUM('CH4'!AD47,N2O!AD47)</f>
        <v>38.223173009999996</v>
      </c>
      <c r="AE47" s="30">
        <f>SUM('CH4'!AE47,N2O!AE47)</f>
        <v>37.0139037</v>
      </c>
      <c r="AF47" s="30">
        <f>SUM('CH4'!AF47,N2O!AF47)</f>
        <v>36.508508519999999</v>
      </c>
      <c r="AG47" s="30">
        <f>SUM('CH4'!AG47,N2O!AG47)</f>
        <v>36.003113339999999</v>
      </c>
      <c r="AH47" s="30">
        <f>SUM('CH4'!AH47,N2O!AH47)</f>
        <v>35.497718159999998</v>
      </c>
      <c r="AJ47" s="138">
        <f>AH47-AG47</f>
        <v>-0.50539518000000072</v>
      </c>
      <c r="AK47" s="134">
        <f>IF(AH47&lt;&gt;0,AH47/AG47-1,0)</f>
        <v>-1.4037541010057608E-2</v>
      </c>
    </row>
    <row r="48" spans="2:37" ht="18.75" customHeight="1">
      <c r="B48" s="9"/>
      <c r="C48" s="1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98"/>
      <c r="AJ48" s="137"/>
      <c r="AK48" s="133"/>
    </row>
    <row r="49" spans="2:37" s="11" customFormat="1" ht="18.75" customHeight="1">
      <c r="B49" s="5" t="s">
        <v>159</v>
      </c>
      <c r="C49" s="21" t="s">
        <v>6</v>
      </c>
      <c r="D49" s="28">
        <f>SUMIF(D50,"&lt;1E+307")</f>
        <v>24861.64487643036</v>
      </c>
      <c r="E49" s="28">
        <f t="shared" ref="E49:AH49" si="24">SUMIF(E50,"&lt;1E+307")</f>
        <v>-26857.496452649124</v>
      </c>
      <c r="F49" s="28">
        <f t="shared" si="24"/>
        <v>-33587.435507899805</v>
      </c>
      <c r="G49" s="28">
        <f t="shared" si="24"/>
        <v>-33175.662410089797</v>
      </c>
      <c r="H49" s="28">
        <f t="shared" si="24"/>
        <v>-25985.249184583874</v>
      </c>
      <c r="I49" s="28">
        <f t="shared" si="24"/>
        <v>-33719.361426386582</v>
      </c>
      <c r="J49" s="28">
        <f t="shared" si="24"/>
        <v>-28079.144050005096</v>
      </c>
      <c r="K49" s="28">
        <f t="shared" si="24"/>
        <v>-28391.274675180619</v>
      </c>
      <c r="L49" s="28">
        <f t="shared" si="24"/>
        <v>-29293.833970532767</v>
      </c>
      <c r="M49" s="28">
        <f t="shared" si="24"/>
        <v>-31019.416198873172</v>
      </c>
      <c r="N49" s="28">
        <f t="shared" si="24"/>
        <v>-20555.787867007424</v>
      </c>
      <c r="O49" s="28">
        <f t="shared" si="24"/>
        <v>-23873.969315765567</v>
      </c>
      <c r="P49" s="28">
        <f t="shared" si="24"/>
        <v>3644.7509158062744</v>
      </c>
      <c r="Q49" s="28">
        <f t="shared" si="24"/>
        <v>3281.9873199490735</v>
      </c>
      <c r="R49" s="28">
        <f t="shared" si="24"/>
        <v>1319.5537657505163</v>
      </c>
      <c r="S49" s="28">
        <f t="shared" si="24"/>
        <v>-14.429620185003614</v>
      </c>
      <c r="T49" s="28">
        <f t="shared" si="24"/>
        <v>-2953.8143389066381</v>
      </c>
      <c r="U49" s="28">
        <f t="shared" si="24"/>
        <v>746.15258146088127</v>
      </c>
      <c r="V49" s="28">
        <f t="shared" si="24"/>
        <v>-10108.065049829498</v>
      </c>
      <c r="W49" s="28">
        <f t="shared" si="24"/>
        <v>-17288.100208210108</v>
      </c>
      <c r="X49" s="28">
        <f t="shared" si="24"/>
        <v>-9797.3090436623861</v>
      </c>
      <c r="Y49" s="28">
        <f t="shared" si="24"/>
        <v>-8916.313388570441</v>
      </c>
      <c r="Z49" s="28">
        <f t="shared" si="24"/>
        <v>-17774.62486642371</v>
      </c>
      <c r="AA49" s="28">
        <f t="shared" si="24"/>
        <v>-17497.274708339515</v>
      </c>
      <c r="AB49" s="28">
        <f t="shared" si="24"/>
        <v>-21029.255519105383</v>
      </c>
      <c r="AC49" s="28">
        <f t="shared" si="24"/>
        <v>-19315.855185473607</v>
      </c>
      <c r="AD49" s="28">
        <f t="shared" si="24"/>
        <v>-20067.78931927853</v>
      </c>
      <c r="AE49" s="28">
        <f t="shared" si="24"/>
        <v>-20539.448935818898</v>
      </c>
      <c r="AF49" s="28">
        <f t="shared" si="24"/>
        <v>-18285.893868300918</v>
      </c>
      <c r="AG49" s="28">
        <f t="shared" si="24"/>
        <v>-16463.94868568781</v>
      </c>
      <c r="AH49" s="28">
        <f t="shared" si="24"/>
        <v>-16515.64766010427</v>
      </c>
      <c r="AJ49" s="135">
        <f>AH49-AG49</f>
        <v>-51.69897441646026</v>
      </c>
      <c r="AK49" s="132">
        <f>IF(AH49&lt;&gt;0,AH49/AG49-1,0)</f>
        <v>3.1401321398312199E-3</v>
      </c>
    </row>
    <row r="50" spans="2:37" ht="18.75" customHeight="1">
      <c r="B50" s="97" t="s">
        <v>158</v>
      </c>
      <c r="C50" s="16" t="s">
        <v>6</v>
      </c>
      <c r="D50" s="29">
        <f>SUM('CO2'!D50,'CH4'!D50,N2O!D50)</f>
        <v>24861.64487643036</v>
      </c>
      <c r="E50" s="29">
        <f>SUM('CO2'!E50,'CH4'!E50,N2O!E50)</f>
        <v>-26857.496452649124</v>
      </c>
      <c r="F50" s="29">
        <f>SUM('CO2'!F50,'CH4'!F50,N2O!F50)</f>
        <v>-33587.435507899805</v>
      </c>
      <c r="G50" s="29">
        <f>SUM('CO2'!G50,'CH4'!G50,N2O!G50)</f>
        <v>-33175.662410089797</v>
      </c>
      <c r="H50" s="29">
        <f>SUM('CO2'!H50,'CH4'!H50,N2O!H50)</f>
        <v>-25985.249184583874</v>
      </c>
      <c r="I50" s="29">
        <f>SUM('CO2'!I50,'CH4'!I50,N2O!I50)</f>
        <v>-33719.361426386582</v>
      </c>
      <c r="J50" s="29">
        <f>SUM('CO2'!J50,'CH4'!J50,N2O!J50)</f>
        <v>-28079.144050005096</v>
      </c>
      <c r="K50" s="29">
        <f>SUM('CO2'!K50,'CH4'!K50,N2O!K50)</f>
        <v>-28391.274675180619</v>
      </c>
      <c r="L50" s="29">
        <f>SUM('CO2'!L50,'CH4'!L50,N2O!L50)</f>
        <v>-29293.833970532767</v>
      </c>
      <c r="M50" s="29">
        <f>SUM('CO2'!M50,'CH4'!M50,N2O!M50)</f>
        <v>-31019.416198873172</v>
      </c>
      <c r="N50" s="29">
        <f>SUM('CO2'!N50,'CH4'!N50,N2O!N50)</f>
        <v>-20555.787867007424</v>
      </c>
      <c r="O50" s="29">
        <f>SUM('CO2'!O50,'CH4'!O50,N2O!O50)</f>
        <v>-23873.969315765567</v>
      </c>
      <c r="P50" s="29">
        <f>SUM('CO2'!P50,'CH4'!P50,N2O!P50)</f>
        <v>3644.7509158062744</v>
      </c>
      <c r="Q50" s="29">
        <f>SUM('CO2'!Q50,'CH4'!Q50,N2O!Q50)</f>
        <v>3281.9873199490735</v>
      </c>
      <c r="R50" s="29">
        <f>SUM('CO2'!R50,'CH4'!R50,N2O!R50)</f>
        <v>1319.5537657505163</v>
      </c>
      <c r="S50" s="29">
        <f>SUM('CO2'!S50,'CH4'!S50,N2O!S50)</f>
        <v>-14.429620185003614</v>
      </c>
      <c r="T50" s="29">
        <f>SUM('CO2'!T50,'CH4'!T50,N2O!T50)</f>
        <v>-2953.8143389066381</v>
      </c>
      <c r="U50" s="29">
        <f>SUM('CO2'!U50,'CH4'!U50,N2O!U50)</f>
        <v>746.15258146088127</v>
      </c>
      <c r="V50" s="29">
        <f>SUM('CO2'!V50,'CH4'!V50,N2O!V50)</f>
        <v>-10108.065049829498</v>
      </c>
      <c r="W50" s="29">
        <f>SUM('CO2'!W50,'CH4'!W50,N2O!W50)</f>
        <v>-17288.100208210108</v>
      </c>
      <c r="X50" s="29">
        <f>SUM('CO2'!X50,'CH4'!X50,N2O!X50)</f>
        <v>-9797.3090436623861</v>
      </c>
      <c r="Y50" s="29">
        <f>SUM('CO2'!Y50,'CH4'!Y50,N2O!Y50)</f>
        <v>-8916.313388570441</v>
      </c>
      <c r="Z50" s="29">
        <f>SUM('CO2'!Z50,'CH4'!Z50,N2O!Z50)</f>
        <v>-17774.62486642371</v>
      </c>
      <c r="AA50" s="29">
        <f>SUM('CO2'!AA50,'CH4'!AA50,N2O!AA50)</f>
        <v>-17497.274708339515</v>
      </c>
      <c r="AB50" s="29">
        <f>SUM('CO2'!AB50,'CH4'!AB50,N2O!AB50)</f>
        <v>-21029.255519105383</v>
      </c>
      <c r="AC50" s="29">
        <f>SUM('CO2'!AC50,'CH4'!AC50,N2O!AC50)</f>
        <v>-19315.855185473607</v>
      </c>
      <c r="AD50" s="29">
        <f>SUM('CO2'!AD50,'CH4'!AD50,N2O!AD50)</f>
        <v>-20067.78931927853</v>
      </c>
      <c r="AE50" s="29">
        <f>SUM('CO2'!AE50,'CH4'!AE50,N2O!AE50)</f>
        <v>-20539.448935818898</v>
      </c>
      <c r="AF50" s="29">
        <f>SUM('CO2'!AF50,'CH4'!AF50,N2O!AF50)</f>
        <v>-18285.893868300918</v>
      </c>
      <c r="AG50" s="29">
        <f>SUM('CO2'!AG50,'CH4'!AG50,N2O!AG50)</f>
        <v>-16463.94868568781</v>
      </c>
      <c r="AH50" s="98">
        <f>SUM('CO2'!AH50,'CH4'!AH50,N2O!AH50)</f>
        <v>-16515.64766010427</v>
      </c>
      <c r="AJ50" s="137">
        <f>AH50-AG50</f>
        <v>-51.69897441646026</v>
      </c>
      <c r="AK50" s="133">
        <f>IF(AH50&lt;&gt;0,AH50/AG50-1,0)</f>
        <v>3.1401321398312199E-3</v>
      </c>
    </row>
    <row r="51" spans="2:37" ht="14.25" customHeight="1">
      <c r="B51" s="7"/>
      <c r="C51" s="17"/>
    </row>
    <row r="52" spans="2:37" ht="18.75" customHeight="1"/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L52"/>
  <sheetViews>
    <sheetView showGridLines="0" zoomScale="70" zoomScaleNormal="70" zoomScalePageLayoutView="150" workbookViewId="0">
      <pane xSplit="3" ySplit="8" topLeftCell="D9" activePane="bottomRight" state="frozen"/>
      <selection activeCell="AO5" sqref="AO5"/>
      <selection pane="topRight" activeCell="AO5" sqref="AO5"/>
      <selection pane="bottomLeft" activeCell="AO5" sqref="AO5"/>
      <selection pane="bottomRight" activeCell="B4" sqref="B4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hidden="1" customWidth="1"/>
    <col min="4" max="33" width="10.85546875" style="2" customWidth="1"/>
    <col min="34" max="37" width="10.85546875" style="95" customWidth="1"/>
    <col min="38" max="38" width="10.85546875" style="2" customWidth="1"/>
    <col min="39" max="16384" width="11.42578125" style="2"/>
  </cols>
  <sheetData>
    <row r="1" spans="2:38" hidden="1">
      <c r="D1" s="92" t="str">
        <f>THG!D1</f>
        <v>REF</v>
      </c>
      <c r="E1" s="92" t="str">
        <f>THG!E1</f>
        <v>REF</v>
      </c>
      <c r="F1" s="92" t="str">
        <f>THG!F1</f>
        <v>REF</v>
      </c>
      <c r="G1" s="92" t="str">
        <f>THG!G1</f>
        <v>REF</v>
      </c>
      <c r="H1" s="92" t="str">
        <f>THG!H1</f>
        <v>REF</v>
      </c>
      <c r="I1" s="92" t="str">
        <f>THG!I1</f>
        <v>REF</v>
      </c>
      <c r="J1" s="92" t="str">
        <f>THG!J1</f>
        <v>REF</v>
      </c>
      <c r="K1" s="92" t="str">
        <f>THG!K1</f>
        <v>REF</v>
      </c>
      <c r="L1" s="92" t="str">
        <f>THG!L1</f>
        <v>REF</v>
      </c>
      <c r="M1" s="92" t="str">
        <f>THG!M1</f>
        <v>REF</v>
      </c>
      <c r="N1" s="92" t="str">
        <f>THG!N1</f>
        <v>REF</v>
      </c>
      <c r="O1" s="92" t="str">
        <f>THG!O1</f>
        <v>REF</v>
      </c>
      <c r="P1" s="92" t="str">
        <f>THG!P1</f>
        <v>REF</v>
      </c>
      <c r="Q1" s="92" t="str">
        <f>THG!Q1</f>
        <v>REF</v>
      </c>
      <c r="R1" s="92" t="str">
        <f>THG!R1</f>
        <v>REF</v>
      </c>
      <c r="S1" s="92" t="str">
        <f>THG!S1</f>
        <v>REF</v>
      </c>
      <c r="T1" s="92" t="str">
        <f>THG!T1</f>
        <v>REF</v>
      </c>
      <c r="U1" s="92" t="str">
        <f>THG!U1</f>
        <v>REF</v>
      </c>
      <c r="V1" s="92" t="str">
        <f>THG!V1</f>
        <v>REF</v>
      </c>
      <c r="W1" s="92" t="str">
        <f>THG!W1</f>
        <v>REF</v>
      </c>
      <c r="X1" s="92" t="str">
        <f>THG!X1</f>
        <v>REF</v>
      </c>
      <c r="Y1" s="92" t="str">
        <f>THG!Y1</f>
        <v>REF</v>
      </c>
      <c r="Z1" s="92" t="str">
        <f>THG!Z1</f>
        <v>REF</v>
      </c>
      <c r="AA1" s="92" t="str">
        <f>THG!AA1</f>
        <v>REF</v>
      </c>
      <c r="AB1" s="92" t="str">
        <f>THG!AB1</f>
        <v>REF</v>
      </c>
      <c r="AC1" s="92" t="str">
        <f>THG!AC1</f>
        <v>REF</v>
      </c>
      <c r="AD1" s="92" t="str">
        <f>THG!AD1</f>
        <v>REF</v>
      </c>
      <c r="AE1" s="92" t="str">
        <f>THG!AE1</f>
        <v>REF</v>
      </c>
      <c r="AF1" s="92" t="str">
        <f>THG!AF1</f>
        <v>REF</v>
      </c>
      <c r="AG1" s="92" t="s">
        <v>149</v>
      </c>
      <c r="AH1" s="92" t="s">
        <v>148</v>
      </c>
      <c r="AI1" s="92"/>
      <c r="AJ1" s="92"/>
      <c r="AK1" s="92"/>
      <c r="AL1" s="92"/>
    </row>
    <row r="2" spans="2:38" ht="14.25" hidden="1" customHeight="1">
      <c r="B2" s="1"/>
      <c r="C2" s="12"/>
      <c r="D2" s="92" t="str">
        <f>THG!D2</f>
        <v>Sum</v>
      </c>
      <c r="E2" s="92" t="str">
        <f>THG!E2</f>
        <v>Sum</v>
      </c>
      <c r="F2" s="92" t="str">
        <f>THG!F2</f>
        <v>Sum</v>
      </c>
      <c r="G2" s="92" t="str">
        <f>THG!G2</f>
        <v>Sum</v>
      </c>
      <c r="H2" s="92" t="str">
        <f>THG!H2</f>
        <v>Sum</v>
      </c>
      <c r="I2" s="92" t="str">
        <f>THG!I2</f>
        <v>Sum</v>
      </c>
      <c r="J2" s="92" t="str">
        <f>THG!J2</f>
        <v>Sum</v>
      </c>
      <c r="K2" s="92" t="str">
        <f>THG!K2</f>
        <v>Sum</v>
      </c>
      <c r="L2" s="92" t="str">
        <f>THG!L2</f>
        <v>Sum</v>
      </c>
      <c r="M2" s="92" t="str">
        <f>THG!M2</f>
        <v>Sum</v>
      </c>
      <c r="N2" s="92" t="str">
        <f>THG!N2</f>
        <v>Sum</v>
      </c>
      <c r="O2" s="92" t="str">
        <f>THG!O2</f>
        <v>Sum</v>
      </c>
      <c r="P2" s="92" t="str">
        <f>THG!P2</f>
        <v>Sum</v>
      </c>
      <c r="Q2" s="92" t="str">
        <f>THG!Q2</f>
        <v>Sum</v>
      </c>
      <c r="R2" s="92" t="str">
        <f>THG!R2</f>
        <v>Sum</v>
      </c>
      <c r="S2" s="92" t="str">
        <f>THG!S2</f>
        <v>Sum</v>
      </c>
      <c r="T2" s="92" t="str">
        <f>THG!T2</f>
        <v>Sum</v>
      </c>
      <c r="U2" s="92" t="str">
        <f>THG!U2</f>
        <v>Sum</v>
      </c>
      <c r="V2" s="92" t="str">
        <f>THG!V2</f>
        <v>Sum</v>
      </c>
      <c r="W2" s="92" t="str">
        <f>THG!W2</f>
        <v>Sum</v>
      </c>
      <c r="X2" s="92" t="str">
        <f>THG!X2</f>
        <v>Sum</v>
      </c>
      <c r="Y2" s="92" t="str">
        <f>THG!Y2</f>
        <v>Sum</v>
      </c>
      <c r="Z2" s="92" t="str">
        <f>THG!Z2</f>
        <v>Sum</v>
      </c>
      <c r="AA2" s="92" t="str">
        <f>THG!AA2</f>
        <v>Sum</v>
      </c>
      <c r="AB2" s="92" t="str">
        <f>THG!AB2</f>
        <v>Sum</v>
      </c>
      <c r="AC2" s="92" t="str">
        <f>THG!AC2</f>
        <v>Sum</v>
      </c>
      <c r="AD2" s="92" t="str">
        <f>THG!AD2</f>
        <v>Sum</v>
      </c>
      <c r="AE2" s="92" t="str">
        <f>THG!AE2</f>
        <v>Sum</v>
      </c>
      <c r="AF2" s="92" t="str">
        <f>THG!AF2</f>
        <v>Sum</v>
      </c>
      <c r="AG2" s="92" t="str">
        <f>THG!AG2</f>
        <v>Sum</v>
      </c>
      <c r="AH2" s="92" t="str">
        <f>THG!AH2</f>
        <v>Sum</v>
      </c>
      <c r="AI2" s="92"/>
      <c r="AJ2" s="92"/>
      <c r="AK2" s="92"/>
      <c r="AL2" s="92"/>
    </row>
    <row r="3" spans="2:38" ht="22.5" customHeight="1">
      <c r="B3" s="3" t="s">
        <v>214</v>
      </c>
      <c r="C3" s="13" t="s">
        <v>121</v>
      </c>
      <c r="D3" s="25" t="s">
        <v>45</v>
      </c>
      <c r="E3" s="25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J3" s="89"/>
      <c r="AK3" s="89"/>
    </row>
    <row r="4" spans="2:38">
      <c r="B4" s="4" t="s">
        <v>169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J4" s="8" t="s">
        <v>172</v>
      </c>
      <c r="AK4" s="8" t="s">
        <v>173</v>
      </c>
    </row>
    <row r="5" spans="2:38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J5" s="135"/>
      <c r="AK5" s="130"/>
    </row>
    <row r="6" spans="2:38" s="11" customFormat="1" ht="18.75" customHeight="1">
      <c r="B6" s="26" t="s">
        <v>43</v>
      </c>
      <c r="C6" s="23" t="s">
        <v>6</v>
      </c>
      <c r="D6" s="27">
        <f t="shared" ref="D6:AG6" si="0">SUM(D9,D14,D22,D27,D33,D43)</f>
        <v>1052476.8348697026</v>
      </c>
      <c r="E6" s="27">
        <f t="shared" si="0"/>
        <v>1014224.5208819603</v>
      </c>
      <c r="F6" s="27">
        <f t="shared" si="0"/>
        <v>965893.26177731343</v>
      </c>
      <c r="G6" s="27">
        <f t="shared" si="0"/>
        <v>956132.11570396065</v>
      </c>
      <c r="H6" s="27">
        <f t="shared" si="0"/>
        <v>939814.62940062885</v>
      </c>
      <c r="I6" s="27">
        <f t="shared" si="0"/>
        <v>938968.40815141238</v>
      </c>
      <c r="J6" s="27">
        <f t="shared" si="0"/>
        <v>959151.30805183738</v>
      </c>
      <c r="K6" s="27">
        <f t="shared" si="0"/>
        <v>931324.20077969984</v>
      </c>
      <c r="L6" s="27">
        <f t="shared" si="0"/>
        <v>923356.69107081601</v>
      </c>
      <c r="M6" s="27">
        <f t="shared" si="0"/>
        <v>895874.33367023943</v>
      </c>
      <c r="N6" s="27">
        <f t="shared" si="0"/>
        <v>899852.05638672644</v>
      </c>
      <c r="O6" s="27">
        <f t="shared" si="0"/>
        <v>916648.52210223896</v>
      </c>
      <c r="P6" s="27">
        <f t="shared" si="0"/>
        <v>899971.39878908347</v>
      </c>
      <c r="Q6" s="27">
        <f t="shared" si="0"/>
        <v>901151.90266583045</v>
      </c>
      <c r="R6" s="27">
        <f t="shared" si="0"/>
        <v>887089.12730592932</v>
      </c>
      <c r="S6" s="27">
        <f t="shared" si="0"/>
        <v>866697.22416572447</v>
      </c>
      <c r="T6" s="27">
        <f t="shared" si="0"/>
        <v>878320.43033146986</v>
      </c>
      <c r="U6" s="27">
        <f t="shared" si="0"/>
        <v>851624.3287334143</v>
      </c>
      <c r="V6" s="27">
        <f t="shared" si="0"/>
        <v>854927.14547316427</v>
      </c>
      <c r="W6" s="27">
        <f t="shared" si="0"/>
        <v>790294.71893557033</v>
      </c>
      <c r="X6" s="27">
        <f t="shared" si="0"/>
        <v>832949.10778969864</v>
      </c>
      <c r="Y6" s="27">
        <f t="shared" si="0"/>
        <v>809216.91909081012</v>
      </c>
      <c r="Z6" s="27">
        <f t="shared" si="0"/>
        <v>813984.65448538098</v>
      </c>
      <c r="AA6" s="27">
        <f t="shared" si="0"/>
        <v>831453.8380562088</v>
      </c>
      <c r="AB6" s="27">
        <f t="shared" si="0"/>
        <v>792587.77032044891</v>
      </c>
      <c r="AC6" s="27">
        <f t="shared" si="0"/>
        <v>795610.21464753943</v>
      </c>
      <c r="AD6" s="27">
        <f t="shared" si="0"/>
        <v>800686.63201326563</v>
      </c>
      <c r="AE6" s="27">
        <f t="shared" si="0"/>
        <v>785882.91836422589</v>
      </c>
      <c r="AF6" s="27">
        <f t="shared" si="0"/>
        <v>754111.6065138831</v>
      </c>
      <c r="AG6" s="27">
        <f t="shared" si="0"/>
        <v>711427.80869731179</v>
      </c>
      <c r="AH6" s="27">
        <f t="shared" ref="AH6" si="1">SUM(AH9,AH14,AH22,AH27,AH33,AH43)</f>
        <v>644454.31975910778</v>
      </c>
      <c r="AJ6" s="136">
        <f>AH6-AG6</f>
        <v>-66973.488938204013</v>
      </c>
      <c r="AK6" s="131">
        <f>IF(AH6&lt;&gt;0,AH6/AG6-1,0)</f>
        <v>-9.4139543210770005E-2</v>
      </c>
    </row>
    <row r="7" spans="2:38" s="11" customFormat="1" ht="18.75" customHeight="1">
      <c r="B7" s="24" t="s">
        <v>44</v>
      </c>
      <c r="C7" s="21" t="s">
        <v>6</v>
      </c>
      <c r="D7" s="28">
        <f t="shared" ref="D7:AG7" si="2">SUM(D9,D14,D22,D27,D33,D43,D49)</f>
        <v>1074783.4380484154</v>
      </c>
      <c r="E7" s="28">
        <f t="shared" si="2"/>
        <v>984791.93879146362</v>
      </c>
      <c r="F7" s="28">
        <f t="shared" si="2"/>
        <v>929709.34768043517</v>
      </c>
      <c r="G7" s="28">
        <f t="shared" si="2"/>
        <v>920389.27730542223</v>
      </c>
      <c r="H7" s="28">
        <f t="shared" si="2"/>
        <v>911269.79698619514</v>
      </c>
      <c r="I7" s="28">
        <f t="shared" si="2"/>
        <v>902697.41749199282</v>
      </c>
      <c r="J7" s="28">
        <f t="shared" si="2"/>
        <v>928518.88170624536</v>
      </c>
      <c r="K7" s="28">
        <f t="shared" si="2"/>
        <v>900388.69935513474</v>
      </c>
      <c r="L7" s="28">
        <f t="shared" si="2"/>
        <v>891523.33734209486</v>
      </c>
      <c r="M7" s="28">
        <f t="shared" si="2"/>
        <v>862318.19196616393</v>
      </c>
      <c r="N7" s="28">
        <f t="shared" si="2"/>
        <v>876760.87574278715</v>
      </c>
      <c r="O7" s="28">
        <f t="shared" si="2"/>
        <v>889941.53148930788</v>
      </c>
      <c r="P7" s="28">
        <f t="shared" si="2"/>
        <v>900750.38927892083</v>
      </c>
      <c r="Q7" s="28">
        <f t="shared" si="2"/>
        <v>901526.22871639859</v>
      </c>
      <c r="R7" s="28">
        <f t="shared" si="2"/>
        <v>885474.64600017236</v>
      </c>
      <c r="S7" s="28">
        <f t="shared" si="2"/>
        <v>863714.56078018714</v>
      </c>
      <c r="T7" s="28">
        <f t="shared" si="2"/>
        <v>872405.24277931615</v>
      </c>
      <c r="U7" s="28">
        <f t="shared" si="2"/>
        <v>849392.85439786408</v>
      </c>
      <c r="V7" s="28">
        <f t="shared" si="2"/>
        <v>841820.61181489297</v>
      </c>
      <c r="W7" s="28">
        <f t="shared" si="2"/>
        <v>769986.24381945422</v>
      </c>
      <c r="X7" s="28">
        <f t="shared" si="2"/>
        <v>820111.54489978869</v>
      </c>
      <c r="Y7" s="28">
        <f t="shared" si="2"/>
        <v>797190.9281085378</v>
      </c>
      <c r="Z7" s="28">
        <f t="shared" si="2"/>
        <v>793060.74419465195</v>
      </c>
      <c r="AA7" s="28">
        <f t="shared" si="2"/>
        <v>810767.83002027404</v>
      </c>
      <c r="AB7" s="28">
        <f t="shared" si="2"/>
        <v>768328.62754461507</v>
      </c>
      <c r="AC7" s="28">
        <f t="shared" si="2"/>
        <v>773017.97406027</v>
      </c>
      <c r="AD7" s="28">
        <f t="shared" si="2"/>
        <v>777359.01944434398</v>
      </c>
      <c r="AE7" s="28">
        <f t="shared" si="2"/>
        <v>762063.46929202927</v>
      </c>
      <c r="AF7" s="28">
        <f t="shared" si="2"/>
        <v>732417.4547606915</v>
      </c>
      <c r="AG7" s="28">
        <f t="shared" si="2"/>
        <v>691622.61810415238</v>
      </c>
      <c r="AH7" s="28">
        <f t="shared" ref="AH7" si="3">SUM(AH9,AH14,AH22,AH27,AH33,AH43,AH49)</f>
        <v>624713.97959437501</v>
      </c>
      <c r="AJ7" s="135">
        <f>AH7-AG7</f>
        <v>-66908.638509777375</v>
      </c>
      <c r="AK7" s="132">
        <f>IF(AH7&lt;&gt;0,AH7/AG7-1,0)</f>
        <v>-9.6741541931038344E-2</v>
      </c>
    </row>
    <row r="8" spans="2:38" ht="18.75" customHeight="1">
      <c r="B8" s="19"/>
      <c r="C8" s="16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98"/>
      <c r="AJ8" s="137"/>
      <c r="AK8" s="133"/>
    </row>
    <row r="9" spans="2:38" s="11" customFormat="1" ht="18.75" customHeight="1">
      <c r="B9" s="5" t="s">
        <v>15</v>
      </c>
      <c r="C9" s="21" t="s">
        <v>6</v>
      </c>
      <c r="D9" s="28">
        <f t="shared" ref="D9:AG9" si="4">SUMIF(D10:D12,"&lt;1E+307")</f>
        <v>428829.50333453412</v>
      </c>
      <c r="E9" s="28">
        <f t="shared" si="4"/>
        <v>414632.91206076683</v>
      </c>
      <c r="F9" s="28">
        <f t="shared" si="4"/>
        <v>392151.83818368689</v>
      </c>
      <c r="G9" s="28">
        <f t="shared" si="4"/>
        <v>381249.12917586335</v>
      </c>
      <c r="H9" s="28">
        <f t="shared" si="4"/>
        <v>378428.47216554714</v>
      </c>
      <c r="I9" s="28">
        <f t="shared" si="4"/>
        <v>368992.22970845358</v>
      </c>
      <c r="J9" s="28">
        <f t="shared" si="4"/>
        <v>376320.12817137979</v>
      </c>
      <c r="K9" s="28">
        <f t="shared" si="4"/>
        <v>355486.93237793725</v>
      </c>
      <c r="L9" s="28">
        <f t="shared" si="4"/>
        <v>358081.7563205086</v>
      </c>
      <c r="M9" s="28">
        <f t="shared" si="4"/>
        <v>346466.71632133919</v>
      </c>
      <c r="N9" s="28">
        <f t="shared" si="4"/>
        <v>359574.09535726218</v>
      </c>
      <c r="O9" s="28">
        <f t="shared" si="4"/>
        <v>372833.9653412496</v>
      </c>
      <c r="P9" s="28">
        <f t="shared" si="4"/>
        <v>374172.91326934792</v>
      </c>
      <c r="Q9" s="28">
        <f t="shared" si="4"/>
        <v>387959.19704408746</v>
      </c>
      <c r="R9" s="28">
        <f t="shared" si="4"/>
        <v>385234.54768506187</v>
      </c>
      <c r="S9" s="28">
        <f t="shared" si="4"/>
        <v>380312.45220226445</v>
      </c>
      <c r="T9" s="28">
        <f t="shared" si="4"/>
        <v>382209.82189827465</v>
      </c>
      <c r="U9" s="28">
        <f t="shared" si="4"/>
        <v>388703.21721811005</v>
      </c>
      <c r="V9" s="28">
        <f t="shared" si="4"/>
        <v>368640.25905910938</v>
      </c>
      <c r="W9" s="28">
        <f t="shared" si="4"/>
        <v>343791.45518225007</v>
      </c>
      <c r="X9" s="28">
        <f t="shared" si="4"/>
        <v>355399.13215739495</v>
      </c>
      <c r="Y9" s="28">
        <f t="shared" si="4"/>
        <v>352973.97763680184</v>
      </c>
      <c r="Z9" s="28">
        <f t="shared" si="4"/>
        <v>362454.66141496098</v>
      </c>
      <c r="AA9" s="28">
        <f t="shared" si="4"/>
        <v>365695.40816336585</v>
      </c>
      <c r="AB9" s="28">
        <f t="shared" si="4"/>
        <v>346424.77580907202</v>
      </c>
      <c r="AC9" s="28">
        <f t="shared" si="4"/>
        <v>334082.94044179138</v>
      </c>
      <c r="AD9" s="28">
        <f t="shared" si="4"/>
        <v>330820.04781830753</v>
      </c>
      <c r="AE9" s="28">
        <f t="shared" si="4"/>
        <v>310183.34339570743</v>
      </c>
      <c r="AF9" s="28">
        <f t="shared" si="4"/>
        <v>297497.26717268041</v>
      </c>
      <c r="AG9" s="28">
        <f t="shared" si="4"/>
        <v>248011.90057991454</v>
      </c>
      <c r="AH9" s="28">
        <f t="shared" ref="AH9" si="5">SUMIF(AH10:AH12,"&lt;1E+307")</f>
        <v>210745.80945428606</v>
      </c>
      <c r="AJ9" s="135">
        <f>AH9-AG9</f>
        <v>-37266.091125628474</v>
      </c>
      <c r="AK9" s="132">
        <f>IF(AH9&lt;&gt;0,AH9/AG9-1,0)</f>
        <v>-0.15025928610075134</v>
      </c>
    </row>
    <row r="10" spans="2:38" s="95" customFormat="1" ht="18.75" customHeight="1">
      <c r="B10" s="97" t="s">
        <v>0</v>
      </c>
      <c r="C10" s="96" t="s">
        <v>3</v>
      </c>
      <c r="D10" s="98">
        <v>423905.77852278919</v>
      </c>
      <c r="E10" s="98">
        <v>409874.86968937068</v>
      </c>
      <c r="F10" s="98">
        <v>387485.39027604053</v>
      </c>
      <c r="G10" s="98">
        <v>376740.15374353994</v>
      </c>
      <c r="H10" s="98">
        <v>373995.60565341311</v>
      </c>
      <c r="I10" s="98">
        <v>364608.8924384694</v>
      </c>
      <c r="J10" s="98">
        <v>371625.04628500622</v>
      </c>
      <c r="K10" s="98">
        <v>350830.87738382607</v>
      </c>
      <c r="L10" s="98">
        <v>353484.36679658073</v>
      </c>
      <c r="M10" s="98">
        <v>341928.28111277148</v>
      </c>
      <c r="N10" s="98">
        <v>355167.99799242249</v>
      </c>
      <c r="O10" s="98">
        <v>368372.72693374055</v>
      </c>
      <c r="P10" s="98">
        <v>369604.21802252351</v>
      </c>
      <c r="Q10" s="98">
        <v>383449.05092487409</v>
      </c>
      <c r="R10" s="98">
        <v>380791.70890835067</v>
      </c>
      <c r="S10" s="98">
        <v>375878.17301951256</v>
      </c>
      <c r="T10" s="98">
        <v>377470.36688146449</v>
      </c>
      <c r="U10" s="98">
        <v>384350.98279884731</v>
      </c>
      <c r="V10" s="98">
        <v>364263.05724993255</v>
      </c>
      <c r="W10" s="98">
        <v>339864.86385004409</v>
      </c>
      <c r="X10" s="98">
        <v>351642.17916040705</v>
      </c>
      <c r="Y10" s="98">
        <v>349074.11214796099</v>
      </c>
      <c r="Z10" s="98">
        <v>358561.3075875183</v>
      </c>
      <c r="AA10" s="98">
        <v>361536.86121203139</v>
      </c>
      <c r="AB10" s="98">
        <v>342751.47385490738</v>
      </c>
      <c r="AC10" s="98">
        <v>330478.21971966029</v>
      </c>
      <c r="AD10" s="98">
        <v>327429.95940881898</v>
      </c>
      <c r="AE10" s="98">
        <v>306664.68157408346</v>
      </c>
      <c r="AF10" s="98">
        <v>294160.41286272247</v>
      </c>
      <c r="AG10" s="98">
        <v>244822.17860996351</v>
      </c>
      <c r="AH10" s="98">
        <v>207731.22699190423</v>
      </c>
      <c r="AJ10" s="137">
        <f>AH10-AG10</f>
        <v>-37090.951618059276</v>
      </c>
      <c r="AK10" s="133">
        <f>IF(AH10&lt;&gt;0,AH10/AG10-1,0)</f>
        <v>-0.15150159935938823</v>
      </c>
    </row>
    <row r="11" spans="2:38" s="95" customFormat="1" ht="18.75" customHeight="1">
      <c r="B11" s="20" t="s">
        <v>2</v>
      </c>
      <c r="C11" s="15" t="s">
        <v>5</v>
      </c>
      <c r="D11" s="30">
        <v>1083.2669225</v>
      </c>
      <c r="E11" s="30">
        <v>1139.0283824999999</v>
      </c>
      <c r="F11" s="30">
        <v>1126.6868710999997</v>
      </c>
      <c r="G11" s="30">
        <v>1191.6130584999999</v>
      </c>
      <c r="H11" s="30">
        <v>1212.9793500000001</v>
      </c>
      <c r="I11" s="30">
        <v>1323.7139119999999</v>
      </c>
      <c r="J11" s="30">
        <v>1482.3934264</v>
      </c>
      <c r="K11" s="30">
        <v>1417.3257856</v>
      </c>
      <c r="L11" s="30">
        <v>1429.7796552</v>
      </c>
      <c r="M11" s="30">
        <v>1425.9350059999999</v>
      </c>
      <c r="N11" s="30">
        <v>1414.2592983999998</v>
      </c>
      <c r="O11" s="30">
        <v>1492.4007155999998</v>
      </c>
      <c r="P11" s="30">
        <v>1603.4827191000002</v>
      </c>
      <c r="Q11" s="30">
        <v>1507.7385959999999</v>
      </c>
      <c r="R11" s="30">
        <v>1515.1455375</v>
      </c>
      <c r="S11" s="30">
        <v>1480.982686848</v>
      </c>
      <c r="T11" s="30">
        <v>1670.8132299209999</v>
      </c>
      <c r="U11" s="30">
        <v>1363.8925345535999</v>
      </c>
      <c r="V11" s="30">
        <v>1432.7991799653</v>
      </c>
      <c r="W11" s="30">
        <v>1351.7154793359</v>
      </c>
      <c r="X11" s="30">
        <v>1175.645262176</v>
      </c>
      <c r="Y11" s="30">
        <v>1227.277432116</v>
      </c>
      <c r="Z11" s="30">
        <v>1236.3029460416001</v>
      </c>
      <c r="AA11" s="30">
        <v>1469.7585731070772</v>
      </c>
      <c r="AB11" s="30">
        <v>1195.0525030400001</v>
      </c>
      <c r="AC11" s="30">
        <v>1231.0067087999998</v>
      </c>
      <c r="AD11" s="30">
        <v>1046.2851088865998</v>
      </c>
      <c r="AE11" s="30">
        <v>1251.7395727549999</v>
      </c>
      <c r="AF11" s="30">
        <v>1329.2112450120001</v>
      </c>
      <c r="AG11" s="30">
        <v>1193.9697410657</v>
      </c>
      <c r="AH11" s="30">
        <v>1161.1299662800018</v>
      </c>
      <c r="AJ11" s="138">
        <f>AH11-AG11</f>
        <v>-32.839774785698182</v>
      </c>
      <c r="AK11" s="134">
        <f>IF(AH11&lt;&gt;0,AH11/AG11-1,0)</f>
        <v>-2.7504696020509201E-2</v>
      </c>
    </row>
    <row r="12" spans="2:38" s="95" customFormat="1" ht="18.75" customHeight="1">
      <c r="B12" s="97" t="s">
        <v>1</v>
      </c>
      <c r="C12" s="96" t="s">
        <v>4</v>
      </c>
      <c r="D12" s="98">
        <v>3840.4578892449504</v>
      </c>
      <c r="E12" s="98">
        <v>3619.0139888961558</v>
      </c>
      <c r="F12" s="98">
        <v>3539.7610365463484</v>
      </c>
      <c r="G12" s="98">
        <v>3317.3623738234205</v>
      </c>
      <c r="H12" s="98">
        <v>3219.8871621340791</v>
      </c>
      <c r="I12" s="98">
        <v>3059.6233579841728</v>
      </c>
      <c r="J12" s="98">
        <v>3212.6884599735786</v>
      </c>
      <c r="K12" s="98">
        <v>3238.729208511199</v>
      </c>
      <c r="L12" s="98">
        <v>3167.6098687278773</v>
      </c>
      <c r="M12" s="98">
        <v>3112.5002025677386</v>
      </c>
      <c r="N12" s="98">
        <v>2991.8380664396732</v>
      </c>
      <c r="O12" s="98">
        <v>2968.837691909047</v>
      </c>
      <c r="P12" s="98">
        <v>2965.2125277244086</v>
      </c>
      <c r="Q12" s="98">
        <v>3002.4075232133882</v>
      </c>
      <c r="R12" s="98">
        <v>2927.6932392112467</v>
      </c>
      <c r="S12" s="98">
        <v>2953.2964959039068</v>
      </c>
      <c r="T12" s="98">
        <v>3068.6417868891594</v>
      </c>
      <c r="U12" s="98">
        <v>2988.341884709163</v>
      </c>
      <c r="V12" s="98">
        <v>2944.4026292115182</v>
      </c>
      <c r="W12" s="98">
        <v>2574.8758528700487</v>
      </c>
      <c r="X12" s="98">
        <v>2581.3077348118904</v>
      </c>
      <c r="Y12" s="98">
        <v>2672.5880567248423</v>
      </c>
      <c r="Z12" s="98">
        <v>2657.0508814010777</v>
      </c>
      <c r="AA12" s="98">
        <v>2688.7883782273789</v>
      </c>
      <c r="AB12" s="98">
        <v>2478.2494511246064</v>
      </c>
      <c r="AC12" s="98">
        <v>2373.7140133311168</v>
      </c>
      <c r="AD12" s="98">
        <v>2343.8033006019459</v>
      </c>
      <c r="AE12" s="98">
        <v>2266.9222488689902</v>
      </c>
      <c r="AF12" s="98">
        <v>2007.6430649459414</v>
      </c>
      <c r="AG12" s="98">
        <v>1995.7522288853424</v>
      </c>
      <c r="AH12" s="98">
        <v>1853.4524961018287</v>
      </c>
      <c r="AJ12" s="137">
        <f>AH12-AG12</f>
        <v>-142.29973278351372</v>
      </c>
      <c r="AK12" s="133">
        <f>IF(AH12&lt;&gt;0,AH12/AG12-1,0)</f>
        <v>-7.1301302197713357E-2</v>
      </c>
    </row>
    <row r="13" spans="2:38" s="95" customFormat="1" ht="18.75" customHeight="1">
      <c r="B13" s="20"/>
      <c r="C13" s="15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J13" s="138"/>
      <c r="AK13" s="134"/>
    </row>
    <row r="14" spans="2:38" s="11" customFormat="1" ht="18.75" customHeight="1">
      <c r="B14" s="6" t="s">
        <v>16</v>
      </c>
      <c r="C14" s="23" t="s">
        <v>6</v>
      </c>
      <c r="D14" s="27">
        <f>SUMIF(D15:D20,"&lt;1E+307")</f>
        <v>244859.71865343727</v>
      </c>
      <c r="E14" s="27">
        <f t="shared" ref="E14:AE14" si="6">SUMIF(E15:E20,"&lt;1E+307")</f>
        <v>219841.69993684004</v>
      </c>
      <c r="F14" s="27">
        <f t="shared" si="6"/>
        <v>206650.85911941665</v>
      </c>
      <c r="G14" s="27">
        <f t="shared" si="6"/>
        <v>196353.51692844607</v>
      </c>
      <c r="H14" s="27">
        <f t="shared" si="6"/>
        <v>197406.09947085875</v>
      </c>
      <c r="I14" s="27">
        <f t="shared" si="6"/>
        <v>200334.1156774374</v>
      </c>
      <c r="J14" s="27">
        <f t="shared" si="6"/>
        <v>189018.08176644731</v>
      </c>
      <c r="K14" s="27">
        <f t="shared" si="6"/>
        <v>195762.13431276864</v>
      </c>
      <c r="L14" s="27">
        <f t="shared" si="6"/>
        <v>189901.78122179757</v>
      </c>
      <c r="M14" s="27">
        <f t="shared" si="6"/>
        <v>185202.33818199739</v>
      </c>
      <c r="N14" s="27">
        <f t="shared" si="6"/>
        <v>186714.81377637884</v>
      </c>
      <c r="O14" s="27">
        <f t="shared" si="6"/>
        <v>173595.97154085353</v>
      </c>
      <c r="P14" s="27">
        <f t="shared" si="6"/>
        <v>170811.5413738059</v>
      </c>
      <c r="Q14" s="27">
        <f t="shared" si="6"/>
        <v>172009.20831555102</v>
      </c>
      <c r="R14" s="27">
        <f t="shared" si="6"/>
        <v>171896.14954801244</v>
      </c>
      <c r="S14" s="27">
        <f t="shared" si="6"/>
        <v>166839.97735022992</v>
      </c>
      <c r="T14" s="27">
        <f t="shared" si="6"/>
        <v>172133.87763523814</v>
      </c>
      <c r="U14" s="27">
        <f t="shared" si="6"/>
        <v>178498.85546386926</v>
      </c>
      <c r="V14" s="27">
        <f t="shared" si="6"/>
        <v>176262.07174071905</v>
      </c>
      <c r="W14" s="27">
        <f t="shared" si="6"/>
        <v>149953.13153278662</v>
      </c>
      <c r="X14" s="27">
        <f t="shared" si="6"/>
        <v>170705.37713282768</v>
      </c>
      <c r="Y14" s="27">
        <f t="shared" si="6"/>
        <v>167924.14352712402</v>
      </c>
      <c r="Z14" s="27">
        <f t="shared" si="6"/>
        <v>162271.33690123999</v>
      </c>
      <c r="AA14" s="27">
        <f t="shared" si="6"/>
        <v>162684.31525474458</v>
      </c>
      <c r="AB14" s="27">
        <f t="shared" si="6"/>
        <v>162426.86879029046</v>
      </c>
      <c r="AC14" s="27">
        <f t="shared" si="6"/>
        <v>169611.27617302712</v>
      </c>
      <c r="AD14" s="27">
        <f t="shared" si="6"/>
        <v>173740.04840492195</v>
      </c>
      <c r="AE14" s="27">
        <f t="shared" si="6"/>
        <v>179492.08323366841</v>
      </c>
      <c r="AF14" s="27">
        <f t="shared" ref="AF14:AG14" si="7">SUMIF(AF15:AF20,"&lt;1E+307")</f>
        <v>172350.54191294182</v>
      </c>
      <c r="AG14" s="27">
        <f t="shared" si="7"/>
        <v>170237.52834268013</v>
      </c>
      <c r="AH14" s="27">
        <f t="shared" ref="AH14" si="8">SUMIF(AH15:AH20,"&lt;1E+307")</f>
        <v>162787.43102606901</v>
      </c>
      <c r="AJ14" s="136">
        <f t="shared" ref="AJ14:AJ19" si="9">AH14-AG14</f>
        <v>-7450.0973166111216</v>
      </c>
      <c r="AK14" s="131">
        <f t="shared" ref="AK14:AK19" si="10">IF(AH14&lt;&gt;0,AH14/AG14-1,0)</f>
        <v>-4.3762955143559323E-2</v>
      </c>
    </row>
    <row r="15" spans="2:38" ht="18.75" customHeight="1">
      <c r="B15" s="20" t="s">
        <v>66</v>
      </c>
      <c r="C15" s="15" t="s">
        <v>28</v>
      </c>
      <c r="D15" s="30">
        <v>185165.00476552246</v>
      </c>
      <c r="E15" s="30">
        <v>163963.94350825471</v>
      </c>
      <c r="F15" s="30">
        <v>153513.18691699347</v>
      </c>
      <c r="G15" s="30">
        <v>142754.27309790606</v>
      </c>
      <c r="H15" s="30">
        <v>141168.28541571012</v>
      </c>
      <c r="I15" s="30">
        <v>144545.74462176295</v>
      </c>
      <c r="J15" s="30">
        <v>135385.03198458708</v>
      </c>
      <c r="K15" s="30">
        <v>139421.05031626541</v>
      </c>
      <c r="L15" s="30">
        <v>135082.9606083392</v>
      </c>
      <c r="M15" s="30">
        <v>132682.73922965996</v>
      </c>
      <c r="N15" s="30">
        <v>129219.18300748605</v>
      </c>
      <c r="O15" s="30">
        <v>122068.46589415934</v>
      </c>
      <c r="P15" s="30">
        <v>121182.2244098107</v>
      </c>
      <c r="Q15" s="30">
        <v>117977.89429067235</v>
      </c>
      <c r="R15" s="30">
        <v>117702.00108287354</v>
      </c>
      <c r="S15" s="30">
        <v>114591.86112670564</v>
      </c>
      <c r="T15" s="30">
        <v>119470.94107629049</v>
      </c>
      <c r="U15" s="30">
        <v>127273.69210826601</v>
      </c>
      <c r="V15" s="30">
        <v>127417.96049138362</v>
      </c>
      <c r="W15" s="30">
        <v>109326.73614446277</v>
      </c>
      <c r="X15" s="30">
        <v>124748.90150035342</v>
      </c>
      <c r="Y15" s="30">
        <v>121825.78366218961</v>
      </c>
      <c r="Z15" s="30">
        <v>116975.73279015989</v>
      </c>
      <c r="AA15" s="30">
        <v>117694.75228248349</v>
      </c>
      <c r="AB15" s="30">
        <v>117500.00184238709</v>
      </c>
      <c r="AC15" s="30">
        <v>126140.8021123956</v>
      </c>
      <c r="AD15" s="30">
        <v>128479.23618676949</v>
      </c>
      <c r="AE15" s="30">
        <v>130422.76444996534</v>
      </c>
      <c r="AF15" s="30">
        <v>125290.32581816154</v>
      </c>
      <c r="AG15" s="30">
        <v>124313.51034091957</v>
      </c>
      <c r="AH15" s="30">
        <v>118849.05899760577</v>
      </c>
      <c r="AJ15" s="138">
        <f t="shared" si="9"/>
        <v>-5464.4513433138054</v>
      </c>
      <c r="AK15" s="134">
        <f t="shared" si="10"/>
        <v>-4.395701905873306E-2</v>
      </c>
    </row>
    <row r="16" spans="2:38" ht="18.75" customHeight="1">
      <c r="B16" s="19" t="s">
        <v>18</v>
      </c>
      <c r="C16" s="16" t="s">
        <v>24</v>
      </c>
      <c r="D16" s="29">
        <v>23522.377003359587</v>
      </c>
      <c r="E16" s="29">
        <v>21349.780691256259</v>
      </c>
      <c r="F16" s="29">
        <v>22135.054345486104</v>
      </c>
      <c r="G16" s="29">
        <v>22530.875775271146</v>
      </c>
      <c r="H16" s="29">
        <v>24133.103080547364</v>
      </c>
      <c r="I16" s="29">
        <v>24487.421341301233</v>
      </c>
      <c r="J16" s="29">
        <v>23079.988502054999</v>
      </c>
      <c r="K16" s="29">
        <v>23600.760284535903</v>
      </c>
      <c r="L16" s="29">
        <v>23600.618765187221</v>
      </c>
      <c r="M16" s="29">
        <v>23710.80254740395</v>
      </c>
      <c r="N16" s="29">
        <v>23265.792589337645</v>
      </c>
      <c r="O16" s="29">
        <v>21051.263216725922</v>
      </c>
      <c r="P16" s="29">
        <v>20147.498665345222</v>
      </c>
      <c r="Q16" s="29">
        <v>20878.760771206616</v>
      </c>
      <c r="R16" s="29">
        <v>21406.357267773954</v>
      </c>
      <c r="S16" s="29">
        <v>20125.529017977475</v>
      </c>
      <c r="T16" s="29">
        <v>20599.789467911349</v>
      </c>
      <c r="U16" s="29">
        <v>21876.823792411458</v>
      </c>
      <c r="V16" s="29">
        <v>20850.421224855618</v>
      </c>
      <c r="W16" s="29">
        <v>18468.455450410311</v>
      </c>
      <c r="X16" s="29">
        <v>18952.411817376305</v>
      </c>
      <c r="Y16" s="29">
        <v>20151.155477001237</v>
      </c>
      <c r="Z16" s="29">
        <v>19665.716849405289</v>
      </c>
      <c r="AA16" s="29">
        <v>19026.529912832066</v>
      </c>
      <c r="AB16" s="29">
        <v>19562.186838541893</v>
      </c>
      <c r="AC16" s="29">
        <v>19164.943082949099</v>
      </c>
      <c r="AD16" s="29">
        <v>19191.871930116507</v>
      </c>
      <c r="AE16" s="29">
        <v>19842.776247479938</v>
      </c>
      <c r="AF16" s="29">
        <v>19704.465401514648</v>
      </c>
      <c r="AG16" s="29">
        <v>19412.684903912606</v>
      </c>
      <c r="AH16" s="98">
        <v>19381.219724244995</v>
      </c>
      <c r="AJ16" s="137">
        <f t="shared" si="9"/>
        <v>-31.465179667611665</v>
      </c>
      <c r="AK16" s="133">
        <f t="shared" si="10"/>
        <v>-1.6208566627107235E-3</v>
      </c>
    </row>
    <row r="17" spans="2:37" ht="18.75" customHeight="1">
      <c r="B17" s="20" t="s">
        <v>19</v>
      </c>
      <c r="C17" s="15" t="s">
        <v>23</v>
      </c>
      <c r="D17" s="30">
        <v>8109.3810360080006</v>
      </c>
      <c r="E17" s="30">
        <v>7116.7952959959994</v>
      </c>
      <c r="F17" s="30">
        <v>7091.1866280109998</v>
      </c>
      <c r="G17" s="30">
        <v>6677.9938759999995</v>
      </c>
      <c r="H17" s="30">
        <v>6702.2374200000013</v>
      </c>
      <c r="I17" s="30">
        <v>7965.8275919999996</v>
      </c>
      <c r="J17" s="30">
        <v>7932.6589239999994</v>
      </c>
      <c r="K17" s="30">
        <v>8036.1542160015688</v>
      </c>
      <c r="L17" s="30">
        <v>8216.3795240072941</v>
      </c>
      <c r="M17" s="30">
        <v>7931.5620959964153</v>
      </c>
      <c r="N17" s="30">
        <v>8442.5498319966646</v>
      </c>
      <c r="O17" s="30">
        <v>7798.5894440053062</v>
      </c>
      <c r="P17" s="30">
        <v>8411.205804004976</v>
      </c>
      <c r="Q17" s="30">
        <v>8471.7015320029204</v>
      </c>
      <c r="R17" s="30">
        <v>7981.4115839998412</v>
      </c>
      <c r="S17" s="30">
        <v>8747.5928551940979</v>
      </c>
      <c r="T17" s="30">
        <v>8314.7977512026391</v>
      </c>
      <c r="U17" s="30">
        <v>8615.4578959952596</v>
      </c>
      <c r="V17" s="30">
        <v>8233.7969008014297</v>
      </c>
      <c r="W17" s="30">
        <v>7305.4611715975852</v>
      </c>
      <c r="X17" s="30">
        <v>8296.5592472047902</v>
      </c>
      <c r="Y17" s="30">
        <v>8074.4285155965108</v>
      </c>
      <c r="Z17" s="30">
        <v>8223.1095048000825</v>
      </c>
      <c r="AA17" s="30">
        <v>8107.5710136001608</v>
      </c>
      <c r="AB17" s="30">
        <v>6215.559673198175</v>
      </c>
      <c r="AC17" s="30">
        <v>5536.2191988045242</v>
      </c>
      <c r="AD17" s="30">
        <v>5628.5511360054588</v>
      </c>
      <c r="AE17" s="30">
        <v>5578.3979280309159</v>
      </c>
      <c r="AF17" s="30">
        <v>5496.9991919522945</v>
      </c>
      <c r="AG17" s="30">
        <v>5316.9475280296492</v>
      </c>
      <c r="AH17" s="30">
        <v>5513.7277999999997</v>
      </c>
      <c r="AJ17" s="138">
        <f t="shared" si="9"/>
        <v>196.78027197035044</v>
      </c>
      <c r="AK17" s="134">
        <f t="shared" si="10"/>
        <v>3.7010008267520655E-2</v>
      </c>
    </row>
    <row r="18" spans="2:37" ht="18.75" customHeight="1">
      <c r="B18" s="19" t="s">
        <v>20</v>
      </c>
      <c r="C18" s="16" t="s">
        <v>21</v>
      </c>
      <c r="D18" s="29">
        <v>25079.882419730009</v>
      </c>
      <c r="E18" s="29">
        <v>24467.714117</v>
      </c>
      <c r="F18" s="29">
        <v>21048.178816500003</v>
      </c>
      <c r="G18" s="29">
        <v>21507.14002726</v>
      </c>
      <c r="H18" s="29">
        <v>22942.482932614832</v>
      </c>
      <c r="I18" s="29">
        <v>20794.015659581197</v>
      </c>
      <c r="J18" s="29">
        <v>20065.060440622372</v>
      </c>
      <c r="K18" s="29">
        <v>22094.757231848696</v>
      </c>
      <c r="L18" s="29">
        <v>20309.516061498969</v>
      </c>
      <c r="M18" s="29">
        <v>18258.561326405117</v>
      </c>
      <c r="N18" s="29">
        <v>23460.455821329186</v>
      </c>
      <c r="O18" s="29">
        <v>20494.10616295617</v>
      </c>
      <c r="P18" s="29">
        <v>18917.366664383091</v>
      </c>
      <c r="Q18" s="29">
        <v>22514.737203261935</v>
      </c>
      <c r="R18" s="29">
        <v>22511.53246225616</v>
      </c>
      <c r="S18" s="29">
        <v>21138.276476191117</v>
      </c>
      <c r="T18" s="29">
        <v>21492.497928489218</v>
      </c>
      <c r="U18" s="29">
        <v>18487.489782192155</v>
      </c>
      <c r="V18" s="29">
        <v>17595.898316376104</v>
      </c>
      <c r="W18" s="29">
        <v>12820.965450205222</v>
      </c>
      <c r="X18" s="29">
        <v>16399.046438774254</v>
      </c>
      <c r="Y18" s="29">
        <v>15693.399470989401</v>
      </c>
      <c r="Z18" s="29">
        <v>15239.831643057212</v>
      </c>
      <c r="AA18" s="29">
        <v>15733.680555720686</v>
      </c>
      <c r="AB18" s="29">
        <v>17092.262267143185</v>
      </c>
      <c r="AC18" s="29">
        <v>16775.204469075059</v>
      </c>
      <c r="AD18" s="29">
        <v>18417.280886288761</v>
      </c>
      <c r="AE18" s="29">
        <v>21584.529520760098</v>
      </c>
      <c r="AF18" s="29">
        <v>19827.846105122451</v>
      </c>
      <c r="AG18" s="29">
        <v>19167.390342364703</v>
      </c>
      <c r="AH18" s="98">
        <v>17046.10064926339</v>
      </c>
      <c r="AJ18" s="137">
        <f t="shared" si="9"/>
        <v>-2121.2896931013129</v>
      </c>
      <c r="AK18" s="133">
        <f t="shared" si="10"/>
        <v>-0.11067180535332111</v>
      </c>
    </row>
    <row r="19" spans="2:37" ht="18.75" customHeight="1">
      <c r="B19" s="20" t="s">
        <v>171</v>
      </c>
      <c r="C19" s="15" t="s">
        <v>22</v>
      </c>
      <c r="D19" s="30">
        <v>2983.0734288172193</v>
      </c>
      <c r="E19" s="30">
        <v>2943.4663243330706</v>
      </c>
      <c r="F19" s="30">
        <v>2863.2524124260858</v>
      </c>
      <c r="G19" s="30">
        <v>2883.2341520088694</v>
      </c>
      <c r="H19" s="30">
        <v>2459.9906219864356</v>
      </c>
      <c r="I19" s="30">
        <v>2541.1064627920168</v>
      </c>
      <c r="J19" s="30">
        <v>2555.3419151828698</v>
      </c>
      <c r="K19" s="30">
        <v>2609.4122641170766</v>
      </c>
      <c r="L19" s="30">
        <v>2692.3062627648947</v>
      </c>
      <c r="M19" s="30">
        <v>2618.6729825319253</v>
      </c>
      <c r="N19" s="30">
        <v>2326.8325262292856</v>
      </c>
      <c r="O19" s="30">
        <v>2183.5468230067786</v>
      </c>
      <c r="P19" s="30">
        <v>2153.2458302619011</v>
      </c>
      <c r="Q19" s="30">
        <v>2166.1145184071966</v>
      </c>
      <c r="R19" s="30">
        <v>2294.8471511089379</v>
      </c>
      <c r="S19" s="30">
        <v>2236.7178741615721</v>
      </c>
      <c r="T19" s="30">
        <v>2255.8514113444539</v>
      </c>
      <c r="U19" s="30">
        <v>2245.3918850043583</v>
      </c>
      <c r="V19" s="30">
        <v>2163.9948073022833</v>
      </c>
      <c r="W19" s="30">
        <v>2031.5133161107178</v>
      </c>
      <c r="X19" s="30">
        <v>2308.4581291189293</v>
      </c>
      <c r="Y19" s="30">
        <v>2179.3764013472583</v>
      </c>
      <c r="Z19" s="30">
        <v>2166.946113817497</v>
      </c>
      <c r="AA19" s="30">
        <v>2121.7814901081742</v>
      </c>
      <c r="AB19" s="30">
        <v>2056.8581690201208</v>
      </c>
      <c r="AC19" s="30">
        <v>1994.1073098028353</v>
      </c>
      <c r="AD19" s="30">
        <v>2023.1082657417369</v>
      </c>
      <c r="AE19" s="30">
        <v>2063.6150874321038</v>
      </c>
      <c r="AF19" s="30">
        <v>2030.9053961909137</v>
      </c>
      <c r="AG19" s="30">
        <v>2026.9952274536317</v>
      </c>
      <c r="AH19" s="30">
        <v>1997.3238549548687</v>
      </c>
      <c r="AJ19" s="138">
        <f t="shared" si="9"/>
        <v>-29.671372498763048</v>
      </c>
      <c r="AK19" s="134">
        <f t="shared" si="10"/>
        <v>-1.4638106738927625E-2</v>
      </c>
    </row>
    <row r="20" spans="2:37" ht="18.75" customHeight="1">
      <c r="B20" s="19"/>
      <c r="C20" s="1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98"/>
      <c r="AJ20" s="137"/>
      <c r="AK20" s="133"/>
    </row>
    <row r="21" spans="2:37" s="11" customFormat="1" ht="18.75" customHeight="1">
      <c r="B21" s="10"/>
      <c r="C21" s="2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J21" s="135"/>
      <c r="AK21" s="132"/>
    </row>
    <row r="22" spans="2:37" s="11" customFormat="1" ht="18.75" customHeight="1">
      <c r="B22" s="6" t="s">
        <v>17</v>
      </c>
      <c r="C22" s="23" t="s">
        <v>6</v>
      </c>
      <c r="D22" s="27">
        <f>SUMIF(D23:D25,"&lt;1E+307")</f>
        <v>204544.56625099186</v>
      </c>
      <c r="E22" s="27">
        <f t="shared" ref="E22:AE22" si="11">SUMIF(E23:E25,"&lt;1E+307")</f>
        <v>204591.53439777839</v>
      </c>
      <c r="F22" s="27">
        <f t="shared" si="11"/>
        <v>187676.12485831132</v>
      </c>
      <c r="G22" s="27">
        <f t="shared" si="11"/>
        <v>194694.38948123917</v>
      </c>
      <c r="H22" s="27">
        <f t="shared" si="11"/>
        <v>184407.84807710425</v>
      </c>
      <c r="I22" s="27">
        <f t="shared" si="11"/>
        <v>186085.70366686548</v>
      </c>
      <c r="J22" s="27">
        <f t="shared" si="11"/>
        <v>209334.64341812534</v>
      </c>
      <c r="K22" s="27">
        <f t="shared" si="11"/>
        <v>196115.04511830877</v>
      </c>
      <c r="L22" s="27">
        <f t="shared" si="11"/>
        <v>188267.98137368003</v>
      </c>
      <c r="M22" s="27">
        <f t="shared" si="11"/>
        <v>171611.95191459297</v>
      </c>
      <c r="N22" s="27">
        <f t="shared" si="11"/>
        <v>165623.52737934334</v>
      </c>
      <c r="O22" s="27">
        <f t="shared" si="11"/>
        <v>185791.29848808699</v>
      </c>
      <c r="P22" s="27">
        <f t="shared" si="11"/>
        <v>172885.88384071874</v>
      </c>
      <c r="Q22" s="27">
        <f t="shared" si="11"/>
        <v>165640.37267922933</v>
      </c>
      <c r="R22" s="27">
        <f t="shared" si="11"/>
        <v>155135.99292999893</v>
      </c>
      <c r="S22" s="27">
        <f t="shared" si="11"/>
        <v>152727.22717112821</v>
      </c>
      <c r="T22" s="27">
        <f t="shared" si="11"/>
        <v>160862.02921058601</v>
      </c>
      <c r="U22" s="27">
        <f t="shared" si="11"/>
        <v>124684.09882986509</v>
      </c>
      <c r="V22" s="27">
        <f t="shared" si="11"/>
        <v>150113.80087914888</v>
      </c>
      <c r="W22" s="27">
        <f t="shared" si="11"/>
        <v>137572.28223190075</v>
      </c>
      <c r="X22" s="27">
        <f t="shared" si="11"/>
        <v>146809.60054747417</v>
      </c>
      <c r="Y22" s="27">
        <f t="shared" si="11"/>
        <v>126663.38259095988</v>
      </c>
      <c r="Z22" s="27">
        <f t="shared" si="11"/>
        <v>129093.93037453078</v>
      </c>
      <c r="AA22" s="27">
        <f t="shared" si="11"/>
        <v>138382.77305181083</v>
      </c>
      <c r="AB22" s="27">
        <f t="shared" si="11"/>
        <v>117875.47036213247</v>
      </c>
      <c r="AC22" s="27">
        <f t="shared" si="11"/>
        <v>123161.0626465371</v>
      </c>
      <c r="AD22" s="27">
        <f t="shared" si="11"/>
        <v>123920.78624888691</v>
      </c>
      <c r="AE22" s="27">
        <f t="shared" si="11"/>
        <v>121169.99915999455</v>
      </c>
      <c r="AF22" s="27">
        <f t="shared" ref="AF22:AG22" si="12">SUMIF(AF23:AF25,"&lt;1E+307")</f>
        <v>115141.33747578756</v>
      </c>
      <c r="AG22" s="27">
        <f t="shared" si="12"/>
        <v>122270.62848393767</v>
      </c>
      <c r="AH22" s="27">
        <f t="shared" ref="AH22" si="13">SUMIF(AH23:AH25,"&lt;1E+307")</f>
        <v>118866.7600783745</v>
      </c>
      <c r="AJ22" s="136">
        <f>AH22-AG22</f>
        <v>-3403.8684055631747</v>
      </c>
      <c r="AK22" s="131">
        <f>IF(AH22&lt;&gt;0,AH22/AG22-1,0)</f>
        <v>-2.7838806815410511E-2</v>
      </c>
    </row>
    <row r="23" spans="2:37" ht="18.75" customHeight="1">
      <c r="B23" s="20" t="s">
        <v>155</v>
      </c>
      <c r="C23" s="15" t="s">
        <v>29</v>
      </c>
      <c r="D23" s="30">
        <v>64111.316649001201</v>
      </c>
      <c r="E23" s="30">
        <v>64800.254073673488</v>
      </c>
      <c r="F23" s="30">
        <v>57921.056039957046</v>
      </c>
      <c r="G23" s="30">
        <v>55672.144174954839</v>
      </c>
      <c r="H23" s="30">
        <v>51288.670253742814</v>
      </c>
      <c r="I23" s="30">
        <v>53108.152875211221</v>
      </c>
      <c r="J23" s="30">
        <v>63916.94015944397</v>
      </c>
      <c r="K23" s="30">
        <v>54809.601848528233</v>
      </c>
      <c r="L23" s="30">
        <v>53303.1202785942</v>
      </c>
      <c r="M23" s="30">
        <v>49221.554451255957</v>
      </c>
      <c r="N23" s="30">
        <v>45512.417714165364</v>
      </c>
      <c r="O23" s="30">
        <v>52733.89038055281</v>
      </c>
      <c r="P23" s="30">
        <v>49811.676246250754</v>
      </c>
      <c r="Q23" s="30">
        <v>41898.06158732943</v>
      </c>
      <c r="R23" s="30">
        <v>40502.862687739202</v>
      </c>
      <c r="S23" s="30">
        <v>40041.409284552603</v>
      </c>
      <c r="T23" s="30">
        <v>45990.527933287922</v>
      </c>
      <c r="U23" s="30">
        <v>35211.21865203372</v>
      </c>
      <c r="V23" s="30">
        <v>41939.597987650195</v>
      </c>
      <c r="W23" s="30">
        <v>37601.826487815379</v>
      </c>
      <c r="X23" s="30">
        <v>39998.451556783904</v>
      </c>
      <c r="Y23" s="30">
        <v>35895.8152814606</v>
      </c>
      <c r="Z23" s="30">
        <v>34379.145495970421</v>
      </c>
      <c r="AA23" s="30">
        <v>37607.82344576293</v>
      </c>
      <c r="AB23" s="30">
        <v>34422.87394304145</v>
      </c>
      <c r="AC23" s="30">
        <v>35448.915387627501</v>
      </c>
      <c r="AD23" s="30">
        <v>34655.438790547392</v>
      </c>
      <c r="AE23" s="30">
        <v>33710.452879895071</v>
      </c>
      <c r="AF23" s="30">
        <v>29825.756227391739</v>
      </c>
      <c r="AG23" s="30">
        <v>32634.747722429973</v>
      </c>
      <c r="AH23" s="30">
        <v>28218.473777797604</v>
      </c>
      <c r="AJ23" s="138">
        <f>AH23-AG23</f>
        <v>-4416.2739446323685</v>
      </c>
      <c r="AK23" s="134">
        <f>IF(AH23&lt;&gt;0,AH23/AG23-1,0)</f>
        <v>-0.13532428631574955</v>
      </c>
    </row>
    <row r="24" spans="2:37" ht="18.75" customHeight="1">
      <c r="B24" s="97" t="s">
        <v>30</v>
      </c>
      <c r="C24" s="16" t="s">
        <v>31</v>
      </c>
      <c r="D24" s="29">
        <v>128635.75218251528</v>
      </c>
      <c r="E24" s="29">
        <v>131347.1463412185</v>
      </c>
      <c r="F24" s="29">
        <v>123327.00763077932</v>
      </c>
      <c r="G24" s="29">
        <v>133859.61305477508</v>
      </c>
      <c r="H24" s="29">
        <v>128334.83146322591</v>
      </c>
      <c r="I24" s="29">
        <v>128972.9325233024</v>
      </c>
      <c r="J24" s="29">
        <v>142277.08166118994</v>
      </c>
      <c r="K24" s="29">
        <v>138272.16866161427</v>
      </c>
      <c r="L24" s="29">
        <v>131921.53800130819</v>
      </c>
      <c r="M24" s="29">
        <v>119789.68054522933</v>
      </c>
      <c r="N24" s="29">
        <v>117779.7333447937</v>
      </c>
      <c r="O24" s="29">
        <v>131145.06775482712</v>
      </c>
      <c r="P24" s="29">
        <v>121124.71651058242</v>
      </c>
      <c r="Q24" s="29">
        <v>121773.37365931473</v>
      </c>
      <c r="R24" s="29">
        <v>112946.34508641598</v>
      </c>
      <c r="S24" s="29">
        <v>110967.45239251794</v>
      </c>
      <c r="T24" s="29">
        <v>113309.13869280861</v>
      </c>
      <c r="U24" s="29">
        <v>88173.489666646667</v>
      </c>
      <c r="V24" s="29">
        <v>106849.04078486066</v>
      </c>
      <c r="W24" s="29">
        <v>98616.897975724496</v>
      </c>
      <c r="X24" s="29">
        <v>105502.05526336787</v>
      </c>
      <c r="Y24" s="29">
        <v>89553.310715981555</v>
      </c>
      <c r="Z24" s="29">
        <v>93712.461474072494</v>
      </c>
      <c r="AA24" s="29">
        <v>99733.45507866182</v>
      </c>
      <c r="AB24" s="29">
        <v>82469.798923873022</v>
      </c>
      <c r="AC24" s="29">
        <v>86733.577524516033</v>
      </c>
      <c r="AD24" s="29">
        <v>88248.454643940742</v>
      </c>
      <c r="AE24" s="29">
        <v>86618.616048522337</v>
      </c>
      <c r="AF24" s="29">
        <v>84566.364936408267</v>
      </c>
      <c r="AG24" s="29">
        <v>88718.777315950356</v>
      </c>
      <c r="AH24" s="98">
        <v>89885.538185311118</v>
      </c>
      <c r="AJ24" s="137">
        <f>AH24-AG24</f>
        <v>1166.7608693607617</v>
      </c>
      <c r="AK24" s="133">
        <f>IF(AH24&lt;&gt;0,AH24/AG24-1,0)</f>
        <v>1.3151228011243132E-2</v>
      </c>
    </row>
    <row r="25" spans="2:37" ht="18.75" customHeight="1">
      <c r="B25" s="20" t="s">
        <v>156</v>
      </c>
      <c r="C25" s="15" t="s">
        <v>32</v>
      </c>
      <c r="D25" s="30">
        <v>11797.497419475365</v>
      </c>
      <c r="E25" s="30">
        <v>8444.1339828864293</v>
      </c>
      <c r="F25" s="30">
        <v>6428.0611875749482</v>
      </c>
      <c r="G25" s="30">
        <v>5162.6322515092561</v>
      </c>
      <c r="H25" s="30">
        <v>4784.3463601355452</v>
      </c>
      <c r="I25" s="30">
        <v>4004.6182683518682</v>
      </c>
      <c r="J25" s="30">
        <v>3140.6215974914271</v>
      </c>
      <c r="K25" s="30">
        <v>3033.2746081662776</v>
      </c>
      <c r="L25" s="30">
        <v>3043.3230937776275</v>
      </c>
      <c r="M25" s="30">
        <v>2600.7169181076783</v>
      </c>
      <c r="N25" s="30">
        <v>2331.3763203842736</v>
      </c>
      <c r="O25" s="30">
        <v>1912.3403527070498</v>
      </c>
      <c r="P25" s="30">
        <v>1949.4910838855808</v>
      </c>
      <c r="Q25" s="30">
        <v>1968.9374325851768</v>
      </c>
      <c r="R25" s="30">
        <v>1686.7851558437476</v>
      </c>
      <c r="S25" s="30">
        <v>1718.3654940576459</v>
      </c>
      <c r="T25" s="30">
        <v>1562.3625844894973</v>
      </c>
      <c r="U25" s="30">
        <v>1299.3905111847187</v>
      </c>
      <c r="V25" s="30">
        <v>1325.1621066380128</v>
      </c>
      <c r="W25" s="30">
        <v>1353.557768360894</v>
      </c>
      <c r="X25" s="30">
        <v>1309.0937273223867</v>
      </c>
      <c r="Y25" s="30">
        <v>1214.2565935177247</v>
      </c>
      <c r="Z25" s="30">
        <v>1002.323404487865</v>
      </c>
      <c r="AA25" s="30">
        <v>1041.4945273860787</v>
      </c>
      <c r="AB25" s="30">
        <v>982.79749521799999</v>
      </c>
      <c r="AC25" s="30">
        <v>978.56973439357034</v>
      </c>
      <c r="AD25" s="30">
        <v>1016.8928143987887</v>
      </c>
      <c r="AE25" s="30">
        <v>840.93023157715118</v>
      </c>
      <c r="AF25" s="30">
        <v>749.21631198755404</v>
      </c>
      <c r="AG25" s="30">
        <v>917.10344555734684</v>
      </c>
      <c r="AH25" s="30">
        <v>762.74811526577093</v>
      </c>
      <c r="AJ25" s="138">
        <f>AH25-AG25</f>
        <v>-154.35533029157591</v>
      </c>
      <c r="AK25" s="134">
        <f>IF(AH25&lt;&gt;0,AH25/AG25-1,0)</f>
        <v>-0.16830743689744865</v>
      </c>
    </row>
    <row r="26" spans="2:37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98"/>
      <c r="AJ26" s="137"/>
      <c r="AK26" s="133"/>
    </row>
    <row r="27" spans="2:37" s="11" customFormat="1" ht="18.75" customHeight="1">
      <c r="B27" s="5" t="s">
        <v>25</v>
      </c>
      <c r="C27" s="21" t="s">
        <v>6</v>
      </c>
      <c r="D27" s="28">
        <f>SUMIF(D28:D31,"&lt;1E+307")</f>
        <v>160843.79746072486</v>
      </c>
      <c r="E27" s="28">
        <f t="shared" ref="E27:AE27" si="14">SUMIF(E28:E31,"&lt;1E+307")</f>
        <v>163844.16799535337</v>
      </c>
      <c r="F27" s="28">
        <f t="shared" si="14"/>
        <v>169619.3877433748</v>
      </c>
      <c r="G27" s="28">
        <f t="shared" si="14"/>
        <v>173977.77803053148</v>
      </c>
      <c r="H27" s="28">
        <f t="shared" si="14"/>
        <v>170138.21258516854</v>
      </c>
      <c r="I27" s="28">
        <f t="shared" si="14"/>
        <v>173770.05504835298</v>
      </c>
      <c r="J27" s="28">
        <f t="shared" si="14"/>
        <v>173625.34196681</v>
      </c>
      <c r="K27" s="28">
        <f t="shared" si="14"/>
        <v>174206.7539056635</v>
      </c>
      <c r="L27" s="28">
        <f t="shared" si="14"/>
        <v>177707.56477181171</v>
      </c>
      <c r="M27" s="28">
        <f t="shared" si="14"/>
        <v>182948.33270121444</v>
      </c>
      <c r="N27" s="28">
        <f t="shared" si="14"/>
        <v>179189.75284960453</v>
      </c>
      <c r="O27" s="28">
        <f t="shared" si="14"/>
        <v>175385.2304847957</v>
      </c>
      <c r="P27" s="28">
        <f t="shared" si="14"/>
        <v>173422.29013995832</v>
      </c>
      <c r="Q27" s="28">
        <f t="shared" si="14"/>
        <v>167193.43448585452</v>
      </c>
      <c r="R27" s="28">
        <f t="shared" si="14"/>
        <v>166721.30836460998</v>
      </c>
      <c r="S27" s="28">
        <f t="shared" si="14"/>
        <v>158833.21203891595</v>
      </c>
      <c r="T27" s="28">
        <f t="shared" si="14"/>
        <v>154917.22297771371</v>
      </c>
      <c r="U27" s="28">
        <f t="shared" si="14"/>
        <v>152052.68921278548</v>
      </c>
      <c r="V27" s="28">
        <f t="shared" si="14"/>
        <v>151655.43982164524</v>
      </c>
      <c r="W27" s="28">
        <f t="shared" si="14"/>
        <v>150979.82700012374</v>
      </c>
      <c r="X27" s="28">
        <f t="shared" si="14"/>
        <v>151864.05695262004</v>
      </c>
      <c r="Y27" s="28">
        <f t="shared" si="14"/>
        <v>153654.53528997826</v>
      </c>
      <c r="Z27" s="28">
        <f t="shared" si="14"/>
        <v>152307.0140579603</v>
      </c>
      <c r="AA27" s="28">
        <f t="shared" si="14"/>
        <v>156421.60891338193</v>
      </c>
      <c r="AB27" s="28">
        <f t="shared" si="14"/>
        <v>157490.19329450923</v>
      </c>
      <c r="AC27" s="28">
        <f t="shared" si="14"/>
        <v>160004.32524112269</v>
      </c>
      <c r="AD27" s="28">
        <f t="shared" si="14"/>
        <v>163344.55531779118</v>
      </c>
      <c r="AE27" s="28">
        <f t="shared" si="14"/>
        <v>166138.56583885473</v>
      </c>
      <c r="AF27" s="28">
        <f t="shared" ref="AF27:AG27" si="15">SUMIF(AF28:AF31,"&lt;1E+307")</f>
        <v>160621.55982095093</v>
      </c>
      <c r="AG27" s="28">
        <f t="shared" si="15"/>
        <v>162301.67559348649</v>
      </c>
      <c r="AH27" s="28">
        <f t="shared" ref="AH27" si="16">SUMIF(AH28:AH31,"&lt;1E+307")</f>
        <v>143730.22315989609</v>
      </c>
      <c r="AJ27" s="135">
        <f>AH27-AG27</f>
        <v>-18571.452433590399</v>
      </c>
      <c r="AK27" s="132">
        <f>IF(AH27&lt;&gt;0,AH27/AG27-1,0)</f>
        <v>-0.1144255126490864</v>
      </c>
    </row>
    <row r="28" spans="2:37" ht="18.75" customHeight="1">
      <c r="B28" s="97" t="s">
        <v>7</v>
      </c>
      <c r="C28" s="16" t="s">
        <v>11</v>
      </c>
      <c r="D28" s="29">
        <v>2412.4248892997284</v>
      </c>
      <c r="E28" s="29">
        <v>2243.3644119888054</v>
      </c>
      <c r="F28" s="29">
        <v>2155.516594692222</v>
      </c>
      <c r="G28" s="29">
        <v>2081.4288646394871</v>
      </c>
      <c r="H28" s="29">
        <v>2080.7458027863954</v>
      </c>
      <c r="I28" s="29">
        <v>2135.9233105552034</v>
      </c>
      <c r="J28" s="29">
        <v>2160.9354456416522</v>
      </c>
      <c r="K28" s="29">
        <v>2334.7540325525015</v>
      </c>
      <c r="L28" s="29">
        <v>2400.6613355764598</v>
      </c>
      <c r="M28" s="29">
        <v>2498.3126867901228</v>
      </c>
      <c r="N28" s="29">
        <v>2636.9624926102624</v>
      </c>
      <c r="O28" s="29">
        <v>2527.5000603249159</v>
      </c>
      <c r="P28" s="29">
        <v>2484.3713411328426</v>
      </c>
      <c r="Q28" s="29">
        <v>2454.9149206352749</v>
      </c>
      <c r="R28" s="29">
        <v>2263.3277394748297</v>
      </c>
      <c r="S28" s="29">
        <v>2477.2813303780381</v>
      </c>
      <c r="T28" s="29">
        <v>2538.9070903032521</v>
      </c>
      <c r="U28" s="29">
        <v>2587.2617115285352</v>
      </c>
      <c r="V28" s="29">
        <v>2567.1842667349933</v>
      </c>
      <c r="W28" s="29">
        <v>2457.4503726837943</v>
      </c>
      <c r="X28" s="29">
        <v>2310.7259604356091</v>
      </c>
      <c r="Y28" s="29">
        <v>2119.2223240727849</v>
      </c>
      <c r="Z28" s="29">
        <v>2172.6973531016833</v>
      </c>
      <c r="AA28" s="29">
        <v>2037.2522954967744</v>
      </c>
      <c r="AB28" s="29">
        <v>1958.4569004130724</v>
      </c>
      <c r="AC28" s="29">
        <v>1978.7592832088494</v>
      </c>
      <c r="AD28" s="29">
        <v>2071.163593732831</v>
      </c>
      <c r="AE28" s="29">
        <v>2150.8412999611469</v>
      </c>
      <c r="AF28" s="29">
        <v>2181.3195247958902</v>
      </c>
      <c r="AG28" s="29">
        <v>2218.1288247047014</v>
      </c>
      <c r="AH28" s="98">
        <v>890.35367656374183</v>
      </c>
      <c r="AJ28" s="137">
        <f>AH28-AG28</f>
        <v>-1327.7751481409596</v>
      </c>
      <c r="AK28" s="133">
        <f>IF(AH28&lt;&gt;0,AH28/AG28-1,0)</f>
        <v>-0.59860145783810625</v>
      </c>
    </row>
    <row r="29" spans="2:37" ht="18.75" customHeight="1">
      <c r="B29" s="20" t="s">
        <v>8</v>
      </c>
      <c r="C29" s="15" t="s">
        <v>14</v>
      </c>
      <c r="D29" s="30">
        <v>151886.31785954355</v>
      </c>
      <c r="E29" s="30">
        <v>155592.65453432471</v>
      </c>
      <c r="F29" s="30">
        <v>161488.05969222053</v>
      </c>
      <c r="G29" s="30">
        <v>165981.47018577557</v>
      </c>
      <c r="H29" s="30">
        <v>162376.39898029057</v>
      </c>
      <c r="I29" s="30">
        <v>166451.40972236753</v>
      </c>
      <c r="J29" s="30">
        <v>166484.42982423425</v>
      </c>
      <c r="K29" s="30">
        <v>167392.6813439409</v>
      </c>
      <c r="L29" s="30">
        <v>170834.99939056733</v>
      </c>
      <c r="M29" s="30">
        <v>176348.20794308608</v>
      </c>
      <c r="N29" s="30">
        <v>172541.1738909104</v>
      </c>
      <c r="O29" s="30">
        <v>169013.58757321205</v>
      </c>
      <c r="P29" s="30">
        <v>167277.45840477425</v>
      </c>
      <c r="Q29" s="30">
        <v>161054.52887708959</v>
      </c>
      <c r="R29" s="30">
        <v>160938.44457557064</v>
      </c>
      <c r="S29" s="30">
        <v>153040.10659847368</v>
      </c>
      <c r="T29" s="30">
        <v>149276.72485374406</v>
      </c>
      <c r="U29" s="30">
        <v>146331.8136845917</v>
      </c>
      <c r="V29" s="30">
        <v>145996.2536770328</v>
      </c>
      <c r="W29" s="30">
        <v>145665.28455057283</v>
      </c>
      <c r="X29" s="30">
        <v>146752.00672868337</v>
      </c>
      <c r="Y29" s="30">
        <v>148677.40669613704</v>
      </c>
      <c r="Z29" s="30">
        <v>147354.86320632917</v>
      </c>
      <c r="AA29" s="30">
        <v>151573.32750357647</v>
      </c>
      <c r="AB29" s="30">
        <v>152723.97583405068</v>
      </c>
      <c r="AC29" s="30">
        <v>155314.36305459074</v>
      </c>
      <c r="AD29" s="30">
        <v>158429.35257060459</v>
      </c>
      <c r="AE29" s="30">
        <v>161455.00432910191</v>
      </c>
      <c r="AF29" s="30">
        <v>155928.16781368444</v>
      </c>
      <c r="AG29" s="30">
        <v>157719.7951955403</v>
      </c>
      <c r="AH29" s="30">
        <v>140581.61109825235</v>
      </c>
      <c r="AJ29" s="138">
        <f>AH29-AG29</f>
        <v>-17138.184097287944</v>
      </c>
      <c r="AK29" s="134">
        <f>IF(AH29&lt;&gt;0,AH29/AG29-1,0)</f>
        <v>-0.10866222642528856</v>
      </c>
    </row>
    <row r="30" spans="2:37" ht="18.75" customHeight="1">
      <c r="B30" s="97" t="s">
        <v>9</v>
      </c>
      <c r="C30" s="16" t="s">
        <v>12</v>
      </c>
      <c r="D30" s="29">
        <v>2900.5220371450728</v>
      </c>
      <c r="E30" s="29">
        <v>2588.7340825671131</v>
      </c>
      <c r="F30" s="29">
        <v>2554.0298696121254</v>
      </c>
      <c r="G30" s="29">
        <v>2559.2465994585727</v>
      </c>
      <c r="H30" s="29">
        <v>2384.6724346984624</v>
      </c>
      <c r="I30" s="29">
        <v>2331.3989556750712</v>
      </c>
      <c r="J30" s="29">
        <v>2338.7392100417105</v>
      </c>
      <c r="K30" s="29">
        <v>2161.8196395580771</v>
      </c>
      <c r="L30" s="29">
        <v>2042.4420410040866</v>
      </c>
      <c r="M30" s="29">
        <v>1930.0572665372915</v>
      </c>
      <c r="N30" s="29">
        <v>1947.1958658992542</v>
      </c>
      <c r="O30" s="29">
        <v>1786.7866530264309</v>
      </c>
      <c r="P30" s="29">
        <v>1657.0621076082327</v>
      </c>
      <c r="Q30" s="29">
        <v>1623.335564453595</v>
      </c>
      <c r="R30" s="29">
        <v>1532.3145115870914</v>
      </c>
      <c r="S30" s="29">
        <v>1368.57744042227</v>
      </c>
      <c r="T30" s="29">
        <v>1292.6162317320166</v>
      </c>
      <c r="U30" s="29">
        <v>1265.3819066671301</v>
      </c>
      <c r="V30" s="29">
        <v>1244.8107599993077</v>
      </c>
      <c r="W30" s="29">
        <v>1095.451145351248</v>
      </c>
      <c r="X30" s="29">
        <v>1116.071721757156</v>
      </c>
      <c r="Y30" s="29">
        <v>1126.8147357785574</v>
      </c>
      <c r="Z30" s="29">
        <v>1037.3436236564344</v>
      </c>
      <c r="AA30" s="29">
        <v>1055.5115899938644</v>
      </c>
      <c r="AB30" s="29">
        <v>944.22289997863413</v>
      </c>
      <c r="AC30" s="29">
        <v>1020.7584224637816</v>
      </c>
      <c r="AD30" s="29">
        <v>1054.4458162520282</v>
      </c>
      <c r="AE30" s="29">
        <v>873.94925320892071</v>
      </c>
      <c r="AF30" s="29">
        <v>731.56837944605945</v>
      </c>
      <c r="AG30" s="29">
        <v>739.59005151269434</v>
      </c>
      <c r="AH30" s="98">
        <v>690.45902600000011</v>
      </c>
      <c r="AJ30" s="137">
        <f>AH30-AG30</f>
        <v>-49.131025512694237</v>
      </c>
      <c r="AK30" s="133">
        <f>IF(AH30&lt;&gt;0,AH30/AG30-1,0)</f>
        <v>-6.643007895009656E-2</v>
      </c>
    </row>
    <row r="31" spans="2:37" ht="18.75" customHeight="1">
      <c r="B31" s="20" t="s">
        <v>10</v>
      </c>
      <c r="C31" s="15" t="s">
        <v>13</v>
      </c>
      <c r="D31" s="30">
        <v>3644.5326747365207</v>
      </c>
      <c r="E31" s="30">
        <v>3419.4149664727061</v>
      </c>
      <c r="F31" s="30">
        <v>3421.781586849922</v>
      </c>
      <c r="G31" s="30">
        <v>3355.6323806578721</v>
      </c>
      <c r="H31" s="30">
        <v>3296.3953673930823</v>
      </c>
      <c r="I31" s="30">
        <v>2851.3230597551824</v>
      </c>
      <c r="J31" s="30">
        <v>2641.237486892378</v>
      </c>
      <c r="K31" s="30">
        <v>2317.4988896119912</v>
      </c>
      <c r="L31" s="30">
        <v>2429.4620046638438</v>
      </c>
      <c r="M31" s="30">
        <v>2171.7548048009376</v>
      </c>
      <c r="N31" s="30">
        <v>2064.4206001845973</v>
      </c>
      <c r="O31" s="30">
        <v>2057.3561982323117</v>
      </c>
      <c r="P31" s="30">
        <v>2003.3982864429727</v>
      </c>
      <c r="Q31" s="30">
        <v>2060.6551236760433</v>
      </c>
      <c r="R31" s="30">
        <v>1987.2215379774252</v>
      </c>
      <c r="S31" s="30">
        <v>1947.2466696419913</v>
      </c>
      <c r="T31" s="30">
        <v>1808.9748019343833</v>
      </c>
      <c r="U31" s="30">
        <v>1868.2319099981237</v>
      </c>
      <c r="V31" s="30">
        <v>1847.1911178781452</v>
      </c>
      <c r="W31" s="30">
        <v>1761.6409315158658</v>
      </c>
      <c r="X31" s="30">
        <v>1685.2525417439242</v>
      </c>
      <c r="Y31" s="30">
        <v>1731.0915339898822</v>
      </c>
      <c r="Z31" s="30">
        <v>1742.1098748730244</v>
      </c>
      <c r="AA31" s="30">
        <v>1755.5175243148039</v>
      </c>
      <c r="AB31" s="30">
        <v>1863.5376600668642</v>
      </c>
      <c r="AC31" s="30">
        <v>1690.4444808593382</v>
      </c>
      <c r="AD31" s="30">
        <v>1789.593337201725</v>
      </c>
      <c r="AE31" s="30">
        <v>1658.7709565827756</v>
      </c>
      <c r="AF31" s="30">
        <v>1780.504103024537</v>
      </c>
      <c r="AG31" s="30">
        <v>1624.1615217287772</v>
      </c>
      <c r="AH31" s="30">
        <v>1567.7993590800002</v>
      </c>
      <c r="AJ31" s="138">
        <f>AH31-AG31</f>
        <v>-56.36216264877703</v>
      </c>
      <c r="AK31" s="134">
        <f>IF(AH31&lt;&gt;0,AH31/AG31-1,0)</f>
        <v>-3.4702313713715127E-2</v>
      </c>
    </row>
    <row r="32" spans="2:37" ht="18.75" customHeight="1">
      <c r="B32" s="9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8"/>
      <c r="AJ32" s="137"/>
      <c r="AK32" s="133"/>
    </row>
    <row r="33" spans="2:37" s="11" customFormat="1" ht="18.75" customHeight="1">
      <c r="B33" s="5" t="s">
        <v>26</v>
      </c>
      <c r="C33" s="21" t="s">
        <v>6</v>
      </c>
      <c r="D33" s="28">
        <f>SUMIF(D34:D41,"&lt;1E+307")</f>
        <v>13399.249170014627</v>
      </c>
      <c r="E33" s="28">
        <f t="shared" ref="E33:AG33" si="17">SUMIF(E34:E41,"&lt;1E+307")</f>
        <v>11314.206491221661</v>
      </c>
      <c r="F33" s="28">
        <f t="shared" si="17"/>
        <v>9795.0518725237725</v>
      </c>
      <c r="G33" s="28">
        <f t="shared" si="17"/>
        <v>9857.3020878805855</v>
      </c>
      <c r="H33" s="28">
        <f t="shared" si="17"/>
        <v>9433.9971019501663</v>
      </c>
      <c r="I33" s="28">
        <f t="shared" si="17"/>
        <v>9786.3040503030697</v>
      </c>
      <c r="J33" s="28">
        <f t="shared" si="17"/>
        <v>10853.112729074883</v>
      </c>
      <c r="K33" s="28">
        <f t="shared" si="17"/>
        <v>9753.3350650215889</v>
      </c>
      <c r="L33" s="28">
        <f t="shared" si="17"/>
        <v>9397.6073830181031</v>
      </c>
      <c r="M33" s="28">
        <f t="shared" si="17"/>
        <v>9644.9945510954039</v>
      </c>
      <c r="N33" s="28">
        <f t="shared" si="17"/>
        <v>8749.8670241376367</v>
      </c>
      <c r="O33" s="28">
        <f t="shared" si="17"/>
        <v>9042.0562472530928</v>
      </c>
      <c r="P33" s="28">
        <f t="shared" si="17"/>
        <v>8678.7701652525939</v>
      </c>
      <c r="Q33" s="28">
        <f t="shared" si="17"/>
        <v>8349.6901411080853</v>
      </c>
      <c r="R33" s="28">
        <f t="shared" si="17"/>
        <v>8101.128778246104</v>
      </c>
      <c r="S33" s="28">
        <f t="shared" si="17"/>
        <v>7984.3554031859976</v>
      </c>
      <c r="T33" s="28">
        <f t="shared" si="17"/>
        <v>8197.4786096573243</v>
      </c>
      <c r="U33" s="28">
        <f t="shared" si="17"/>
        <v>7685.468008784459</v>
      </c>
      <c r="V33" s="28">
        <f t="shared" si="17"/>
        <v>8255.5739725416952</v>
      </c>
      <c r="W33" s="28">
        <f t="shared" si="17"/>
        <v>7998.0229885093113</v>
      </c>
      <c r="X33" s="28">
        <f t="shared" si="17"/>
        <v>8170.9409993817235</v>
      </c>
      <c r="Y33" s="28">
        <f t="shared" si="17"/>
        <v>8000.8800459460481</v>
      </c>
      <c r="Z33" s="28">
        <f t="shared" si="17"/>
        <v>7857.7117366888415</v>
      </c>
      <c r="AA33" s="28">
        <f t="shared" si="17"/>
        <v>8269.7326729056167</v>
      </c>
      <c r="AB33" s="28">
        <f t="shared" si="17"/>
        <v>8370.462064444775</v>
      </c>
      <c r="AC33" s="28">
        <f t="shared" si="17"/>
        <v>8750.6101450610677</v>
      </c>
      <c r="AD33" s="28">
        <f t="shared" si="17"/>
        <v>8861.1942233580485</v>
      </c>
      <c r="AE33" s="28">
        <f t="shared" si="17"/>
        <v>8898.9267360007379</v>
      </c>
      <c r="AF33" s="28">
        <f t="shared" si="17"/>
        <v>8500.9001315223759</v>
      </c>
      <c r="AG33" s="28">
        <f t="shared" si="17"/>
        <v>8606.0756972929412</v>
      </c>
      <c r="AH33" s="28">
        <f t="shared" ref="AH33" si="18">SUMIF(AH34:AH41,"&lt;1E+307")</f>
        <v>8324.0960404820053</v>
      </c>
      <c r="AJ33" s="135">
        <f t="shared" ref="AJ33:AJ41" si="19">AH33-AG33</f>
        <v>-281.97965681093592</v>
      </c>
      <c r="AK33" s="132">
        <f t="shared" ref="AK33:AK41" si="20">IF(AH33&lt;&gt;0,AH33/AG33-1,0)</f>
        <v>-3.2765184356864707E-2</v>
      </c>
    </row>
    <row r="34" spans="2:37" s="95" customFormat="1" ht="18.75" customHeight="1">
      <c r="B34" s="97" t="s">
        <v>33</v>
      </c>
      <c r="C34" s="96" t="s">
        <v>34</v>
      </c>
      <c r="D34" s="98">
        <v>10207.220145378691</v>
      </c>
      <c r="E34" s="98">
        <v>8416.7354025572204</v>
      </c>
      <c r="F34" s="98">
        <v>7099.7155471371952</v>
      </c>
      <c r="G34" s="98">
        <v>7518.4396658678361</v>
      </c>
      <c r="H34" s="98">
        <v>7257.3952043891813</v>
      </c>
      <c r="I34" s="98">
        <v>7658.2124990436705</v>
      </c>
      <c r="J34" s="98">
        <v>8596.4674403793288</v>
      </c>
      <c r="K34" s="98">
        <v>7396.4453080446365</v>
      </c>
      <c r="L34" s="98">
        <v>6913.6763665764638</v>
      </c>
      <c r="M34" s="98">
        <v>7000.0421621813666</v>
      </c>
      <c r="N34" s="98">
        <v>6094.3578173701508</v>
      </c>
      <c r="O34" s="98">
        <v>6374.7849831804679</v>
      </c>
      <c r="P34" s="98">
        <v>6125.5261014935404</v>
      </c>
      <c r="Q34" s="98">
        <v>5817.9457564485592</v>
      </c>
      <c r="R34" s="98">
        <v>5672.1477773607185</v>
      </c>
      <c r="S34" s="98">
        <v>5606.820925740567</v>
      </c>
      <c r="T34" s="98">
        <v>5841.7492936312519</v>
      </c>
      <c r="U34" s="98">
        <v>5277.5413406084863</v>
      </c>
      <c r="V34" s="98">
        <v>5755.0806731783387</v>
      </c>
      <c r="W34" s="98">
        <v>5532.0313636560477</v>
      </c>
      <c r="X34" s="98">
        <v>5653.9500097173341</v>
      </c>
      <c r="Y34" s="98">
        <v>5489.4843930559528</v>
      </c>
      <c r="Z34" s="98">
        <v>5221.8070620389044</v>
      </c>
      <c r="AA34" s="98">
        <v>5532.3642009995583</v>
      </c>
      <c r="AB34" s="98">
        <v>5467.2783194092463</v>
      </c>
      <c r="AC34" s="98">
        <v>5822.6535274326843</v>
      </c>
      <c r="AD34" s="98">
        <v>5938.5652489589056</v>
      </c>
      <c r="AE34" s="98">
        <v>6028.6925369007322</v>
      </c>
      <c r="AF34" s="98">
        <v>5645.5022986543781</v>
      </c>
      <c r="AG34" s="98">
        <v>5784.9766127843413</v>
      </c>
      <c r="AH34" s="98">
        <v>5684.7993201857071</v>
      </c>
      <c r="AJ34" s="137">
        <f t="shared" si="19"/>
        <v>-100.17729259863427</v>
      </c>
      <c r="AK34" s="133">
        <f t="shared" si="20"/>
        <v>-1.7316801657806247E-2</v>
      </c>
    </row>
    <row r="35" spans="2:37" s="95" customFormat="1" ht="18.75" customHeight="1">
      <c r="B35" s="20" t="s">
        <v>93</v>
      </c>
      <c r="C35" s="15" t="s">
        <v>107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J35" s="138">
        <f t="shared" si="19"/>
        <v>0</v>
      </c>
      <c r="AK35" s="134">
        <f t="shared" si="20"/>
        <v>0</v>
      </c>
    </row>
    <row r="36" spans="2:37" s="95" customFormat="1" ht="18.75" customHeight="1">
      <c r="B36" s="97" t="s">
        <v>94</v>
      </c>
      <c r="C36" s="96" t="s">
        <v>108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  <c r="V36" s="98">
        <v>0</v>
      </c>
      <c r="W36" s="98">
        <v>0</v>
      </c>
      <c r="X36" s="98">
        <v>0</v>
      </c>
      <c r="Y36" s="98">
        <v>0</v>
      </c>
      <c r="Z36" s="98">
        <v>0</v>
      </c>
      <c r="AA36" s="98">
        <v>0</v>
      </c>
      <c r="AB36" s="98">
        <v>0</v>
      </c>
      <c r="AC36" s="98">
        <v>0</v>
      </c>
      <c r="AD36" s="98">
        <v>0</v>
      </c>
      <c r="AE36" s="98">
        <v>0</v>
      </c>
      <c r="AF36" s="98">
        <v>0</v>
      </c>
      <c r="AG36" s="98">
        <v>0</v>
      </c>
      <c r="AH36" s="98">
        <v>0</v>
      </c>
      <c r="AJ36" s="137">
        <f t="shared" si="19"/>
        <v>0</v>
      </c>
      <c r="AK36" s="133">
        <f t="shared" si="20"/>
        <v>0</v>
      </c>
    </row>
    <row r="37" spans="2:37" s="95" customFormat="1" ht="18.75" customHeight="1">
      <c r="B37" s="20" t="s">
        <v>95</v>
      </c>
      <c r="C37" s="15" t="s">
        <v>109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J37" s="138">
        <f t="shared" si="19"/>
        <v>0</v>
      </c>
      <c r="AK37" s="134">
        <f t="shared" si="20"/>
        <v>0</v>
      </c>
    </row>
    <row r="38" spans="2:37" s="95" customFormat="1" ht="18.75" customHeight="1">
      <c r="B38" s="97" t="s">
        <v>96</v>
      </c>
      <c r="C38" s="96" t="s">
        <v>110</v>
      </c>
      <c r="D38" s="98">
        <v>2200.5341230945937</v>
      </c>
      <c r="E38" s="98">
        <v>1986.7377646297828</v>
      </c>
      <c r="F38" s="98">
        <v>1749.1466320793193</v>
      </c>
      <c r="G38" s="98">
        <v>1465.4822988983472</v>
      </c>
      <c r="H38" s="98">
        <v>1325.9392693448838</v>
      </c>
      <c r="I38" s="98">
        <v>1280.0598345251597</v>
      </c>
      <c r="J38" s="98">
        <v>1381.2322242359135</v>
      </c>
      <c r="K38" s="98">
        <v>1480.4991135770822</v>
      </c>
      <c r="L38" s="98">
        <v>1588.5194450321897</v>
      </c>
      <c r="M38" s="98">
        <v>1715.6073701741702</v>
      </c>
      <c r="N38" s="98">
        <v>1695.7464807557578</v>
      </c>
      <c r="O38" s="98">
        <v>1696.0939968554262</v>
      </c>
      <c r="P38" s="98">
        <v>1593.2983205020296</v>
      </c>
      <c r="Q38" s="98">
        <v>1569.4695296550299</v>
      </c>
      <c r="R38" s="98">
        <v>1484.8940601897084</v>
      </c>
      <c r="S38" s="98">
        <v>1428.9084997741697</v>
      </c>
      <c r="T38" s="98">
        <v>1439.0350859048601</v>
      </c>
      <c r="U38" s="98">
        <v>1477.4540480889857</v>
      </c>
      <c r="V38" s="98">
        <v>1545.1370672257642</v>
      </c>
      <c r="W38" s="98">
        <v>1521.9677557275463</v>
      </c>
      <c r="X38" s="98">
        <v>1549.0008412794593</v>
      </c>
      <c r="Y38" s="98">
        <v>1593.2639130940481</v>
      </c>
      <c r="Z38" s="98">
        <v>1692.0846129581978</v>
      </c>
      <c r="AA38" s="98">
        <v>1824.5301506517637</v>
      </c>
      <c r="AB38" s="98">
        <v>1917.2560062283042</v>
      </c>
      <c r="AC38" s="98">
        <v>1905.7889653428217</v>
      </c>
      <c r="AD38" s="98">
        <v>1881.7710978389955</v>
      </c>
      <c r="AE38" s="98">
        <v>1937.6313819510826</v>
      </c>
      <c r="AF38" s="98">
        <v>2047.438471072446</v>
      </c>
      <c r="AG38" s="98">
        <v>2101.5686796585551</v>
      </c>
      <c r="AH38" s="98">
        <v>1988.2316205714305</v>
      </c>
      <c r="AJ38" s="137">
        <f t="shared" si="19"/>
        <v>-113.33705908712454</v>
      </c>
      <c r="AK38" s="133">
        <f t="shared" si="20"/>
        <v>-5.3929743140984865E-2</v>
      </c>
    </row>
    <row r="39" spans="2:37" s="95" customFormat="1" ht="18.75" customHeight="1">
      <c r="B39" s="20" t="s">
        <v>97</v>
      </c>
      <c r="C39" s="15" t="s">
        <v>111</v>
      </c>
      <c r="D39" s="30">
        <v>481.04832314134165</v>
      </c>
      <c r="E39" s="30">
        <v>437.08767815465711</v>
      </c>
      <c r="F39" s="30">
        <v>497.36494330725833</v>
      </c>
      <c r="G39" s="30">
        <v>458.18008471840295</v>
      </c>
      <c r="H39" s="30">
        <v>448.57668967610152</v>
      </c>
      <c r="I39" s="30">
        <v>458.53709499824078</v>
      </c>
      <c r="J39" s="30">
        <v>484.79042831964063</v>
      </c>
      <c r="K39" s="30">
        <v>498.94716643987249</v>
      </c>
      <c r="L39" s="30">
        <v>524.80895212145049</v>
      </c>
      <c r="M39" s="30">
        <v>551.76209495586568</v>
      </c>
      <c r="N39" s="30">
        <v>593.13440452372674</v>
      </c>
      <c r="O39" s="30">
        <v>622.16104735719955</v>
      </c>
      <c r="P39" s="30">
        <v>640.14892824902324</v>
      </c>
      <c r="Q39" s="30">
        <v>650.10942824449569</v>
      </c>
      <c r="R39" s="30">
        <v>634.31002353167719</v>
      </c>
      <c r="S39" s="30">
        <v>641.09414255526031</v>
      </c>
      <c r="T39" s="30">
        <v>630.93302353321224</v>
      </c>
      <c r="U39" s="30">
        <v>647.56030921898775</v>
      </c>
      <c r="V39" s="30">
        <v>694.62878537759298</v>
      </c>
      <c r="W39" s="30">
        <v>676.7553568457173</v>
      </c>
      <c r="X39" s="30">
        <v>710.75347585693021</v>
      </c>
      <c r="Y39" s="30">
        <v>654.02883303604756</v>
      </c>
      <c r="Z39" s="30">
        <v>689.90585683973973</v>
      </c>
      <c r="AA39" s="30">
        <v>672.55047587429522</v>
      </c>
      <c r="AB39" s="30">
        <v>749.704999659225</v>
      </c>
      <c r="AC39" s="30">
        <v>791.49504757356283</v>
      </c>
      <c r="AD39" s="30">
        <v>815.14216629614759</v>
      </c>
      <c r="AE39" s="30">
        <v>719.56657113292431</v>
      </c>
      <c r="AF39" s="30">
        <v>605.2506425715527</v>
      </c>
      <c r="AG39" s="30">
        <v>523.50257122204425</v>
      </c>
      <c r="AH39" s="30">
        <v>461.85032142857187</v>
      </c>
      <c r="AJ39" s="138">
        <f t="shared" si="19"/>
        <v>-61.652249793472379</v>
      </c>
      <c r="AK39" s="134">
        <f t="shared" si="20"/>
        <v>-0.11776876214677179</v>
      </c>
    </row>
    <row r="40" spans="2:37" s="95" customFormat="1" ht="18.75" customHeight="1">
      <c r="B40" s="97" t="s">
        <v>98</v>
      </c>
      <c r="C40" s="96" t="s">
        <v>112</v>
      </c>
      <c r="D40" s="98">
        <v>510.44657839999996</v>
      </c>
      <c r="E40" s="98">
        <v>473.6456458799999</v>
      </c>
      <c r="F40" s="98">
        <v>448.82474999999999</v>
      </c>
      <c r="G40" s="98">
        <v>415.20003839600002</v>
      </c>
      <c r="H40" s="98">
        <v>402.08593853999992</v>
      </c>
      <c r="I40" s="98">
        <v>389.494621736</v>
      </c>
      <c r="J40" s="98">
        <v>390.62263613999994</v>
      </c>
      <c r="K40" s="98">
        <v>377.44347695999994</v>
      </c>
      <c r="L40" s="98">
        <v>370.60261928800003</v>
      </c>
      <c r="M40" s="98">
        <v>377.58292378399995</v>
      </c>
      <c r="N40" s="98">
        <v>366.62832148799998</v>
      </c>
      <c r="O40" s="98">
        <v>349.01621985999992</v>
      </c>
      <c r="P40" s="98">
        <v>319.79681500800001</v>
      </c>
      <c r="Q40" s="98">
        <v>312.16542676</v>
      </c>
      <c r="R40" s="98">
        <v>309.77691716399994</v>
      </c>
      <c r="S40" s="98">
        <v>307.53183511599997</v>
      </c>
      <c r="T40" s="98">
        <v>285.76120658800005</v>
      </c>
      <c r="U40" s="98">
        <v>282.91231086800002</v>
      </c>
      <c r="V40" s="98">
        <v>260.72744675999996</v>
      </c>
      <c r="W40" s="98">
        <v>267.26851228000004</v>
      </c>
      <c r="X40" s="98">
        <v>257.23667252799999</v>
      </c>
      <c r="Y40" s="98">
        <v>264.10290676</v>
      </c>
      <c r="Z40" s="98">
        <v>253.91420485199998</v>
      </c>
      <c r="AA40" s="98">
        <v>240.28784537999999</v>
      </c>
      <c r="AB40" s="98">
        <v>236.22273914799999</v>
      </c>
      <c r="AC40" s="98">
        <v>230.67260471200001</v>
      </c>
      <c r="AD40" s="98">
        <v>225.71571026399999</v>
      </c>
      <c r="AE40" s="98">
        <v>213.03624601600001</v>
      </c>
      <c r="AF40" s="98">
        <v>202.70871922399999</v>
      </c>
      <c r="AG40" s="98">
        <v>196.027833628</v>
      </c>
      <c r="AH40" s="98">
        <v>189.21477829629629</v>
      </c>
      <c r="AJ40" s="137">
        <f t="shared" si="19"/>
        <v>-6.8130553317037084</v>
      </c>
      <c r="AK40" s="133">
        <f t="shared" si="20"/>
        <v>-3.4755550809344671E-2</v>
      </c>
    </row>
    <row r="41" spans="2:37" s="95" customFormat="1" ht="18.75" customHeight="1">
      <c r="B41" s="20" t="s">
        <v>99</v>
      </c>
      <c r="C41" s="15" t="s">
        <v>113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J41" s="138">
        <f t="shared" si="19"/>
        <v>0</v>
      </c>
      <c r="AK41" s="134">
        <f t="shared" si="20"/>
        <v>0</v>
      </c>
    </row>
    <row r="42" spans="2:37" s="95" customFormat="1" ht="18.75" customHeight="1">
      <c r="B42" s="97"/>
      <c r="C42" s="96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J42" s="137"/>
      <c r="AK42" s="133"/>
    </row>
    <row r="43" spans="2:37" s="11" customFormat="1" ht="18.75" customHeight="1">
      <c r="B43" s="5" t="s">
        <v>27</v>
      </c>
      <c r="C43" s="21" t="s">
        <v>6</v>
      </c>
      <c r="D43" s="28">
        <f>SUMIF(D44:D47,"&lt;1E+307")</f>
        <v>0</v>
      </c>
      <c r="E43" s="28">
        <f t="shared" ref="E43:AE43" si="21">SUMIF(E44:E47,"&lt;1E+307")</f>
        <v>0</v>
      </c>
      <c r="F43" s="28">
        <f t="shared" si="21"/>
        <v>0</v>
      </c>
      <c r="G43" s="28">
        <f t="shared" si="21"/>
        <v>0</v>
      </c>
      <c r="H43" s="28">
        <f t="shared" si="21"/>
        <v>0</v>
      </c>
      <c r="I43" s="28">
        <f t="shared" si="21"/>
        <v>0</v>
      </c>
      <c r="J43" s="28">
        <f t="shared" si="21"/>
        <v>0</v>
      </c>
      <c r="K43" s="28">
        <f t="shared" si="21"/>
        <v>0</v>
      </c>
      <c r="L43" s="28">
        <f t="shared" si="21"/>
        <v>0</v>
      </c>
      <c r="M43" s="28">
        <f t="shared" si="21"/>
        <v>0</v>
      </c>
      <c r="N43" s="28">
        <f t="shared" si="21"/>
        <v>0</v>
      </c>
      <c r="O43" s="28">
        <f t="shared" si="21"/>
        <v>0</v>
      </c>
      <c r="P43" s="28">
        <f t="shared" si="21"/>
        <v>0</v>
      </c>
      <c r="Q43" s="28">
        <f t="shared" si="21"/>
        <v>0</v>
      </c>
      <c r="R43" s="28">
        <f t="shared" si="21"/>
        <v>0</v>
      </c>
      <c r="S43" s="28">
        <f t="shared" si="21"/>
        <v>0</v>
      </c>
      <c r="T43" s="28">
        <f t="shared" si="21"/>
        <v>0</v>
      </c>
      <c r="U43" s="28">
        <f t="shared" si="21"/>
        <v>0</v>
      </c>
      <c r="V43" s="28">
        <f t="shared" si="21"/>
        <v>0</v>
      </c>
      <c r="W43" s="28">
        <f t="shared" si="21"/>
        <v>0</v>
      </c>
      <c r="X43" s="28">
        <f t="shared" si="21"/>
        <v>0</v>
      </c>
      <c r="Y43" s="28">
        <f t="shared" si="21"/>
        <v>0</v>
      </c>
      <c r="Z43" s="28">
        <f t="shared" si="21"/>
        <v>0</v>
      </c>
      <c r="AA43" s="28">
        <f t="shared" si="21"/>
        <v>0</v>
      </c>
      <c r="AB43" s="28">
        <f t="shared" si="21"/>
        <v>0</v>
      </c>
      <c r="AC43" s="28">
        <f t="shared" si="21"/>
        <v>0</v>
      </c>
      <c r="AD43" s="28">
        <f t="shared" si="21"/>
        <v>0</v>
      </c>
      <c r="AE43" s="28">
        <f t="shared" si="21"/>
        <v>0</v>
      </c>
      <c r="AF43" s="28">
        <f t="shared" ref="AF43:AG43" si="22">SUMIF(AF44:AF47,"&lt;1E+307")</f>
        <v>0</v>
      </c>
      <c r="AG43" s="28">
        <f t="shared" si="22"/>
        <v>0</v>
      </c>
      <c r="AH43" s="28">
        <f t="shared" ref="AH43" si="23">SUMIF(AH44:AH47,"&lt;1E+307")</f>
        <v>0</v>
      </c>
      <c r="AJ43" s="135">
        <f>AH43-AG43</f>
        <v>0</v>
      </c>
      <c r="AK43" s="132">
        <f>IF(AH43&lt;&gt;0,AH43/AG43-1,0)</f>
        <v>0</v>
      </c>
    </row>
    <row r="44" spans="2:37" ht="18.75" customHeight="1">
      <c r="B44" s="97" t="s">
        <v>35</v>
      </c>
      <c r="C44" s="16" t="s">
        <v>38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98">
        <v>0</v>
      </c>
      <c r="AJ44" s="137">
        <f>AH44-AG44</f>
        <v>0</v>
      </c>
      <c r="AK44" s="133">
        <f>IF(AH44&lt;&gt;0,AH44/AG44-1,0)</f>
        <v>0</v>
      </c>
    </row>
    <row r="45" spans="2:37" ht="18.75" customHeight="1">
      <c r="B45" s="20" t="s">
        <v>157</v>
      </c>
      <c r="C45" s="15" t="s">
        <v>39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J45" s="138">
        <f>AH45-AG45</f>
        <v>0</v>
      </c>
      <c r="AK45" s="134">
        <f>IF(AH45&lt;&gt;0,AH45/AG45-1,0)</f>
        <v>0</v>
      </c>
    </row>
    <row r="46" spans="2:37" ht="18.75" customHeight="1">
      <c r="B46" s="97" t="s">
        <v>36</v>
      </c>
      <c r="C46" s="16" t="s">
        <v>41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98">
        <v>0</v>
      </c>
      <c r="AJ46" s="137">
        <f>AH46-AG46</f>
        <v>0</v>
      </c>
      <c r="AK46" s="133">
        <f>IF(AH46&lt;&gt;0,AH46/AG46-1,0)</f>
        <v>0</v>
      </c>
    </row>
    <row r="47" spans="2:37" ht="18.75" customHeight="1">
      <c r="B47" s="20" t="s">
        <v>92</v>
      </c>
      <c r="C47" s="15" t="s">
        <v>40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J47" s="138">
        <f>AH47-AG47</f>
        <v>0</v>
      </c>
      <c r="AK47" s="134">
        <f>IF(AH47&lt;&gt;0,AH47/AG47-1,0)</f>
        <v>0</v>
      </c>
    </row>
    <row r="48" spans="2:37" ht="18.75" customHeight="1">
      <c r="B48" s="9"/>
      <c r="C48" s="1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98"/>
      <c r="AJ48" s="137"/>
      <c r="AK48" s="133"/>
    </row>
    <row r="49" spans="2:37" s="11" customFormat="1" ht="18.75" customHeight="1">
      <c r="B49" s="5" t="s">
        <v>159</v>
      </c>
      <c r="C49" s="21" t="s">
        <v>6</v>
      </c>
      <c r="D49" s="28">
        <f>SUMIF(D50,"&lt;1E+307")</f>
        <v>22306.603178712783</v>
      </c>
      <c r="E49" s="28">
        <f t="shared" ref="E49:AH49" si="24">SUMIF(E50,"&lt;1E+307")</f>
        <v>-29432.582090496704</v>
      </c>
      <c r="F49" s="28">
        <f t="shared" si="24"/>
        <v>-36183.914096878267</v>
      </c>
      <c r="G49" s="28">
        <f t="shared" si="24"/>
        <v>-35742.838398538443</v>
      </c>
      <c r="H49" s="28">
        <f t="shared" si="24"/>
        <v>-28544.832414433717</v>
      </c>
      <c r="I49" s="28">
        <f t="shared" si="24"/>
        <v>-36270.990659419549</v>
      </c>
      <c r="J49" s="28">
        <f t="shared" si="24"/>
        <v>-30632.426345591972</v>
      </c>
      <c r="K49" s="28">
        <f t="shared" si="24"/>
        <v>-30935.501424565089</v>
      </c>
      <c r="L49" s="28">
        <f t="shared" si="24"/>
        <v>-31833.353728721195</v>
      </c>
      <c r="M49" s="28">
        <f t="shared" si="24"/>
        <v>-33556.141704075468</v>
      </c>
      <c r="N49" s="28">
        <f t="shared" si="24"/>
        <v>-23091.180643939329</v>
      </c>
      <c r="O49" s="28">
        <f t="shared" si="24"/>
        <v>-26706.990612931073</v>
      </c>
      <c r="P49" s="28">
        <f t="shared" si="24"/>
        <v>778.99048983735224</v>
      </c>
      <c r="Q49" s="28">
        <f t="shared" si="24"/>
        <v>374.32605056813946</v>
      </c>
      <c r="R49" s="28">
        <f t="shared" si="24"/>
        <v>-1614.4813057569036</v>
      </c>
      <c r="S49" s="28">
        <f t="shared" si="24"/>
        <v>-2982.663385537378</v>
      </c>
      <c r="T49" s="28">
        <f t="shared" si="24"/>
        <v>-5915.1875521536849</v>
      </c>
      <c r="U49" s="28">
        <f t="shared" si="24"/>
        <v>-2231.4743355501632</v>
      </c>
      <c r="V49" s="28">
        <f t="shared" si="24"/>
        <v>-13106.533658271323</v>
      </c>
      <c r="W49" s="28">
        <f t="shared" si="24"/>
        <v>-20308.475116116075</v>
      </c>
      <c r="X49" s="28">
        <f t="shared" si="24"/>
        <v>-12837.562889910001</v>
      </c>
      <c r="Y49" s="28">
        <f t="shared" si="24"/>
        <v>-12025.990982272284</v>
      </c>
      <c r="Z49" s="28">
        <f t="shared" si="24"/>
        <v>-20923.910290729047</v>
      </c>
      <c r="AA49" s="28">
        <f t="shared" si="24"/>
        <v>-20686.008035934756</v>
      </c>
      <c r="AB49" s="28">
        <f t="shared" si="24"/>
        <v>-24259.142775833861</v>
      </c>
      <c r="AC49" s="28">
        <f t="shared" si="24"/>
        <v>-22592.240587269389</v>
      </c>
      <c r="AD49" s="28">
        <f t="shared" si="24"/>
        <v>-23327.612568921642</v>
      </c>
      <c r="AE49" s="28">
        <f t="shared" si="24"/>
        <v>-23819.449072196596</v>
      </c>
      <c r="AF49" s="28">
        <f t="shared" si="24"/>
        <v>-21694.151753191571</v>
      </c>
      <c r="AG49" s="28">
        <f t="shared" si="24"/>
        <v>-19805.190593159401</v>
      </c>
      <c r="AH49" s="28">
        <f t="shared" si="24"/>
        <v>-19740.340164732806</v>
      </c>
      <c r="AJ49" s="135">
        <f>AH49-AG49</f>
        <v>64.85042842659459</v>
      </c>
      <c r="AK49" s="132">
        <f>IF(AH49&lt;&gt;0,AH49/AG49-1,0)</f>
        <v>-3.2744157710349331E-3</v>
      </c>
    </row>
    <row r="50" spans="2:37" ht="18.75" customHeight="1">
      <c r="B50" s="97" t="s">
        <v>158</v>
      </c>
      <c r="C50" s="16" t="s">
        <v>37</v>
      </c>
      <c r="D50" s="29">
        <v>22306.603178712783</v>
      </c>
      <c r="E50" s="29">
        <v>-29432.582090496704</v>
      </c>
      <c r="F50" s="29">
        <v>-36183.914096878267</v>
      </c>
      <c r="G50" s="29">
        <v>-35742.838398538443</v>
      </c>
      <c r="H50" s="29">
        <v>-28544.832414433717</v>
      </c>
      <c r="I50" s="29">
        <v>-36270.990659419549</v>
      </c>
      <c r="J50" s="29">
        <v>-30632.426345591972</v>
      </c>
      <c r="K50" s="29">
        <v>-30935.501424565089</v>
      </c>
      <c r="L50" s="29">
        <v>-31833.353728721195</v>
      </c>
      <c r="M50" s="29">
        <v>-33556.141704075468</v>
      </c>
      <c r="N50" s="29">
        <v>-23091.180643939329</v>
      </c>
      <c r="O50" s="29">
        <v>-26706.990612931073</v>
      </c>
      <c r="P50" s="29">
        <v>778.99048983735224</v>
      </c>
      <c r="Q50" s="29">
        <v>374.32605056813946</v>
      </c>
      <c r="R50" s="29">
        <v>-1614.4813057569036</v>
      </c>
      <c r="S50" s="29">
        <v>-2982.663385537378</v>
      </c>
      <c r="T50" s="29">
        <v>-5915.1875521536849</v>
      </c>
      <c r="U50" s="29">
        <v>-2231.4743355501632</v>
      </c>
      <c r="V50" s="29">
        <v>-13106.533658271323</v>
      </c>
      <c r="W50" s="29">
        <v>-20308.475116116075</v>
      </c>
      <c r="X50" s="29">
        <v>-12837.562889910001</v>
      </c>
      <c r="Y50" s="29">
        <v>-12025.990982272284</v>
      </c>
      <c r="Z50" s="29">
        <v>-20923.910290729047</v>
      </c>
      <c r="AA50" s="29">
        <v>-20686.008035934756</v>
      </c>
      <c r="AB50" s="29">
        <v>-24259.142775833861</v>
      </c>
      <c r="AC50" s="29">
        <v>-22592.240587269389</v>
      </c>
      <c r="AD50" s="29">
        <v>-23327.612568921642</v>
      </c>
      <c r="AE50" s="29">
        <v>-23819.449072196596</v>
      </c>
      <c r="AF50" s="29">
        <v>-21694.151753191571</v>
      </c>
      <c r="AG50" s="29">
        <v>-19805.190593159401</v>
      </c>
      <c r="AH50" s="98">
        <v>-19740.340164732806</v>
      </c>
      <c r="AJ50" s="137">
        <f>AH50-AG50</f>
        <v>64.85042842659459</v>
      </c>
      <c r="AK50" s="133">
        <f>IF(AH50&lt;&gt;0,AH50/AG50-1,0)</f>
        <v>-3.2744157710349331E-3</v>
      </c>
    </row>
    <row r="51" spans="2:37" ht="14.25" customHeight="1">
      <c r="B51" s="7"/>
      <c r="C51" s="17"/>
    </row>
    <row r="52" spans="2:37" ht="18.75" customHeight="1"/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L52"/>
  <sheetViews>
    <sheetView showGridLines="0" zoomScale="70" zoomScaleNormal="70" zoomScalePageLayoutView="150" workbookViewId="0">
      <pane xSplit="3" ySplit="8" topLeftCell="D9" activePane="bottomRight" state="frozen"/>
      <selection activeCell="AO5" sqref="AO5"/>
      <selection pane="topRight" activeCell="AO5" sqref="AO5"/>
      <selection pane="bottomLeft" activeCell="AO5" sqref="AO5"/>
      <selection pane="bottomRight" activeCell="B4" sqref="B4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hidden="1" customWidth="1"/>
    <col min="4" max="33" width="10.85546875" style="2" customWidth="1"/>
    <col min="34" max="37" width="10.85546875" style="95" customWidth="1"/>
    <col min="38" max="38" width="10.85546875" style="2" customWidth="1"/>
    <col min="39" max="16384" width="11.42578125" style="2"/>
  </cols>
  <sheetData>
    <row r="1" spans="2:38" hidden="1">
      <c r="D1" s="92" t="str">
        <f>THG!D1</f>
        <v>REF</v>
      </c>
      <c r="E1" s="92" t="str">
        <f>THG!E1</f>
        <v>REF</v>
      </c>
      <c r="F1" s="92" t="str">
        <f>THG!F1</f>
        <v>REF</v>
      </c>
      <c r="G1" s="92" t="str">
        <f>THG!G1</f>
        <v>REF</v>
      </c>
      <c r="H1" s="92" t="str">
        <f>THG!H1</f>
        <v>REF</v>
      </c>
      <c r="I1" s="92" t="str">
        <f>THG!I1</f>
        <v>REF</v>
      </c>
      <c r="J1" s="92" t="str">
        <f>THG!J1</f>
        <v>REF</v>
      </c>
      <c r="K1" s="92" t="str">
        <f>THG!K1</f>
        <v>REF</v>
      </c>
      <c r="L1" s="92" t="str">
        <f>THG!L1</f>
        <v>REF</v>
      </c>
      <c r="M1" s="92" t="str">
        <f>THG!M1</f>
        <v>REF</v>
      </c>
      <c r="N1" s="92" t="str">
        <f>THG!N1</f>
        <v>REF</v>
      </c>
      <c r="O1" s="92" t="str">
        <f>THG!O1</f>
        <v>REF</v>
      </c>
      <c r="P1" s="92" t="str">
        <f>THG!P1</f>
        <v>REF</v>
      </c>
      <c r="Q1" s="92" t="str">
        <f>THG!Q1</f>
        <v>REF</v>
      </c>
      <c r="R1" s="92" t="str">
        <f>THG!R1</f>
        <v>REF</v>
      </c>
      <c r="S1" s="92" t="str">
        <f>THG!S1</f>
        <v>REF</v>
      </c>
      <c r="T1" s="92" t="str">
        <f>THG!T1</f>
        <v>REF</v>
      </c>
      <c r="U1" s="92" t="str">
        <f>THG!U1</f>
        <v>REF</v>
      </c>
      <c r="V1" s="92" t="str">
        <f>THG!V1</f>
        <v>REF</v>
      </c>
      <c r="W1" s="92" t="str">
        <f>THG!W1</f>
        <v>REF</v>
      </c>
      <c r="X1" s="92" t="str">
        <f>THG!X1</f>
        <v>REF</v>
      </c>
      <c r="Y1" s="92" t="str">
        <f>THG!Y1</f>
        <v>REF</v>
      </c>
      <c r="Z1" s="92" t="str">
        <f>THG!Z1</f>
        <v>REF</v>
      </c>
      <c r="AA1" s="92" t="str">
        <f>THG!AA1</f>
        <v>REF</v>
      </c>
      <c r="AB1" s="92" t="str">
        <f>THG!AB1</f>
        <v>REF</v>
      </c>
      <c r="AC1" s="92" t="str">
        <f>THG!AC1</f>
        <v>REF</v>
      </c>
      <c r="AD1" s="92" t="str">
        <f>THG!AD1</f>
        <v>REF</v>
      </c>
      <c r="AE1" s="92" t="str">
        <f>THG!AE1</f>
        <v>REF</v>
      </c>
      <c r="AF1" s="92" t="str">
        <f>THG!AF1</f>
        <v>REF</v>
      </c>
      <c r="AG1" s="92" t="s">
        <v>149</v>
      </c>
      <c r="AH1" s="92" t="s">
        <v>148</v>
      </c>
      <c r="AI1" s="92"/>
      <c r="AJ1" s="92"/>
      <c r="AK1" s="92"/>
      <c r="AL1" s="92"/>
    </row>
    <row r="2" spans="2:38" ht="14.25" hidden="1" customHeight="1">
      <c r="B2" s="1"/>
      <c r="C2" s="12"/>
      <c r="D2" s="92" t="str">
        <f>THG!D2</f>
        <v>Sum</v>
      </c>
      <c r="E2" s="92" t="str">
        <f>THG!E2</f>
        <v>Sum</v>
      </c>
      <c r="F2" s="92" t="str">
        <f>THG!F2</f>
        <v>Sum</v>
      </c>
      <c r="G2" s="92" t="str">
        <f>THG!G2</f>
        <v>Sum</v>
      </c>
      <c r="H2" s="92" t="str">
        <f>THG!H2</f>
        <v>Sum</v>
      </c>
      <c r="I2" s="92" t="str">
        <f>THG!I2</f>
        <v>Sum</v>
      </c>
      <c r="J2" s="92" t="str">
        <f>THG!J2</f>
        <v>Sum</v>
      </c>
      <c r="K2" s="92" t="str">
        <f>THG!K2</f>
        <v>Sum</v>
      </c>
      <c r="L2" s="92" t="str">
        <f>THG!L2</f>
        <v>Sum</v>
      </c>
      <c r="M2" s="92" t="str">
        <f>THG!M2</f>
        <v>Sum</v>
      </c>
      <c r="N2" s="92" t="str">
        <f>THG!N2</f>
        <v>Sum</v>
      </c>
      <c r="O2" s="92" t="str">
        <f>THG!O2</f>
        <v>Sum</v>
      </c>
      <c r="P2" s="92" t="str">
        <f>THG!P2</f>
        <v>Sum</v>
      </c>
      <c r="Q2" s="92" t="str">
        <f>THG!Q2</f>
        <v>Sum</v>
      </c>
      <c r="R2" s="92" t="str">
        <f>THG!R2</f>
        <v>Sum</v>
      </c>
      <c r="S2" s="92" t="str">
        <f>THG!S2</f>
        <v>Sum</v>
      </c>
      <c r="T2" s="92" t="str">
        <f>THG!T2</f>
        <v>Sum</v>
      </c>
      <c r="U2" s="92" t="str">
        <f>THG!U2</f>
        <v>Sum</v>
      </c>
      <c r="V2" s="92" t="str">
        <f>THG!V2</f>
        <v>Sum</v>
      </c>
      <c r="W2" s="92" t="str">
        <f>THG!W2</f>
        <v>Sum</v>
      </c>
      <c r="X2" s="92" t="str">
        <f>THG!X2</f>
        <v>Sum</v>
      </c>
      <c r="Y2" s="92" t="str">
        <f>THG!Y2</f>
        <v>Sum</v>
      </c>
      <c r="Z2" s="92" t="str">
        <f>THG!Z2</f>
        <v>Sum</v>
      </c>
      <c r="AA2" s="92" t="str">
        <f>THG!AA2</f>
        <v>Sum</v>
      </c>
      <c r="AB2" s="92" t="str">
        <f>THG!AB2</f>
        <v>Sum</v>
      </c>
      <c r="AC2" s="92" t="str">
        <f>THG!AC2</f>
        <v>Sum</v>
      </c>
      <c r="AD2" s="92" t="str">
        <f>THG!AD2</f>
        <v>Sum</v>
      </c>
      <c r="AE2" s="92" t="str">
        <f>THG!AE2</f>
        <v>Sum</v>
      </c>
      <c r="AF2" s="92" t="str">
        <f>THG!AF2</f>
        <v>Sum</v>
      </c>
      <c r="AG2" s="92" t="str">
        <f>THG!AG2</f>
        <v>Sum</v>
      </c>
      <c r="AH2" s="92" t="str">
        <f>THG!AH2</f>
        <v>Sum</v>
      </c>
      <c r="AI2" s="92"/>
      <c r="AJ2" s="92"/>
      <c r="AK2" s="92"/>
      <c r="AL2" s="92"/>
    </row>
    <row r="3" spans="2:38" ht="22.5" customHeight="1">
      <c r="B3" s="3" t="s">
        <v>213</v>
      </c>
      <c r="C3" s="13" t="s">
        <v>121</v>
      </c>
      <c r="D3" s="25" t="s">
        <v>45</v>
      </c>
      <c r="E3" s="25">
        <v>25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J3" s="90"/>
      <c r="AK3" s="90"/>
    </row>
    <row r="4" spans="2:38">
      <c r="B4" s="4" t="s">
        <v>169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J4" s="8" t="s">
        <v>172</v>
      </c>
      <c r="AK4" s="8" t="s">
        <v>173</v>
      </c>
    </row>
    <row r="5" spans="2:38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J5" s="135"/>
      <c r="AK5" s="130"/>
    </row>
    <row r="6" spans="2:38" s="11" customFormat="1" ht="18.75" customHeight="1">
      <c r="B6" s="26" t="s">
        <v>43</v>
      </c>
      <c r="C6" s="23" t="s">
        <v>6</v>
      </c>
      <c r="D6" s="27">
        <f t="shared" ref="D6:AG6" si="0">SUM(D9,D14,D22,D27,D33,D43)</f>
        <v>117807.4506265638</v>
      </c>
      <c r="E6" s="27">
        <f t="shared" si="0"/>
        <v>112298.39324711967</v>
      </c>
      <c r="F6" s="27">
        <f t="shared" si="0"/>
        <v>108788.03497902038</v>
      </c>
      <c r="G6" s="27">
        <f t="shared" si="0"/>
        <v>109547.43337458841</v>
      </c>
      <c r="H6" s="27">
        <f t="shared" si="0"/>
        <v>105756.00137561468</v>
      </c>
      <c r="I6" s="27">
        <f t="shared" si="0"/>
        <v>103447.38685161293</v>
      </c>
      <c r="J6" s="27">
        <f t="shared" si="0"/>
        <v>100907.46559957421</v>
      </c>
      <c r="K6" s="27">
        <f t="shared" si="0"/>
        <v>96510.364482310892</v>
      </c>
      <c r="L6" s="27">
        <f t="shared" si="0"/>
        <v>91593.676640810416</v>
      </c>
      <c r="M6" s="27">
        <f t="shared" si="0"/>
        <v>90694.137179771584</v>
      </c>
      <c r="N6" s="27">
        <f t="shared" si="0"/>
        <v>86739.234057903901</v>
      </c>
      <c r="O6" s="27">
        <f t="shared" si="0"/>
        <v>83229.999710161734</v>
      </c>
      <c r="P6" s="27">
        <f t="shared" si="0"/>
        <v>79299.55062629313</v>
      </c>
      <c r="Q6" s="27">
        <f t="shared" si="0"/>
        <v>75974.356100181511</v>
      </c>
      <c r="R6" s="27">
        <f t="shared" si="0"/>
        <v>71056.357427473209</v>
      </c>
      <c r="S6" s="27">
        <f t="shared" si="0"/>
        <v>67888.823305384518</v>
      </c>
      <c r="T6" s="27">
        <f t="shared" si="0"/>
        <v>64123.3546301557</v>
      </c>
      <c r="U6" s="27">
        <f t="shared" si="0"/>
        <v>62134.942901421309</v>
      </c>
      <c r="V6" s="27">
        <f t="shared" si="0"/>
        <v>61053.028678297298</v>
      </c>
      <c r="W6" s="27">
        <f t="shared" si="0"/>
        <v>58631.641012485772</v>
      </c>
      <c r="X6" s="27">
        <f t="shared" si="0"/>
        <v>57607.537339351642</v>
      </c>
      <c r="Y6" s="27">
        <f t="shared" si="0"/>
        <v>56512.601359363791</v>
      </c>
      <c r="Z6" s="27">
        <f t="shared" si="0"/>
        <v>57237.181242771541</v>
      </c>
      <c r="AA6" s="27">
        <f t="shared" si="0"/>
        <v>56564.161220708382</v>
      </c>
      <c r="AB6" s="27">
        <f t="shared" si="0"/>
        <v>55395.15170437748</v>
      </c>
      <c r="AC6" s="27">
        <f t="shared" si="0"/>
        <v>55094.193225264979</v>
      </c>
      <c r="AD6" s="27">
        <f t="shared" si="0"/>
        <v>53793.165582496782</v>
      </c>
      <c r="AE6" s="27">
        <f t="shared" si="0"/>
        <v>53168.45088557103</v>
      </c>
      <c r="AF6" s="27">
        <f t="shared" si="0"/>
        <v>51359.493463757666</v>
      </c>
      <c r="AG6" s="27">
        <f t="shared" si="0"/>
        <v>49271.044400669023</v>
      </c>
      <c r="AH6" s="27">
        <f t="shared" ref="AH6" si="1">SUM(AH9,AH14,AH22,AH27,AH33,AH43)</f>
        <v>48246.667973923395</v>
      </c>
      <c r="AJ6" s="136">
        <f>AH6-AG6</f>
        <v>-1024.3764267456281</v>
      </c>
      <c r="AK6" s="131">
        <f>IF(AH6&lt;&gt;0,AH6/AG6-1,0)</f>
        <v>-2.0790637568293913E-2</v>
      </c>
    </row>
    <row r="7" spans="2:38" s="11" customFormat="1" ht="18.75" customHeight="1">
      <c r="B7" s="24" t="s">
        <v>44</v>
      </c>
      <c r="C7" s="21" t="s">
        <v>6</v>
      </c>
      <c r="D7" s="28">
        <f t="shared" ref="D7:AG7" si="2">SUM(D9,D14,D22,D27,D33,D43,D49)</f>
        <v>119467.23769765631</v>
      </c>
      <c r="E7" s="28">
        <f t="shared" si="2"/>
        <v>113955.01289455718</v>
      </c>
      <c r="F7" s="28">
        <f t="shared" si="2"/>
        <v>110461.36477994287</v>
      </c>
      <c r="G7" s="28">
        <f t="shared" si="2"/>
        <v>111206.36806678184</v>
      </c>
      <c r="H7" s="28">
        <f t="shared" si="2"/>
        <v>107413.13780080467</v>
      </c>
      <c r="I7" s="28">
        <f t="shared" si="2"/>
        <v>105102.26609939792</v>
      </c>
      <c r="J7" s="28">
        <f t="shared" si="2"/>
        <v>102565.63340440232</v>
      </c>
      <c r="K7" s="28">
        <f t="shared" si="2"/>
        <v>98165.127555142448</v>
      </c>
      <c r="L7" s="28">
        <f t="shared" si="2"/>
        <v>93247.444689471668</v>
      </c>
      <c r="M7" s="28">
        <f t="shared" si="2"/>
        <v>92347.935185320021</v>
      </c>
      <c r="N7" s="28">
        <f t="shared" si="2"/>
        <v>88393.847384618275</v>
      </c>
      <c r="O7" s="28">
        <f t="shared" si="2"/>
        <v>84886.057132658607</v>
      </c>
      <c r="P7" s="28">
        <f t="shared" si="2"/>
        <v>80958.712653438881</v>
      </c>
      <c r="Q7" s="28">
        <f t="shared" si="2"/>
        <v>77641.79229824229</v>
      </c>
      <c r="R7" s="28">
        <f t="shared" si="2"/>
        <v>72722.598308415108</v>
      </c>
      <c r="S7" s="28">
        <f t="shared" si="2"/>
        <v>69558.077488045063</v>
      </c>
      <c r="T7" s="28">
        <f t="shared" si="2"/>
        <v>65885.190505538543</v>
      </c>
      <c r="U7" s="28">
        <f t="shared" si="2"/>
        <v>63904.145167162809</v>
      </c>
      <c r="V7" s="28">
        <f t="shared" si="2"/>
        <v>62831.786992581299</v>
      </c>
      <c r="W7" s="28">
        <f t="shared" si="2"/>
        <v>60420.024152087681</v>
      </c>
      <c r="X7" s="28">
        <f t="shared" si="2"/>
        <v>59404.196987497118</v>
      </c>
      <c r="Y7" s="28">
        <f t="shared" si="2"/>
        <v>58347.984980456036</v>
      </c>
      <c r="Z7" s="28">
        <f t="shared" si="2"/>
        <v>59078.412224433443</v>
      </c>
      <c r="AA7" s="28">
        <f t="shared" si="2"/>
        <v>58410.223346918865</v>
      </c>
      <c r="AB7" s="28">
        <f t="shared" si="2"/>
        <v>57246.15744255748</v>
      </c>
      <c r="AC7" s="28">
        <f t="shared" si="2"/>
        <v>56952.785123107293</v>
      </c>
      <c r="AD7" s="28">
        <f t="shared" si="2"/>
        <v>55656.10312096378</v>
      </c>
      <c r="AE7" s="28">
        <f t="shared" si="2"/>
        <v>55031.895693107028</v>
      </c>
      <c r="AF7" s="28">
        <f t="shared" si="2"/>
        <v>53324.737327867828</v>
      </c>
      <c r="AG7" s="28">
        <f t="shared" si="2"/>
        <v>51146.206635484421</v>
      </c>
      <c r="AH7" s="28">
        <f t="shared" ref="AH7" si="3">SUM(AH9,AH14,AH22,AH27,AH33,AH43,AH49)</f>
        <v>49950.146770574509</v>
      </c>
      <c r="AJ7" s="135">
        <f>AH7-AG7</f>
        <v>-1196.059864909912</v>
      </c>
      <c r="AK7" s="132">
        <f>IF(AH7&lt;&gt;0,AH7/AG7-1,0)</f>
        <v>-2.3385113844984651E-2</v>
      </c>
    </row>
    <row r="8" spans="2:38" ht="18.75" customHeight="1">
      <c r="B8" s="19"/>
      <c r="C8" s="16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98"/>
      <c r="AJ8" s="137"/>
      <c r="AK8" s="133"/>
    </row>
    <row r="9" spans="2:38" s="11" customFormat="1" ht="18.75" customHeight="1">
      <c r="B9" s="5" t="s">
        <v>15</v>
      </c>
      <c r="C9" s="21" t="s">
        <v>6</v>
      </c>
      <c r="D9" s="28">
        <f t="shared" ref="D9:AG9" si="4">SUMIF(D10:D12,"&lt;1E+307")</f>
        <v>34139.401608202788</v>
      </c>
      <c r="E9" s="28">
        <f t="shared" si="4"/>
        <v>33347.615963390068</v>
      </c>
      <c r="F9" s="28">
        <f t="shared" si="4"/>
        <v>31151.101037420289</v>
      </c>
      <c r="G9" s="28">
        <f t="shared" si="4"/>
        <v>32420.131262238356</v>
      </c>
      <c r="H9" s="28">
        <f t="shared" si="4"/>
        <v>29444.882523770917</v>
      </c>
      <c r="I9" s="28">
        <f t="shared" si="4"/>
        <v>28380.088328034573</v>
      </c>
      <c r="J9" s="28">
        <f t="shared" si="4"/>
        <v>27301.307456825019</v>
      </c>
      <c r="K9" s="28">
        <f t="shared" si="4"/>
        <v>26749.789582527541</v>
      </c>
      <c r="L9" s="28">
        <f t="shared" si="4"/>
        <v>24167.545663719131</v>
      </c>
      <c r="M9" s="28">
        <f t="shared" si="4"/>
        <v>25207.00472439536</v>
      </c>
      <c r="N9" s="28">
        <f t="shared" si="4"/>
        <v>23387.505081768661</v>
      </c>
      <c r="O9" s="28">
        <f t="shared" si="4"/>
        <v>21006.656341813268</v>
      </c>
      <c r="P9" s="28">
        <f t="shared" si="4"/>
        <v>19828.933873879236</v>
      </c>
      <c r="Q9" s="28">
        <f t="shared" si="4"/>
        <v>18320.601868334994</v>
      </c>
      <c r="R9" s="28">
        <f t="shared" si="4"/>
        <v>15661.740328142312</v>
      </c>
      <c r="S9" s="28">
        <f t="shared" si="4"/>
        <v>13950.556444174641</v>
      </c>
      <c r="T9" s="28">
        <f t="shared" si="4"/>
        <v>12261.454410032309</v>
      </c>
      <c r="U9" s="28">
        <f t="shared" si="4"/>
        <v>11377.116500392269</v>
      </c>
      <c r="V9" s="28">
        <f t="shared" si="4"/>
        <v>11173.503531657589</v>
      </c>
      <c r="W9" s="28">
        <f t="shared" si="4"/>
        <v>9978.40409461331</v>
      </c>
      <c r="X9" s="28">
        <f t="shared" si="4"/>
        <v>9976.9972175341954</v>
      </c>
      <c r="Y9" s="28">
        <f t="shared" si="4"/>
        <v>10007.923780968262</v>
      </c>
      <c r="Z9" s="28">
        <f t="shared" si="4"/>
        <v>11376.340987616946</v>
      </c>
      <c r="AA9" s="28">
        <f t="shared" si="4"/>
        <v>10964.399948274278</v>
      </c>
      <c r="AB9" s="28">
        <f t="shared" si="4"/>
        <v>10273.414662014649</v>
      </c>
      <c r="AC9" s="28">
        <f t="shared" si="4"/>
        <v>10563.250551423491</v>
      </c>
      <c r="AD9" s="28">
        <f t="shared" si="4"/>
        <v>10132.145621375903</v>
      </c>
      <c r="AE9" s="28">
        <f t="shared" si="4"/>
        <v>10118.205698599817</v>
      </c>
      <c r="AF9" s="28">
        <f t="shared" si="4"/>
        <v>9284.6795708937116</v>
      </c>
      <c r="AG9" s="28">
        <f t="shared" si="4"/>
        <v>7947.0981811447791</v>
      </c>
      <c r="AH9" s="28">
        <f t="shared" ref="AH9" si="5">SUMIF(AH10:AH12,"&lt;1E+307")</f>
        <v>7962.4855527931632</v>
      </c>
      <c r="AJ9" s="135">
        <f>AH9-AG9</f>
        <v>15.387371648384033</v>
      </c>
      <c r="AK9" s="132">
        <f>IF(AH9&lt;&gt;0,AH9/AG9-1,0)</f>
        <v>1.9362251852999002E-3</v>
      </c>
    </row>
    <row r="10" spans="2:38" ht="18.75" customHeight="1">
      <c r="B10" s="19" t="s">
        <v>0</v>
      </c>
      <c r="C10" s="16" t="s">
        <v>46</v>
      </c>
      <c r="D10" s="29">
        <v>280.21314550000011</v>
      </c>
      <c r="E10" s="29">
        <v>290.15569540749999</v>
      </c>
      <c r="F10" s="29">
        <v>296.03993084250015</v>
      </c>
      <c r="G10" s="29">
        <v>307.81053624999987</v>
      </c>
      <c r="H10" s="29">
        <v>316.48742409249974</v>
      </c>
      <c r="I10" s="29">
        <v>396.03129185397864</v>
      </c>
      <c r="J10" s="29">
        <v>429.24914564793914</v>
      </c>
      <c r="K10" s="29">
        <v>463.26341861758931</v>
      </c>
      <c r="L10" s="29">
        <v>481.15676579221383</v>
      </c>
      <c r="M10" s="29">
        <v>495.34375058029718</v>
      </c>
      <c r="N10" s="29">
        <v>486.5765993765595</v>
      </c>
      <c r="O10" s="29">
        <v>460.50037634602779</v>
      </c>
      <c r="P10" s="29">
        <v>481.38330248890264</v>
      </c>
      <c r="Q10" s="29">
        <v>787.35426890817837</v>
      </c>
      <c r="R10" s="29">
        <v>781.62780528130043</v>
      </c>
      <c r="S10" s="29">
        <v>845.40230229447445</v>
      </c>
      <c r="T10" s="29">
        <v>963.75552161399389</v>
      </c>
      <c r="U10" s="29">
        <v>1276.0459939710979</v>
      </c>
      <c r="V10" s="29">
        <v>1450.8042599226692</v>
      </c>
      <c r="W10" s="29">
        <v>1509.3886701255026</v>
      </c>
      <c r="X10" s="29">
        <v>1649.2937256231364</v>
      </c>
      <c r="Y10" s="29">
        <v>1841.9911140682373</v>
      </c>
      <c r="Z10" s="29">
        <v>2394.8660266061893</v>
      </c>
      <c r="AA10" s="29">
        <v>2466.7377725655519</v>
      </c>
      <c r="AB10" s="29">
        <v>2498.4878907988486</v>
      </c>
      <c r="AC10" s="29">
        <v>2571.4129682276903</v>
      </c>
      <c r="AD10" s="29">
        <v>2685.4711393760135</v>
      </c>
      <c r="AE10" s="29">
        <v>2703.7292634260975</v>
      </c>
      <c r="AF10" s="29">
        <v>2731.2068644872611</v>
      </c>
      <c r="AG10" s="29">
        <v>2800.7377534627549</v>
      </c>
      <c r="AH10" s="98">
        <v>2824.267423955921</v>
      </c>
      <c r="AJ10" s="137">
        <f>AH10-AG10</f>
        <v>23.529670493166122</v>
      </c>
      <c r="AK10" s="133">
        <f>IF(AH10&lt;&gt;0,AH10/AG10-1,0)</f>
        <v>8.40124016040944E-3</v>
      </c>
    </row>
    <row r="11" spans="2:38" s="95" customFormat="1" ht="18.75" customHeight="1">
      <c r="B11" s="20" t="s">
        <v>2</v>
      </c>
      <c r="C11" s="15" t="s">
        <v>48</v>
      </c>
      <c r="D11" s="30">
        <v>5.3144392499999995</v>
      </c>
      <c r="E11" s="30">
        <v>5.5844102500000004</v>
      </c>
      <c r="F11" s="30">
        <v>5.5210162499999997</v>
      </c>
      <c r="G11" s="30">
        <v>5.8423582499999993</v>
      </c>
      <c r="H11" s="30">
        <v>5.9491989999999983</v>
      </c>
      <c r="I11" s="30">
        <v>6.486955</v>
      </c>
      <c r="J11" s="30">
        <v>7.2587905277777782</v>
      </c>
      <c r="K11" s="30">
        <v>6.9341067777777781</v>
      </c>
      <c r="L11" s="30">
        <v>6.9974118333333317</v>
      </c>
      <c r="M11" s="30">
        <v>6.976566527777778</v>
      </c>
      <c r="N11" s="30">
        <v>6.9180243888888882</v>
      </c>
      <c r="O11" s="30">
        <v>7.2951889999999988</v>
      </c>
      <c r="P11" s="30">
        <v>7.8364800416666673</v>
      </c>
      <c r="Q11" s="30">
        <v>7.3714723333333341</v>
      </c>
      <c r="R11" s="30">
        <v>7.4085156250000006</v>
      </c>
      <c r="S11" s="30">
        <v>7.238021247229165</v>
      </c>
      <c r="T11" s="30">
        <v>8.1681274066666649</v>
      </c>
      <c r="U11" s="30">
        <v>6.6696482049375003</v>
      </c>
      <c r="V11" s="30">
        <v>7.0047572943749996</v>
      </c>
      <c r="W11" s="30">
        <v>6.6008790020833334</v>
      </c>
      <c r="X11" s="30">
        <v>5.7415011104999998</v>
      </c>
      <c r="Y11" s="30">
        <v>5.993095871875</v>
      </c>
      <c r="Z11" s="30">
        <v>6.038970113375</v>
      </c>
      <c r="AA11" s="30">
        <v>7.1758165797499984</v>
      </c>
      <c r="AB11" s="30">
        <v>5.8354050600000003</v>
      </c>
      <c r="AC11" s="30">
        <v>6.0160526812500006</v>
      </c>
      <c r="AD11" s="30">
        <v>5.1177222437499994</v>
      </c>
      <c r="AE11" s="30">
        <v>6.1242081474999992</v>
      </c>
      <c r="AF11" s="30">
        <v>6.5158789837499995</v>
      </c>
      <c r="AG11" s="30">
        <v>5.8496791725000001</v>
      </c>
      <c r="AH11" s="30">
        <v>5.6887855250428832</v>
      </c>
      <c r="AJ11" s="138">
        <f>AH11-AG11</f>
        <v>-0.16089364745711698</v>
      </c>
      <c r="AK11" s="134">
        <f>IF(AH11&lt;&gt;0,AH11/AG11-1,0)</f>
        <v>-2.7504696020509312E-2</v>
      </c>
    </row>
    <row r="12" spans="2:38" s="95" customFormat="1" ht="18.75" customHeight="1">
      <c r="B12" s="97" t="s">
        <v>1</v>
      </c>
      <c r="C12" s="96" t="s">
        <v>47</v>
      </c>
      <c r="D12" s="98">
        <v>33853.874023452787</v>
      </c>
      <c r="E12" s="98">
        <v>33051.875857732564</v>
      </c>
      <c r="F12" s="98">
        <v>30849.540090327788</v>
      </c>
      <c r="G12" s="98">
        <v>32106.478367738357</v>
      </c>
      <c r="H12" s="98">
        <v>29122.445900678416</v>
      </c>
      <c r="I12" s="98">
        <v>27977.570081180595</v>
      </c>
      <c r="J12" s="98">
        <v>26864.799520649303</v>
      </c>
      <c r="K12" s="98">
        <v>26279.592057132173</v>
      </c>
      <c r="L12" s="98">
        <v>23679.391486093584</v>
      </c>
      <c r="M12" s="98">
        <v>24704.684407287285</v>
      </c>
      <c r="N12" s="98">
        <v>22894.010458003213</v>
      </c>
      <c r="O12" s="98">
        <v>20538.860776467242</v>
      </c>
      <c r="P12" s="98">
        <v>19339.714091348666</v>
      </c>
      <c r="Q12" s="98">
        <v>17525.876127093481</v>
      </c>
      <c r="R12" s="98">
        <v>14872.704007236012</v>
      </c>
      <c r="S12" s="98">
        <v>13097.916120632937</v>
      </c>
      <c r="T12" s="98">
        <v>11289.530761011649</v>
      </c>
      <c r="U12" s="98">
        <v>10094.400858216233</v>
      </c>
      <c r="V12" s="98">
        <v>9715.6945144405436</v>
      </c>
      <c r="W12" s="98">
        <v>8462.4145454857244</v>
      </c>
      <c r="X12" s="98">
        <v>8321.9619908005589</v>
      </c>
      <c r="Y12" s="98">
        <v>8159.9395710281497</v>
      </c>
      <c r="Z12" s="98">
        <v>8975.435990897382</v>
      </c>
      <c r="AA12" s="98">
        <v>8490.4863591289759</v>
      </c>
      <c r="AB12" s="98">
        <v>7769.0913661557997</v>
      </c>
      <c r="AC12" s="98">
        <v>7985.8215305145495</v>
      </c>
      <c r="AD12" s="98">
        <v>7441.5567597561394</v>
      </c>
      <c r="AE12" s="98">
        <v>7408.3522270262192</v>
      </c>
      <c r="AF12" s="98">
        <v>6546.9568274227004</v>
      </c>
      <c r="AG12" s="98">
        <v>5140.5107485095241</v>
      </c>
      <c r="AH12" s="98">
        <v>5132.5293433121988</v>
      </c>
      <c r="AJ12" s="137">
        <f>AH12-AG12</f>
        <v>-7.9814051973253299</v>
      </c>
      <c r="AK12" s="133">
        <f>IF(AH12&lt;&gt;0,AH12/AG12-1,0)</f>
        <v>-1.5526482849276269E-3</v>
      </c>
    </row>
    <row r="13" spans="2:38" s="11" customFormat="1" ht="18.75" customHeight="1">
      <c r="B13" s="10"/>
      <c r="C13" s="2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J13" s="135"/>
      <c r="AK13" s="132"/>
    </row>
    <row r="14" spans="2:38" s="11" customFormat="1" ht="18.75" customHeight="1">
      <c r="B14" s="6" t="s">
        <v>16</v>
      </c>
      <c r="C14" s="23" t="s">
        <v>6</v>
      </c>
      <c r="D14" s="27">
        <f>SUMIF(D15:D20,"&lt;1E+307")</f>
        <v>603.09492485424971</v>
      </c>
      <c r="E14" s="27">
        <f t="shared" ref="E14:AE14" si="6">SUMIF(E15:E20,"&lt;1E+307")</f>
        <v>565.62424735406205</v>
      </c>
      <c r="F14" s="27">
        <f t="shared" si="6"/>
        <v>581.55176204537133</v>
      </c>
      <c r="G14" s="27">
        <f t="shared" si="6"/>
        <v>608.83791331415171</v>
      </c>
      <c r="H14" s="27">
        <f t="shared" si="6"/>
        <v>648.48380733571798</v>
      </c>
      <c r="I14" s="27">
        <f t="shared" si="6"/>
        <v>673.66171022941148</v>
      </c>
      <c r="J14" s="27">
        <f t="shared" si="6"/>
        <v>668.5225977682602</v>
      </c>
      <c r="K14" s="27">
        <f t="shared" si="6"/>
        <v>688.25112113352247</v>
      </c>
      <c r="L14" s="27">
        <f t="shared" si="6"/>
        <v>712.74410431151045</v>
      </c>
      <c r="M14" s="27">
        <f t="shared" si="6"/>
        <v>744.68307633017594</v>
      </c>
      <c r="N14" s="27">
        <f t="shared" si="6"/>
        <v>791.98151168828213</v>
      </c>
      <c r="O14" s="27">
        <f t="shared" si="6"/>
        <v>775.54008515497458</v>
      </c>
      <c r="P14" s="27">
        <f t="shared" si="6"/>
        <v>736.49578816867574</v>
      </c>
      <c r="Q14" s="27">
        <f t="shared" si="6"/>
        <v>787.57331070847977</v>
      </c>
      <c r="R14" s="27">
        <f t="shared" si="6"/>
        <v>809.22041509536996</v>
      </c>
      <c r="S14" s="27">
        <f t="shared" si="6"/>
        <v>835.4865679255297</v>
      </c>
      <c r="T14" s="27">
        <f t="shared" si="6"/>
        <v>846.15381745308866</v>
      </c>
      <c r="U14" s="27">
        <f t="shared" si="6"/>
        <v>839.20938803732452</v>
      </c>
      <c r="V14" s="27">
        <f t="shared" si="6"/>
        <v>815.24673384004291</v>
      </c>
      <c r="W14" s="27">
        <f t="shared" si="6"/>
        <v>763.76429587023631</v>
      </c>
      <c r="X14" s="27">
        <f t="shared" si="6"/>
        <v>805.72787871376636</v>
      </c>
      <c r="Y14" s="27">
        <f t="shared" si="6"/>
        <v>812.21832682966499</v>
      </c>
      <c r="Z14" s="27">
        <f t="shared" si="6"/>
        <v>793.23537264882452</v>
      </c>
      <c r="AA14" s="27">
        <f t="shared" si="6"/>
        <v>783.98238493091264</v>
      </c>
      <c r="AB14" s="27">
        <f t="shared" si="6"/>
        <v>803.32487852927977</v>
      </c>
      <c r="AC14" s="27">
        <f t="shared" si="6"/>
        <v>811.9384675524343</v>
      </c>
      <c r="AD14" s="27">
        <f t="shared" si="6"/>
        <v>818.97409701988624</v>
      </c>
      <c r="AE14" s="27">
        <f t="shared" si="6"/>
        <v>832.82987865052621</v>
      </c>
      <c r="AF14" s="27">
        <f t="shared" ref="AF14:AG14" si="7">SUMIF(AF15:AF20,"&lt;1E+307")</f>
        <v>802.04095844346807</v>
      </c>
      <c r="AG14" s="27">
        <f t="shared" si="7"/>
        <v>795.76935849143797</v>
      </c>
      <c r="AH14" s="27">
        <f t="shared" ref="AH14" si="8">SUMIF(AH15:AH20,"&lt;1E+307")</f>
        <v>807.52469711853507</v>
      </c>
      <c r="AJ14" s="136">
        <f t="shared" ref="AJ14:AJ19" si="9">AH14-AG14</f>
        <v>11.755338627097103</v>
      </c>
      <c r="AK14" s="131">
        <f t="shared" ref="AK14:AK19" si="10">IF(AH14&lt;&gt;0,AH14/AG14-1,0)</f>
        <v>1.4772293632142386E-2</v>
      </c>
    </row>
    <row r="15" spans="2:38" ht="18.75" customHeight="1">
      <c r="B15" s="20" t="s">
        <v>66</v>
      </c>
      <c r="C15" s="15" t="s">
        <v>49</v>
      </c>
      <c r="D15" s="30">
        <v>251.63080611424968</v>
      </c>
      <c r="E15" s="30">
        <v>221.05296910406202</v>
      </c>
      <c r="F15" s="30">
        <v>210.8224009303712</v>
      </c>
      <c r="G15" s="30">
        <v>202.04568996415162</v>
      </c>
      <c r="H15" s="30">
        <v>204.453689085718</v>
      </c>
      <c r="I15" s="30">
        <v>224.39237495441157</v>
      </c>
      <c r="J15" s="30">
        <v>234.73103972826027</v>
      </c>
      <c r="K15" s="30">
        <v>230.38667251852257</v>
      </c>
      <c r="L15" s="30">
        <v>233.50696155651053</v>
      </c>
      <c r="M15" s="30">
        <v>224.09638555517594</v>
      </c>
      <c r="N15" s="30">
        <v>226.2587088282821</v>
      </c>
      <c r="O15" s="30">
        <v>220.65897946497466</v>
      </c>
      <c r="P15" s="30">
        <v>216.58242745867574</v>
      </c>
      <c r="Q15" s="30">
        <v>210.46823302847963</v>
      </c>
      <c r="R15" s="30">
        <v>233.96137285037005</v>
      </c>
      <c r="S15" s="30">
        <v>240.45153384552967</v>
      </c>
      <c r="T15" s="30">
        <v>267.16807379808853</v>
      </c>
      <c r="U15" s="30">
        <v>259.16904860732444</v>
      </c>
      <c r="V15" s="30">
        <v>270.17389237504301</v>
      </c>
      <c r="W15" s="30">
        <v>250.78337139273637</v>
      </c>
      <c r="X15" s="30">
        <v>274.33368788626649</v>
      </c>
      <c r="Y15" s="30">
        <v>282.97575248966518</v>
      </c>
      <c r="Z15" s="30">
        <v>280.60838455632438</v>
      </c>
      <c r="AA15" s="30">
        <v>276.56944266841259</v>
      </c>
      <c r="AB15" s="30">
        <v>276.42873950927969</v>
      </c>
      <c r="AC15" s="30">
        <v>283.06775370243417</v>
      </c>
      <c r="AD15" s="30">
        <v>284.51946986167195</v>
      </c>
      <c r="AE15" s="30">
        <v>290.27172748460799</v>
      </c>
      <c r="AF15" s="30">
        <v>289.80645954882533</v>
      </c>
      <c r="AG15" s="30">
        <v>292.63723133084795</v>
      </c>
      <c r="AH15" s="30">
        <v>284.897982090445</v>
      </c>
      <c r="AJ15" s="138">
        <f t="shared" si="9"/>
        <v>-7.7392492404029554</v>
      </c>
      <c r="AK15" s="134">
        <f t="shared" si="10"/>
        <v>-2.644656390851774E-2</v>
      </c>
    </row>
    <row r="16" spans="2:38" ht="18.75" customHeight="1">
      <c r="B16" s="19" t="s">
        <v>18</v>
      </c>
      <c r="C16" s="16" t="s">
        <v>50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98">
        <v>0</v>
      </c>
      <c r="AJ16" s="137">
        <f t="shared" si="9"/>
        <v>0</v>
      </c>
      <c r="AK16" s="133">
        <f t="shared" si="10"/>
        <v>0</v>
      </c>
    </row>
    <row r="17" spans="2:37" ht="18.75" customHeight="1">
      <c r="B17" s="20" t="s">
        <v>19</v>
      </c>
      <c r="C17" s="15" t="s">
        <v>51</v>
      </c>
      <c r="D17" s="30">
        <v>333.69014599000002</v>
      </c>
      <c r="E17" s="30">
        <v>329.24139450000001</v>
      </c>
      <c r="F17" s="30">
        <v>355.08187311500001</v>
      </c>
      <c r="G17" s="30">
        <v>392.4758751</v>
      </c>
      <c r="H17" s="30">
        <v>428.74734050000001</v>
      </c>
      <c r="I17" s="30">
        <v>428.41410152499992</v>
      </c>
      <c r="J17" s="30">
        <v>408.87029004000004</v>
      </c>
      <c r="K17" s="30">
        <v>431.77671616499998</v>
      </c>
      <c r="L17" s="30">
        <v>452.83412205499991</v>
      </c>
      <c r="M17" s="30">
        <v>493.551229025</v>
      </c>
      <c r="N17" s="30">
        <v>536.41022385999997</v>
      </c>
      <c r="O17" s="30">
        <v>527.35706488999995</v>
      </c>
      <c r="P17" s="30">
        <v>491.00399571000003</v>
      </c>
      <c r="Q17" s="30">
        <v>546.58245998000007</v>
      </c>
      <c r="R17" s="30">
        <v>543.38310731499996</v>
      </c>
      <c r="S17" s="30">
        <v>561.48217206499999</v>
      </c>
      <c r="T17" s="30">
        <v>546.39621092000004</v>
      </c>
      <c r="U17" s="30">
        <v>544.58461335499999</v>
      </c>
      <c r="V17" s="30">
        <v>511.47474438499989</v>
      </c>
      <c r="W17" s="30">
        <v>474.48343864749995</v>
      </c>
      <c r="X17" s="30">
        <v>489.39629907999995</v>
      </c>
      <c r="Y17" s="30">
        <v>485.82725541749988</v>
      </c>
      <c r="Z17" s="30">
        <v>468.21569842499997</v>
      </c>
      <c r="AA17" s="30">
        <v>463.54629137500007</v>
      </c>
      <c r="AB17" s="30">
        <v>483.83782398750003</v>
      </c>
      <c r="AC17" s="30">
        <v>485.31400395750001</v>
      </c>
      <c r="AD17" s="30">
        <v>495.5044239857142</v>
      </c>
      <c r="AE17" s="30">
        <v>501.6811296359183</v>
      </c>
      <c r="AF17" s="30">
        <v>470.1031081571428</v>
      </c>
      <c r="AG17" s="30">
        <v>465.61643146458994</v>
      </c>
      <c r="AH17" s="30">
        <v>492.88922622959001</v>
      </c>
      <c r="AJ17" s="138">
        <f t="shared" si="9"/>
        <v>27.272794765000071</v>
      </c>
      <c r="AK17" s="134">
        <f t="shared" si="10"/>
        <v>5.8573523015959417E-2</v>
      </c>
    </row>
    <row r="18" spans="2:37" ht="18.75" customHeight="1">
      <c r="B18" s="19" t="s">
        <v>20</v>
      </c>
      <c r="C18" s="16" t="s">
        <v>52</v>
      </c>
      <c r="D18" s="29">
        <v>13.244999999999999</v>
      </c>
      <c r="E18" s="29">
        <v>9.4510499999999986</v>
      </c>
      <c r="F18" s="29">
        <v>8.38565</v>
      </c>
      <c r="G18" s="29">
        <v>5.6842499999999987</v>
      </c>
      <c r="H18" s="29">
        <v>5.2883399999999998</v>
      </c>
      <c r="I18" s="29">
        <v>9.4811399999999999</v>
      </c>
      <c r="J18" s="29">
        <v>9.0734697499999992</v>
      </c>
      <c r="K18" s="29">
        <v>9.1328876999999995</v>
      </c>
      <c r="L18" s="29">
        <v>8.7905029500000005</v>
      </c>
      <c r="M18" s="29">
        <v>8.3674634999999995</v>
      </c>
      <c r="N18" s="29">
        <v>8.9100545000000011</v>
      </c>
      <c r="O18" s="29">
        <v>8.3770068000000002</v>
      </c>
      <c r="P18" s="29">
        <v>8.1543450000000011</v>
      </c>
      <c r="Q18" s="29">
        <v>7.8833442000000007</v>
      </c>
      <c r="R18" s="29">
        <v>8.1254701799999989</v>
      </c>
      <c r="S18" s="29">
        <v>7.8064125149999999</v>
      </c>
      <c r="T18" s="29">
        <v>8.376301484999999</v>
      </c>
      <c r="U18" s="29">
        <v>7.7955083250000001</v>
      </c>
      <c r="V18" s="29">
        <v>7.6553988300000002</v>
      </c>
      <c r="W18" s="29">
        <v>5.6339695799999996</v>
      </c>
      <c r="X18" s="29">
        <v>6.9981182475000017</v>
      </c>
      <c r="Y18" s="29">
        <v>7.2547794225000004</v>
      </c>
      <c r="Z18" s="29">
        <v>6.9594614175</v>
      </c>
      <c r="AA18" s="29">
        <v>6.9721071375000001</v>
      </c>
      <c r="AB18" s="29">
        <v>6.9315972825000003</v>
      </c>
      <c r="AC18" s="29">
        <v>6.9594376424999993</v>
      </c>
      <c r="AD18" s="29">
        <v>6.9524086724999989</v>
      </c>
      <c r="AE18" s="29">
        <v>7.1510580299999997</v>
      </c>
      <c r="AF18" s="29">
        <v>6.9280377374999995</v>
      </c>
      <c r="AG18" s="29">
        <v>6.5659919460000005</v>
      </c>
      <c r="AH18" s="98">
        <v>6.1374887984999997</v>
      </c>
      <c r="AJ18" s="137">
        <f t="shared" si="9"/>
        <v>-0.42850314750000074</v>
      </c>
      <c r="AK18" s="133">
        <f t="shared" si="10"/>
        <v>-6.526099194517665E-2</v>
      </c>
    </row>
    <row r="19" spans="2:37" ht="18.75" customHeight="1">
      <c r="B19" s="20" t="s">
        <v>171</v>
      </c>
      <c r="C19" s="15" t="s">
        <v>65</v>
      </c>
      <c r="D19" s="30">
        <v>4.5289727500000012</v>
      </c>
      <c r="E19" s="30">
        <v>5.8788337500000001</v>
      </c>
      <c r="F19" s="30">
        <v>7.2618380000000009</v>
      </c>
      <c r="G19" s="30">
        <v>8.6320982500000003</v>
      </c>
      <c r="H19" s="30">
        <v>9.9944377499999995</v>
      </c>
      <c r="I19" s="30">
        <v>11.37409375</v>
      </c>
      <c r="J19" s="30">
        <v>15.847798250000004</v>
      </c>
      <c r="K19" s="30">
        <v>16.954844749999999</v>
      </c>
      <c r="L19" s="30">
        <v>17.612517750000002</v>
      </c>
      <c r="M19" s="30">
        <v>18.667998250000004</v>
      </c>
      <c r="N19" s="30">
        <v>20.402524500000006</v>
      </c>
      <c r="O19" s="30">
        <v>19.147033999999998</v>
      </c>
      <c r="P19" s="30">
        <v>20.755020000000002</v>
      </c>
      <c r="Q19" s="30">
        <v>22.639273500000002</v>
      </c>
      <c r="R19" s="30">
        <v>23.750464750000003</v>
      </c>
      <c r="S19" s="30">
        <v>25.746449500000008</v>
      </c>
      <c r="T19" s="30">
        <v>24.213231250000007</v>
      </c>
      <c r="U19" s="30">
        <v>27.660217749999997</v>
      </c>
      <c r="V19" s="30">
        <v>25.942698250000007</v>
      </c>
      <c r="W19" s="30">
        <v>32.863516250000004</v>
      </c>
      <c r="X19" s="30">
        <v>34.999773500000003</v>
      </c>
      <c r="Y19" s="30">
        <v>36.160539500000006</v>
      </c>
      <c r="Z19" s="30">
        <v>37.451828250000005</v>
      </c>
      <c r="AA19" s="30">
        <v>36.894543750000004</v>
      </c>
      <c r="AB19" s="30">
        <v>36.126717750000005</v>
      </c>
      <c r="AC19" s="30">
        <v>36.597272250000003</v>
      </c>
      <c r="AD19" s="30">
        <v>31.997794500000008</v>
      </c>
      <c r="AE19" s="30">
        <v>33.725963499999999</v>
      </c>
      <c r="AF19" s="30">
        <v>35.203353000000007</v>
      </c>
      <c r="AG19" s="30">
        <v>30.949703750000001</v>
      </c>
      <c r="AH19" s="30">
        <v>23.6</v>
      </c>
      <c r="AJ19" s="138">
        <f t="shared" si="9"/>
        <v>-7.3497037499999998</v>
      </c>
      <c r="AK19" s="134">
        <f t="shared" si="10"/>
        <v>-0.23747250730954084</v>
      </c>
    </row>
    <row r="20" spans="2:37" ht="18.75" customHeight="1">
      <c r="B20" s="19"/>
      <c r="C20" s="1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98"/>
      <c r="AJ20" s="137"/>
      <c r="AK20" s="133"/>
    </row>
    <row r="21" spans="2:37" s="11" customFormat="1" ht="18.75" customHeight="1">
      <c r="B21" s="10"/>
      <c r="C21" s="2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J21" s="135"/>
      <c r="AK21" s="132"/>
    </row>
    <row r="22" spans="2:37" s="11" customFormat="1" ht="18.75" customHeight="1">
      <c r="B22" s="6" t="s">
        <v>17</v>
      </c>
      <c r="C22" s="23" t="s">
        <v>6</v>
      </c>
      <c r="D22" s="27">
        <f>SUMIF(D23:D25,"&lt;1E+307")</f>
        <v>4225.5533673684959</v>
      </c>
      <c r="E22" s="27">
        <f t="shared" ref="E22:AE22" si="11">SUMIF(E23:E25,"&lt;1E+307")</f>
        <v>2867.3887043437198</v>
      </c>
      <c r="F22" s="27">
        <f t="shared" si="11"/>
        <v>1965.9480207722843</v>
      </c>
      <c r="G22" s="27">
        <f t="shared" si="11"/>
        <v>1702.6566508813091</v>
      </c>
      <c r="H22" s="27">
        <f t="shared" si="11"/>
        <v>1312.901017209691</v>
      </c>
      <c r="I22" s="27">
        <f t="shared" si="11"/>
        <v>1129.3213587209132</v>
      </c>
      <c r="J22" s="27">
        <f t="shared" si="11"/>
        <v>1084.1756089208827</v>
      </c>
      <c r="K22" s="27">
        <f t="shared" si="11"/>
        <v>1088.4026698095747</v>
      </c>
      <c r="L22" s="27">
        <f t="shared" si="11"/>
        <v>895.13766563758736</v>
      </c>
      <c r="M22" s="27">
        <f t="shared" si="11"/>
        <v>875.07204111370447</v>
      </c>
      <c r="N22" s="27">
        <f t="shared" si="11"/>
        <v>843.15029273550647</v>
      </c>
      <c r="O22" s="27">
        <f t="shared" si="11"/>
        <v>906.26144715530427</v>
      </c>
      <c r="P22" s="27">
        <f t="shared" si="11"/>
        <v>849.29305099263115</v>
      </c>
      <c r="Q22" s="27">
        <f t="shared" si="11"/>
        <v>788.80483572873413</v>
      </c>
      <c r="R22" s="27">
        <f t="shared" si="11"/>
        <v>728.47724222519412</v>
      </c>
      <c r="S22" s="27">
        <f t="shared" si="11"/>
        <v>721.25750168354682</v>
      </c>
      <c r="T22" s="27">
        <f t="shared" si="11"/>
        <v>852.38505664661716</v>
      </c>
      <c r="U22" s="27">
        <f t="shared" si="11"/>
        <v>854.39077648276509</v>
      </c>
      <c r="V22" s="27">
        <f t="shared" si="11"/>
        <v>1003.3939860711863</v>
      </c>
      <c r="W22" s="27">
        <f t="shared" si="11"/>
        <v>910.76816287982024</v>
      </c>
      <c r="X22" s="27">
        <f t="shared" si="11"/>
        <v>1152.9687505150039</v>
      </c>
      <c r="Y22" s="27">
        <f t="shared" si="11"/>
        <v>1057.2758496789784</v>
      </c>
      <c r="Z22" s="27">
        <f t="shared" si="11"/>
        <v>1030.2600337695317</v>
      </c>
      <c r="AA22" s="27">
        <f t="shared" si="11"/>
        <v>1043.4947058536686</v>
      </c>
      <c r="AB22" s="27">
        <f t="shared" si="11"/>
        <v>823.6835572820936</v>
      </c>
      <c r="AC22" s="27">
        <f t="shared" si="11"/>
        <v>882.16315706429498</v>
      </c>
      <c r="AD22" s="27">
        <f t="shared" si="11"/>
        <v>809.70117464674013</v>
      </c>
      <c r="AE22" s="27">
        <f t="shared" si="11"/>
        <v>815.57793734314214</v>
      </c>
      <c r="AF22" s="27">
        <f t="shared" ref="AF22:AG22" si="12">SUMIF(AF23:AF25,"&lt;1E+307")</f>
        <v>825.70294288203752</v>
      </c>
      <c r="AG22" s="27">
        <f t="shared" si="12"/>
        <v>802.89900647534898</v>
      </c>
      <c r="AH22" s="27">
        <f t="shared" ref="AH22" si="13">SUMIF(AH23:AH25,"&lt;1E+307")</f>
        <v>760.84173988437988</v>
      </c>
      <c r="AJ22" s="136">
        <f>AH22-AG22</f>
        <v>-42.057266590969107</v>
      </c>
      <c r="AK22" s="131">
        <f>IF(AH22&lt;&gt;0,AH22/AG22-1,0)</f>
        <v>-5.2381764395993624E-2</v>
      </c>
    </row>
    <row r="23" spans="2:37" ht="18.75" customHeight="1">
      <c r="B23" s="20" t="s">
        <v>155</v>
      </c>
      <c r="C23" s="15" t="s">
        <v>53</v>
      </c>
      <c r="D23" s="30">
        <v>1461.7123364803895</v>
      </c>
      <c r="E23" s="30">
        <v>933.57741810782693</v>
      </c>
      <c r="F23" s="30">
        <v>546.57618416233504</v>
      </c>
      <c r="G23" s="30">
        <v>411.32047026329843</v>
      </c>
      <c r="H23" s="30">
        <v>192.47373068967178</v>
      </c>
      <c r="I23" s="30">
        <v>241.29453521560538</v>
      </c>
      <c r="J23" s="30">
        <v>186.54228378500218</v>
      </c>
      <c r="K23" s="30">
        <v>234.3115039104953</v>
      </c>
      <c r="L23" s="30">
        <v>113.73917389468096</v>
      </c>
      <c r="M23" s="30">
        <v>89.978300889765876</v>
      </c>
      <c r="N23" s="30">
        <v>95.207934451989445</v>
      </c>
      <c r="O23" s="30">
        <v>85.139186877101096</v>
      </c>
      <c r="P23" s="30">
        <v>80.981697270841707</v>
      </c>
      <c r="Q23" s="30">
        <v>42.153474136603506</v>
      </c>
      <c r="R23" s="30">
        <v>38.960726880919253</v>
      </c>
      <c r="S23" s="30">
        <v>42.243529770599849</v>
      </c>
      <c r="T23" s="30">
        <v>54.189401673503603</v>
      </c>
      <c r="U23" s="30">
        <v>59.949287370558714</v>
      </c>
      <c r="V23" s="30">
        <v>71.667836049485572</v>
      </c>
      <c r="W23" s="30">
        <v>62.518778074882356</v>
      </c>
      <c r="X23" s="30">
        <v>85.992325468197379</v>
      </c>
      <c r="Y23" s="30">
        <v>76.156314109627459</v>
      </c>
      <c r="Z23" s="30">
        <v>56.473289551957386</v>
      </c>
      <c r="AA23" s="30">
        <v>51.629425510189222</v>
      </c>
      <c r="AB23" s="30">
        <v>43.012358618259341</v>
      </c>
      <c r="AC23" s="30">
        <v>54.149046395871089</v>
      </c>
      <c r="AD23" s="30">
        <v>49.085391777957263</v>
      </c>
      <c r="AE23" s="30">
        <v>49.321305480733955</v>
      </c>
      <c r="AF23" s="30">
        <v>45.938596384112465</v>
      </c>
      <c r="AG23" s="30">
        <v>48.041195030588653</v>
      </c>
      <c r="AH23" s="30">
        <v>44.375704572364974</v>
      </c>
      <c r="AJ23" s="138">
        <f>AH23-AG23</f>
        <v>-3.6654904582236796</v>
      </c>
      <c r="AK23" s="134">
        <f>IF(AH23&lt;&gt;0,AH23/AG23-1,0)</f>
        <v>-7.6298902554147507E-2</v>
      </c>
    </row>
    <row r="24" spans="2:37" ht="18.75" customHeight="1">
      <c r="B24" s="97" t="s">
        <v>30</v>
      </c>
      <c r="C24" s="16" t="s">
        <v>54</v>
      </c>
      <c r="D24" s="29">
        <v>2484.4074682628629</v>
      </c>
      <c r="E24" s="29">
        <v>1757.3596122800443</v>
      </c>
      <c r="F24" s="29">
        <v>1303.5654526172671</v>
      </c>
      <c r="G24" s="29">
        <v>1216.1572564566059</v>
      </c>
      <c r="H24" s="29">
        <v>1084.6575888753562</v>
      </c>
      <c r="I24" s="29">
        <v>873.99109678754405</v>
      </c>
      <c r="J24" s="29">
        <v>890.78851496333493</v>
      </c>
      <c r="K24" s="29">
        <v>849.1657942982622</v>
      </c>
      <c r="L24" s="29">
        <v>777.04093987990836</v>
      </c>
      <c r="M24" s="29">
        <v>781.74784724579172</v>
      </c>
      <c r="N24" s="29">
        <v>744.6983964285555</v>
      </c>
      <c r="O24" s="29">
        <v>817.9806929023714</v>
      </c>
      <c r="P24" s="29">
        <v>765.30506907140784</v>
      </c>
      <c r="Q24" s="29">
        <v>744.16716056886207</v>
      </c>
      <c r="R24" s="29">
        <v>687.44194647775885</v>
      </c>
      <c r="S24" s="29">
        <v>676.64941737538265</v>
      </c>
      <c r="T24" s="29">
        <v>796.16730031391785</v>
      </c>
      <c r="U24" s="29">
        <v>792.84274147954022</v>
      </c>
      <c r="V24" s="29">
        <v>930.18585716322639</v>
      </c>
      <c r="W24" s="29">
        <v>846.80118960033928</v>
      </c>
      <c r="X24" s="29">
        <v>1065.5868243864238</v>
      </c>
      <c r="Y24" s="29">
        <v>979.72453199213624</v>
      </c>
      <c r="Z24" s="29">
        <v>972.40761538647803</v>
      </c>
      <c r="AA24" s="29">
        <v>990.41456460475763</v>
      </c>
      <c r="AB24" s="29">
        <v>779.13404179446616</v>
      </c>
      <c r="AC24" s="29">
        <v>826.59659689552041</v>
      </c>
      <c r="AD24" s="29">
        <v>759.18376775763409</v>
      </c>
      <c r="AE24" s="29">
        <v>764.889131095881</v>
      </c>
      <c r="AF24" s="29">
        <v>778.48515190366084</v>
      </c>
      <c r="AG24" s="29">
        <v>753.7221488700244</v>
      </c>
      <c r="AH24" s="98">
        <v>715.47329582796078</v>
      </c>
      <c r="AJ24" s="137">
        <f>AH24-AG24</f>
        <v>-38.248853042063615</v>
      </c>
      <c r="AK24" s="133">
        <f>IF(AH24&lt;&gt;0,AH24/AG24-1,0)</f>
        <v>-5.0746622080041104E-2</v>
      </c>
    </row>
    <row r="25" spans="2:37" ht="18.75" customHeight="1">
      <c r="B25" s="20" t="s">
        <v>156</v>
      </c>
      <c r="C25" s="15" t="s">
        <v>55</v>
      </c>
      <c r="D25" s="30">
        <v>279.43356262524355</v>
      </c>
      <c r="E25" s="30">
        <v>176.45167395584838</v>
      </c>
      <c r="F25" s="30">
        <v>115.80638399268226</v>
      </c>
      <c r="G25" s="30">
        <v>75.178924161404993</v>
      </c>
      <c r="H25" s="30">
        <v>35.769697644662976</v>
      </c>
      <c r="I25" s="30">
        <v>14.035726717763819</v>
      </c>
      <c r="J25" s="30">
        <v>6.8448101725454649</v>
      </c>
      <c r="K25" s="30">
        <v>4.9253716008171775</v>
      </c>
      <c r="L25" s="30">
        <v>4.3575518629980046</v>
      </c>
      <c r="M25" s="30">
        <v>3.345892978146821</v>
      </c>
      <c r="N25" s="30">
        <v>3.2439618549615594</v>
      </c>
      <c r="O25" s="30">
        <v>3.1415673758317673</v>
      </c>
      <c r="P25" s="30">
        <v>3.0062846503816512</v>
      </c>
      <c r="Q25" s="30">
        <v>2.484201023268485</v>
      </c>
      <c r="R25" s="30">
        <v>2.0745688665159889</v>
      </c>
      <c r="S25" s="30">
        <v>2.364554537564306</v>
      </c>
      <c r="T25" s="30">
        <v>2.0283546591956383</v>
      </c>
      <c r="U25" s="30">
        <v>1.5987476326661545</v>
      </c>
      <c r="V25" s="30">
        <v>1.5402928584742883</v>
      </c>
      <c r="W25" s="30">
        <v>1.4481952045985791</v>
      </c>
      <c r="X25" s="30">
        <v>1.3896006603826678</v>
      </c>
      <c r="Y25" s="30">
        <v>1.3950035772147156</v>
      </c>
      <c r="Z25" s="30">
        <v>1.3791288310962007</v>
      </c>
      <c r="AA25" s="30">
        <v>1.4507157387218492</v>
      </c>
      <c r="AB25" s="30">
        <v>1.5371568693681519</v>
      </c>
      <c r="AC25" s="30">
        <v>1.4175137729034317</v>
      </c>
      <c r="AD25" s="30">
        <v>1.4320151111487487</v>
      </c>
      <c r="AE25" s="30">
        <v>1.3675007665272538</v>
      </c>
      <c r="AF25" s="30">
        <v>1.2791945942642542</v>
      </c>
      <c r="AG25" s="30">
        <v>1.1356625747358355</v>
      </c>
      <c r="AH25" s="30">
        <v>0.99273948405412382</v>
      </c>
      <c r="AJ25" s="138">
        <f>AH25-AG25</f>
        <v>-0.14292309068171172</v>
      </c>
      <c r="AK25" s="134">
        <f>IF(AH25&lt;&gt;0,AH25/AG25-1,0)</f>
        <v>-0.12584996094897005</v>
      </c>
    </row>
    <row r="26" spans="2:37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98"/>
      <c r="AJ26" s="137"/>
      <c r="AK26" s="133"/>
    </row>
    <row r="27" spans="2:37" s="11" customFormat="1" ht="18.75" customHeight="1">
      <c r="B27" s="5" t="s">
        <v>25</v>
      </c>
      <c r="C27" s="21" t="s">
        <v>6</v>
      </c>
      <c r="D27" s="28">
        <f>SUMIF(D28:D31,"&lt;1E+307")</f>
        <v>1568.6513334295282</v>
      </c>
      <c r="E27" s="28">
        <f t="shared" ref="E27:AE27" si="14">SUMIF(E28:E31,"&lt;1E+307")</f>
        <v>1286.6414556568172</v>
      </c>
      <c r="F27" s="28">
        <f t="shared" si="14"/>
        <v>1126.2505172126378</v>
      </c>
      <c r="G27" s="28">
        <f t="shared" si="14"/>
        <v>988.67196477142329</v>
      </c>
      <c r="H27" s="28">
        <f t="shared" si="14"/>
        <v>843.20806612734566</v>
      </c>
      <c r="I27" s="28">
        <f t="shared" si="14"/>
        <v>778.96254451949846</v>
      </c>
      <c r="J27" s="28">
        <f t="shared" si="14"/>
        <v>720.04527497704578</v>
      </c>
      <c r="K27" s="28">
        <f t="shared" si="14"/>
        <v>645.73691770379116</v>
      </c>
      <c r="L27" s="28">
        <f t="shared" si="14"/>
        <v>589.96245337248149</v>
      </c>
      <c r="M27" s="28">
        <f t="shared" si="14"/>
        <v>541.42112311297228</v>
      </c>
      <c r="N27" s="28">
        <f t="shared" si="14"/>
        <v>490.34005422645367</v>
      </c>
      <c r="O27" s="28">
        <f t="shared" si="14"/>
        <v>445.40570382287558</v>
      </c>
      <c r="P27" s="28">
        <f t="shared" si="14"/>
        <v>415.75679759655492</v>
      </c>
      <c r="Q27" s="28">
        <f t="shared" si="14"/>
        <v>377.53522707953891</v>
      </c>
      <c r="R27" s="28">
        <f t="shared" si="14"/>
        <v>355.99056867548802</v>
      </c>
      <c r="S27" s="28">
        <f t="shared" si="14"/>
        <v>324.89477461986786</v>
      </c>
      <c r="T27" s="28">
        <f t="shared" si="14"/>
        <v>301.90916872610836</v>
      </c>
      <c r="U27" s="28">
        <f t="shared" si="14"/>
        <v>285.86388057059412</v>
      </c>
      <c r="V27" s="28">
        <f t="shared" si="14"/>
        <v>263.46547084254871</v>
      </c>
      <c r="W27" s="28">
        <f t="shared" si="14"/>
        <v>255.28035702269136</v>
      </c>
      <c r="X27" s="28">
        <f t="shared" si="14"/>
        <v>237.8420729580325</v>
      </c>
      <c r="Y27" s="28">
        <f t="shared" si="14"/>
        <v>231.95848351075625</v>
      </c>
      <c r="Z27" s="28">
        <f t="shared" si="14"/>
        <v>217.59691031473324</v>
      </c>
      <c r="AA27" s="28">
        <f t="shared" si="14"/>
        <v>215.48873696424891</v>
      </c>
      <c r="AB27" s="28">
        <f t="shared" si="14"/>
        <v>216.07096593653412</v>
      </c>
      <c r="AC27" s="28">
        <f t="shared" si="14"/>
        <v>217.66668924477662</v>
      </c>
      <c r="AD27" s="28">
        <f t="shared" si="14"/>
        <v>224.11968530559059</v>
      </c>
      <c r="AE27" s="28">
        <f t="shared" si="14"/>
        <v>232.87048129710001</v>
      </c>
      <c r="AF27" s="28">
        <f t="shared" ref="AF27:AG27" si="15">SUMIF(AF28:AF31,"&lt;1E+307")</f>
        <v>228.26127485111098</v>
      </c>
      <c r="AG27" s="28">
        <f t="shared" si="15"/>
        <v>231.55484030394663</v>
      </c>
      <c r="AH27" s="28">
        <f t="shared" ref="AH27" si="16">SUMIF(AH28:AH31,"&lt;1E+307")</f>
        <v>190.676675969792</v>
      </c>
      <c r="AJ27" s="135">
        <f>AH27-AG27</f>
        <v>-40.878164334154633</v>
      </c>
      <c r="AK27" s="132">
        <f>IF(AH27&lt;&gt;0,AH27/AG27-1,0)</f>
        <v>-0.17653772333368889</v>
      </c>
    </row>
    <row r="28" spans="2:37" ht="18.75" customHeight="1">
      <c r="B28" s="97" t="s">
        <v>7</v>
      </c>
      <c r="C28" s="16" t="s">
        <v>56</v>
      </c>
      <c r="D28" s="29">
        <v>3.1062759156206337</v>
      </c>
      <c r="E28" s="29">
        <v>2.9757793660007672</v>
      </c>
      <c r="F28" s="29">
        <v>2.7357945563058927</v>
      </c>
      <c r="G28" s="29">
        <v>2.7513855333134796</v>
      </c>
      <c r="H28" s="29">
        <v>2.9312713122265577</v>
      </c>
      <c r="I28" s="29">
        <v>2.8731202208507645</v>
      </c>
      <c r="J28" s="29">
        <v>2.7940433363383512</v>
      </c>
      <c r="K28" s="29">
        <v>2.9214972913473902</v>
      </c>
      <c r="L28" s="29">
        <v>2.8965481784094775</v>
      </c>
      <c r="M28" s="29">
        <v>2.9799494631226975</v>
      </c>
      <c r="N28" s="29">
        <v>3.0866885144270868</v>
      </c>
      <c r="O28" s="29">
        <v>3.0401400731835579</v>
      </c>
      <c r="P28" s="29">
        <v>3.1010784562927327</v>
      </c>
      <c r="Q28" s="29">
        <v>3.094282101557067</v>
      </c>
      <c r="R28" s="29">
        <v>2.8351084301553517</v>
      </c>
      <c r="S28" s="29">
        <v>3.0405710472927434</v>
      </c>
      <c r="T28" s="29">
        <v>3.1175631496149476</v>
      </c>
      <c r="U28" s="29">
        <v>3.1613875189038749</v>
      </c>
      <c r="V28" s="29">
        <v>3.1219377396568069</v>
      </c>
      <c r="W28" s="29">
        <v>2.8824023940634969</v>
      </c>
      <c r="X28" s="29">
        <v>2.6606896595565646</v>
      </c>
      <c r="Y28" s="29">
        <v>2.5496965898748205</v>
      </c>
      <c r="Z28" s="29">
        <v>2.566093121568445</v>
      </c>
      <c r="AA28" s="29">
        <v>2.5879378688051249</v>
      </c>
      <c r="AB28" s="29">
        <v>2.6196776561792507</v>
      </c>
      <c r="AC28" s="29">
        <v>2.6709279065009883</v>
      </c>
      <c r="AD28" s="29">
        <v>2.7049148598949393</v>
      </c>
      <c r="AE28" s="29">
        <v>2.8647645229743368</v>
      </c>
      <c r="AF28" s="29">
        <v>3.046290771891476</v>
      </c>
      <c r="AG28" s="29">
        <v>3.2195601868435548</v>
      </c>
      <c r="AH28" s="98">
        <v>1.4039430749530204</v>
      </c>
      <c r="AJ28" s="137">
        <f>AH28-AG28</f>
        <v>-1.8156171118905344</v>
      </c>
      <c r="AK28" s="133">
        <f>IF(AH28&lt;&gt;0,AH28/AG28-1,0)</f>
        <v>-0.56393327241089997</v>
      </c>
    </row>
    <row r="29" spans="2:37" ht="18.75" customHeight="1">
      <c r="B29" s="20" t="s">
        <v>8</v>
      </c>
      <c r="C29" s="15" t="s">
        <v>57</v>
      </c>
      <c r="D29" s="30">
        <v>1561.1165505005401</v>
      </c>
      <c r="E29" s="30">
        <v>1279.7526982254724</v>
      </c>
      <c r="F29" s="30">
        <v>1119.4927290736171</v>
      </c>
      <c r="G29" s="30">
        <v>981.86389596760137</v>
      </c>
      <c r="H29" s="30">
        <v>836.52227231576182</v>
      </c>
      <c r="I29" s="30">
        <v>772.74580001190657</v>
      </c>
      <c r="J29" s="30">
        <v>704.95305525416165</v>
      </c>
      <c r="K29" s="30">
        <v>634.1715196411385</v>
      </c>
      <c r="L29" s="30">
        <v>580.38555346740588</v>
      </c>
      <c r="M29" s="30">
        <v>532.07846698322328</v>
      </c>
      <c r="N29" s="30">
        <v>481.82935621611921</v>
      </c>
      <c r="O29" s="30">
        <v>438.80172535978579</v>
      </c>
      <c r="P29" s="30">
        <v>410.82223551795465</v>
      </c>
      <c r="Q29" s="30">
        <v>372.7509870873543</v>
      </c>
      <c r="R29" s="30">
        <v>351.50356483373429</v>
      </c>
      <c r="S29" s="30">
        <v>320.33961013975943</v>
      </c>
      <c r="T29" s="30">
        <v>297.42785020298737</v>
      </c>
      <c r="U29" s="30">
        <v>281.38405398588287</v>
      </c>
      <c r="V29" s="30">
        <v>259.08684712422814</v>
      </c>
      <c r="W29" s="30">
        <v>251.23973110651997</v>
      </c>
      <c r="X29" s="30">
        <v>234.0252232826943</v>
      </c>
      <c r="Y29" s="30">
        <v>228.19622897509717</v>
      </c>
      <c r="Z29" s="30">
        <v>213.96803097913147</v>
      </c>
      <c r="AA29" s="30">
        <v>211.85375408610963</v>
      </c>
      <c r="AB29" s="30">
        <v>212.41066239645087</v>
      </c>
      <c r="AC29" s="30">
        <v>213.97920524775654</v>
      </c>
      <c r="AD29" s="30">
        <v>220.39178598773316</v>
      </c>
      <c r="AE29" s="30">
        <v>229.10406720952969</v>
      </c>
      <c r="AF29" s="30">
        <v>224.33421674011035</v>
      </c>
      <c r="AG29" s="30">
        <v>227.48470041683268</v>
      </c>
      <c r="AH29" s="30">
        <v>188.46937953172863</v>
      </c>
      <c r="AJ29" s="138">
        <f>AH29-AG29</f>
        <v>-39.015320885104046</v>
      </c>
      <c r="AK29" s="134">
        <f>IF(AH29&lt;&gt;0,AH29/AG29-1,0)</f>
        <v>-0.17150745001142553</v>
      </c>
    </row>
    <row r="30" spans="2:37" ht="18.75" customHeight="1">
      <c r="B30" s="97" t="s">
        <v>9</v>
      </c>
      <c r="C30" s="16" t="s">
        <v>58</v>
      </c>
      <c r="D30" s="29">
        <v>2.6005035821040829</v>
      </c>
      <c r="E30" s="29">
        <v>2.1234933913324214</v>
      </c>
      <c r="F30" s="29">
        <v>2.1608988600031833</v>
      </c>
      <c r="G30" s="29">
        <v>2.1953624738745452</v>
      </c>
      <c r="H30" s="29">
        <v>1.9756984170769512</v>
      </c>
      <c r="I30" s="29">
        <v>1.9169662330070261</v>
      </c>
      <c r="J30" s="29">
        <v>11.006747394378758</v>
      </c>
      <c r="K30" s="29">
        <v>7.5996823956271413</v>
      </c>
      <c r="L30" s="29">
        <v>5.6842069806770512</v>
      </c>
      <c r="M30" s="29">
        <v>5.5295846145763994</v>
      </c>
      <c r="N30" s="29">
        <v>4.6538303215887904</v>
      </c>
      <c r="O30" s="29">
        <v>2.81133413770316</v>
      </c>
      <c r="P30" s="29">
        <v>1.1408647816018498</v>
      </c>
      <c r="Q30" s="29">
        <v>0.97322553060821082</v>
      </c>
      <c r="R30" s="29">
        <v>0.91477358291463873</v>
      </c>
      <c r="S30" s="29">
        <v>0.75131056973414045</v>
      </c>
      <c r="T30" s="29">
        <v>0.68170035254001615</v>
      </c>
      <c r="U30" s="29">
        <v>0.62856954881463889</v>
      </c>
      <c r="V30" s="29">
        <v>0.60322055636462202</v>
      </c>
      <c r="W30" s="29">
        <v>0.49826325638876268</v>
      </c>
      <c r="X30" s="29">
        <v>0.51349612541026946</v>
      </c>
      <c r="Y30" s="29">
        <v>0.54165658698555386</v>
      </c>
      <c r="Z30" s="29">
        <v>0.4144200162590474</v>
      </c>
      <c r="AA30" s="29">
        <v>0.39352224194420837</v>
      </c>
      <c r="AB30" s="29">
        <v>0.34722959167937251</v>
      </c>
      <c r="AC30" s="29">
        <v>0.34977621310462487</v>
      </c>
      <c r="AD30" s="29">
        <v>0.35799480462522099</v>
      </c>
      <c r="AE30" s="29">
        <v>0.29019804995151782</v>
      </c>
      <c r="AF30" s="29">
        <v>0.23289945856987829</v>
      </c>
      <c r="AG30" s="29">
        <v>0.23390927703331854</v>
      </c>
      <c r="AH30" s="98">
        <v>0.21984464826891476</v>
      </c>
      <c r="AJ30" s="137">
        <f>AH30-AG30</f>
        <v>-1.4064628764403786E-2</v>
      </c>
      <c r="AK30" s="133">
        <f>IF(AH30&lt;&gt;0,AH30/AG30-1,0)</f>
        <v>-6.0128563273701974E-2</v>
      </c>
    </row>
    <row r="31" spans="2:37" ht="18.75" customHeight="1">
      <c r="B31" s="20" t="s">
        <v>10</v>
      </c>
      <c r="C31" s="15" t="s">
        <v>59</v>
      </c>
      <c r="D31" s="30">
        <v>1.8280034312632698</v>
      </c>
      <c r="E31" s="30">
        <v>1.789484674011689</v>
      </c>
      <c r="F31" s="30">
        <v>1.8610947227116981</v>
      </c>
      <c r="G31" s="30">
        <v>1.8613207966339327</v>
      </c>
      <c r="H31" s="30">
        <v>1.7788240822802666</v>
      </c>
      <c r="I31" s="30">
        <v>1.4266580537342122</v>
      </c>
      <c r="J31" s="30">
        <v>1.2914289921669602</v>
      </c>
      <c r="K31" s="30">
        <v>1.0442183756781738</v>
      </c>
      <c r="L31" s="30">
        <v>0.99614474598914837</v>
      </c>
      <c r="M31" s="30">
        <v>0.83312205204995349</v>
      </c>
      <c r="N31" s="30">
        <v>0.77017917431861971</v>
      </c>
      <c r="O31" s="30">
        <v>0.75250425220304618</v>
      </c>
      <c r="P31" s="30">
        <v>0.69261884070570068</v>
      </c>
      <c r="Q31" s="30">
        <v>0.71673236001937646</v>
      </c>
      <c r="R31" s="30">
        <v>0.73712182868379206</v>
      </c>
      <c r="S31" s="30">
        <v>0.76328286308156734</v>
      </c>
      <c r="T31" s="30">
        <v>0.68205502096602766</v>
      </c>
      <c r="U31" s="30">
        <v>0.68986951699272414</v>
      </c>
      <c r="V31" s="30">
        <v>0.65346542229910554</v>
      </c>
      <c r="W31" s="30">
        <v>0.65996026571914346</v>
      </c>
      <c r="X31" s="30">
        <v>0.64266389037138461</v>
      </c>
      <c r="Y31" s="30">
        <v>0.67090135879867852</v>
      </c>
      <c r="Z31" s="30">
        <v>0.64836619777426441</v>
      </c>
      <c r="AA31" s="30">
        <v>0.65352276738996862</v>
      </c>
      <c r="AB31" s="30">
        <v>0.6933962922246405</v>
      </c>
      <c r="AC31" s="30">
        <v>0.666779877414447</v>
      </c>
      <c r="AD31" s="30">
        <v>0.66498965333728877</v>
      </c>
      <c r="AE31" s="30">
        <v>0.611451514644474</v>
      </c>
      <c r="AF31" s="30">
        <v>0.64786788053926647</v>
      </c>
      <c r="AG31" s="30">
        <v>0.61667042323707866</v>
      </c>
      <c r="AH31" s="30">
        <v>0.58350871484143185</v>
      </c>
      <c r="AJ31" s="138">
        <f>AH31-AG31</f>
        <v>-3.3161708395646805E-2</v>
      </c>
      <c r="AK31" s="134">
        <f>IF(AH31&lt;&gt;0,AH31/AG31-1,0)</f>
        <v>-5.3775415758666623E-2</v>
      </c>
    </row>
    <row r="32" spans="2:37" ht="18.75" customHeight="1">
      <c r="B32" s="9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8"/>
      <c r="AJ32" s="137"/>
      <c r="AK32" s="133"/>
    </row>
    <row r="33" spans="2:37" s="11" customFormat="1" ht="18.75" customHeight="1">
      <c r="B33" s="5" t="s">
        <v>26</v>
      </c>
      <c r="C33" s="21" t="s">
        <v>6</v>
      </c>
      <c r="D33" s="28">
        <f>SUMIF(D34:D41,"&lt;1E+307")</f>
        <v>40472.710956042567</v>
      </c>
      <c r="E33" s="28">
        <f t="shared" ref="E33:AG33" si="17">SUMIF(E34:E41,"&lt;1E+307")</f>
        <v>35952.218268393139</v>
      </c>
      <c r="F33" s="28">
        <f t="shared" si="17"/>
        <v>35027.809331383192</v>
      </c>
      <c r="G33" s="28">
        <f t="shared" si="17"/>
        <v>34973.286180518277</v>
      </c>
      <c r="H33" s="28">
        <f t="shared" si="17"/>
        <v>35432.187763033442</v>
      </c>
      <c r="I33" s="28">
        <f t="shared" si="17"/>
        <v>35364.483784133605</v>
      </c>
      <c r="J33" s="28">
        <f t="shared" si="17"/>
        <v>35445.376851206667</v>
      </c>
      <c r="K33" s="28">
        <f t="shared" si="17"/>
        <v>34507.186457231488</v>
      </c>
      <c r="L33" s="28">
        <f t="shared" si="17"/>
        <v>34506.732353430118</v>
      </c>
      <c r="M33" s="28">
        <f t="shared" si="17"/>
        <v>34217.862952326424</v>
      </c>
      <c r="N33" s="28">
        <f t="shared" si="17"/>
        <v>33677.010435252028</v>
      </c>
      <c r="O33" s="28">
        <f t="shared" si="17"/>
        <v>34182.316946632876</v>
      </c>
      <c r="P33" s="28">
        <f t="shared" si="17"/>
        <v>32979.31237361618</v>
      </c>
      <c r="Q33" s="28">
        <f t="shared" si="17"/>
        <v>32703.868251580094</v>
      </c>
      <c r="R33" s="28">
        <f t="shared" si="17"/>
        <v>31801.989759130622</v>
      </c>
      <c r="S33" s="28">
        <f t="shared" si="17"/>
        <v>31804.277405662357</v>
      </c>
      <c r="T33" s="28">
        <f t="shared" si="17"/>
        <v>31217.116569896825</v>
      </c>
      <c r="U33" s="28">
        <f t="shared" si="17"/>
        <v>31454.14201102006</v>
      </c>
      <c r="V33" s="28">
        <f t="shared" si="17"/>
        <v>31693.080233933506</v>
      </c>
      <c r="W33" s="28">
        <f t="shared" si="17"/>
        <v>31845.7298013162</v>
      </c>
      <c r="X33" s="28">
        <f t="shared" si="17"/>
        <v>31676.67595491164</v>
      </c>
      <c r="Y33" s="28">
        <f t="shared" si="17"/>
        <v>31455.97994086656</v>
      </c>
      <c r="Z33" s="28">
        <f t="shared" si="17"/>
        <v>31641.810446830743</v>
      </c>
      <c r="AA33" s="28">
        <f t="shared" si="17"/>
        <v>32131.415522076462</v>
      </c>
      <c r="AB33" s="28">
        <f t="shared" si="17"/>
        <v>32474.790254303447</v>
      </c>
      <c r="AC33" s="28">
        <f t="shared" si="17"/>
        <v>32440.927223655435</v>
      </c>
      <c r="AD33" s="28">
        <f t="shared" si="17"/>
        <v>32188.455579397138</v>
      </c>
      <c r="AE33" s="28">
        <f t="shared" si="17"/>
        <v>31974.461190118986</v>
      </c>
      <c r="AF33" s="28">
        <f t="shared" si="17"/>
        <v>31451.540425317267</v>
      </c>
      <c r="AG33" s="28">
        <f t="shared" si="17"/>
        <v>31103.537828929464</v>
      </c>
      <c r="AH33" s="28">
        <f t="shared" ref="AH33" si="18">SUMIF(AH34:AH41,"&lt;1E+307")</f>
        <v>30488.230335580825</v>
      </c>
      <c r="AJ33" s="135">
        <f t="shared" ref="AJ33:AJ41" si="19">AH33-AG33</f>
        <v>-615.30749334863867</v>
      </c>
      <c r="AK33" s="132">
        <f t="shared" ref="AK33:AK41" si="20">IF(AH33&lt;&gt;0,AH33/AG33-1,0)</f>
        <v>-1.9782556464568501E-2</v>
      </c>
    </row>
    <row r="34" spans="2:37" s="95" customFormat="1" ht="18.75" customHeight="1">
      <c r="B34" s="97" t="s">
        <v>33</v>
      </c>
      <c r="C34" s="96" t="s">
        <v>60</v>
      </c>
      <c r="D34" s="98">
        <v>241.37471236600243</v>
      </c>
      <c r="E34" s="98">
        <v>96.93101571177543</v>
      </c>
      <c r="F34" s="98">
        <v>68.242074732119264</v>
      </c>
      <c r="G34" s="98">
        <v>66.227362629520158</v>
      </c>
      <c r="H34" s="98">
        <v>52.357244496208821</v>
      </c>
      <c r="I34" s="98">
        <v>63.06997449097269</v>
      </c>
      <c r="J34" s="98">
        <v>60.104057074931617</v>
      </c>
      <c r="K34" s="98">
        <v>60.650689087469637</v>
      </c>
      <c r="L34" s="98">
        <v>56.474047970072306</v>
      </c>
      <c r="M34" s="98">
        <v>53.88497046407911</v>
      </c>
      <c r="N34" s="98">
        <v>60.058198609090717</v>
      </c>
      <c r="O34" s="98">
        <v>53.268481557233457</v>
      </c>
      <c r="P34" s="98">
        <v>52.932281561656261</v>
      </c>
      <c r="Q34" s="98">
        <v>45.35408673306641</v>
      </c>
      <c r="R34" s="98">
        <v>46.763235687665095</v>
      </c>
      <c r="S34" s="98">
        <v>51.318318522073845</v>
      </c>
      <c r="T34" s="98">
        <v>60.824365188540007</v>
      </c>
      <c r="U34" s="98">
        <v>89.115188655608051</v>
      </c>
      <c r="V34" s="98">
        <v>81.694526409459414</v>
      </c>
      <c r="W34" s="98">
        <v>85.687011694802237</v>
      </c>
      <c r="X34" s="98">
        <v>98.826925701893941</v>
      </c>
      <c r="Y34" s="98">
        <v>106.6900573841486</v>
      </c>
      <c r="Z34" s="98">
        <v>163.56614233558705</v>
      </c>
      <c r="AA34" s="98">
        <v>181.88590799121445</v>
      </c>
      <c r="AB34" s="98">
        <v>205.08120969247713</v>
      </c>
      <c r="AC34" s="98">
        <v>229.62810973865868</v>
      </c>
      <c r="AD34" s="98">
        <v>243.12990965510713</v>
      </c>
      <c r="AE34" s="98">
        <v>256.46432429490409</v>
      </c>
      <c r="AF34" s="98">
        <v>242.41046262022223</v>
      </c>
      <c r="AG34" s="98">
        <v>244.50048330961937</v>
      </c>
      <c r="AH34" s="98">
        <v>244.35448553230083</v>
      </c>
      <c r="AJ34" s="137">
        <f t="shared" si="19"/>
        <v>-0.14599777731854147</v>
      </c>
      <c r="AK34" s="133">
        <f t="shared" si="20"/>
        <v>-5.9712674323697534E-4</v>
      </c>
    </row>
    <row r="35" spans="2:37" s="95" customFormat="1" ht="18.75" customHeight="1">
      <c r="B35" s="20" t="s">
        <v>93</v>
      </c>
      <c r="C35" s="15" t="s">
        <v>114</v>
      </c>
      <c r="D35" s="30">
        <v>32815.12569393382</v>
      </c>
      <c r="E35" s="30">
        <v>29228.089703612295</v>
      </c>
      <c r="F35" s="30">
        <v>28368.590936640874</v>
      </c>
      <c r="G35" s="30">
        <v>28352.62721763982</v>
      </c>
      <c r="H35" s="30">
        <v>28502.839225399261</v>
      </c>
      <c r="I35" s="30">
        <v>28494.222428771271</v>
      </c>
      <c r="J35" s="30">
        <v>28514.139652489615</v>
      </c>
      <c r="K35" s="30">
        <v>27665.623517797019</v>
      </c>
      <c r="L35" s="30">
        <v>27461.295009995752</v>
      </c>
      <c r="M35" s="30">
        <v>27223.684350139978</v>
      </c>
      <c r="N35" s="30">
        <v>26730.540015647439</v>
      </c>
      <c r="O35" s="30">
        <v>27130.327666785284</v>
      </c>
      <c r="P35" s="30">
        <v>26077.898892858662</v>
      </c>
      <c r="Q35" s="30">
        <v>25759.25891879886</v>
      </c>
      <c r="R35" s="30">
        <v>25046.940258614624</v>
      </c>
      <c r="S35" s="30">
        <v>24886.216431823068</v>
      </c>
      <c r="T35" s="30">
        <v>24368.100805349542</v>
      </c>
      <c r="U35" s="30">
        <v>24464.34127676316</v>
      </c>
      <c r="V35" s="30">
        <v>24690.168982748837</v>
      </c>
      <c r="W35" s="30">
        <v>24728.390238267308</v>
      </c>
      <c r="X35" s="30">
        <v>24613.254744111753</v>
      </c>
      <c r="Y35" s="30">
        <v>24293.02526691707</v>
      </c>
      <c r="Z35" s="30">
        <v>24301.82004371392</v>
      </c>
      <c r="AA35" s="30">
        <v>24609.279787746971</v>
      </c>
      <c r="AB35" s="30">
        <v>24822.521750162403</v>
      </c>
      <c r="AC35" s="30">
        <v>24800.818655128525</v>
      </c>
      <c r="AD35" s="30">
        <v>24558.107092381186</v>
      </c>
      <c r="AE35" s="30">
        <v>24362.559388533304</v>
      </c>
      <c r="AF35" s="30">
        <v>23979.69846658735</v>
      </c>
      <c r="AG35" s="30">
        <v>23709.815133232678</v>
      </c>
      <c r="AH35" s="30">
        <v>23177.50311159921</v>
      </c>
      <c r="AJ35" s="138">
        <f t="shared" si="19"/>
        <v>-532.31202163346825</v>
      </c>
      <c r="AK35" s="134">
        <f t="shared" si="20"/>
        <v>-2.2451124930424116E-2</v>
      </c>
    </row>
    <row r="36" spans="2:37" s="95" customFormat="1" ht="18.75" customHeight="1">
      <c r="B36" s="97" t="s">
        <v>94</v>
      </c>
      <c r="C36" s="96" t="s">
        <v>115</v>
      </c>
      <c r="D36" s="98">
        <v>7415.9346429667976</v>
      </c>
      <c r="E36" s="98">
        <v>6626.529330142961</v>
      </c>
      <c r="F36" s="98">
        <v>6590.0747493260951</v>
      </c>
      <c r="G36" s="98">
        <v>6553.2588862281154</v>
      </c>
      <c r="H36" s="98">
        <v>6875.5489518454524</v>
      </c>
      <c r="I36" s="98">
        <v>6803.6927263569851</v>
      </c>
      <c r="J36" s="98">
        <v>6865.3182913231176</v>
      </c>
      <c r="K36" s="98">
        <v>6773.5673423050575</v>
      </c>
      <c r="L36" s="98">
        <v>6972.3871650551246</v>
      </c>
      <c r="M36" s="98">
        <v>6921.4575993291928</v>
      </c>
      <c r="N36" s="98">
        <v>6856.5127739676827</v>
      </c>
      <c r="O36" s="98">
        <v>6956.2917652003252</v>
      </c>
      <c r="P36" s="98">
        <v>6787.4954454532945</v>
      </c>
      <c r="Q36" s="98">
        <v>6827.1638004096858</v>
      </c>
      <c r="R36" s="98">
        <v>6615.0084527668923</v>
      </c>
      <c r="S36" s="98">
        <v>6619.0820582754195</v>
      </c>
      <c r="T36" s="98">
        <v>6446.3598796136339</v>
      </c>
      <c r="U36" s="98">
        <v>6441.2772470158698</v>
      </c>
      <c r="V36" s="98">
        <v>6394.2547763323737</v>
      </c>
      <c r="W36" s="98">
        <v>6366.8524361529089</v>
      </c>
      <c r="X36" s="98">
        <v>6142.2909435464417</v>
      </c>
      <c r="Y36" s="98">
        <v>6048.6208354225873</v>
      </c>
      <c r="Z36" s="98">
        <v>6117.7008618896016</v>
      </c>
      <c r="AA36" s="98">
        <v>6071.6263136407997</v>
      </c>
      <c r="AB36" s="98">
        <v>6128.7029013491965</v>
      </c>
      <c r="AC36" s="98">
        <v>6044.4857927862249</v>
      </c>
      <c r="AD36" s="98">
        <v>6030.0518352934423</v>
      </c>
      <c r="AE36" s="98">
        <v>6019.0012684391395</v>
      </c>
      <c r="AF36" s="98">
        <v>5913.9134041297029</v>
      </c>
      <c r="AG36" s="98">
        <v>5833.7041204071738</v>
      </c>
      <c r="AH36" s="98">
        <v>5750.8546420951016</v>
      </c>
      <c r="AJ36" s="137">
        <f t="shared" si="19"/>
        <v>-82.849478312072279</v>
      </c>
      <c r="AK36" s="133">
        <f t="shared" si="20"/>
        <v>-1.4201864990418755E-2</v>
      </c>
    </row>
    <row r="37" spans="2:37" s="95" customFormat="1" ht="18.75" customHeight="1">
      <c r="B37" s="20" t="s">
        <v>95</v>
      </c>
      <c r="C37" s="15" t="s">
        <v>116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J37" s="138">
        <f t="shared" si="19"/>
        <v>0</v>
      </c>
      <c r="AK37" s="134">
        <f t="shared" si="20"/>
        <v>0</v>
      </c>
    </row>
    <row r="38" spans="2:37" s="95" customFormat="1" ht="18.75" customHeight="1">
      <c r="B38" s="97" t="s">
        <v>96</v>
      </c>
      <c r="C38" s="96" t="s">
        <v>117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v>0</v>
      </c>
      <c r="U38" s="98">
        <v>0</v>
      </c>
      <c r="V38" s="98">
        <v>0</v>
      </c>
      <c r="W38" s="98">
        <v>0</v>
      </c>
      <c r="X38" s="98">
        <v>0</v>
      </c>
      <c r="Y38" s="98">
        <v>0</v>
      </c>
      <c r="Z38" s="98">
        <v>0</v>
      </c>
      <c r="AA38" s="98">
        <v>0</v>
      </c>
      <c r="AB38" s="98">
        <v>0</v>
      </c>
      <c r="AC38" s="98">
        <v>0</v>
      </c>
      <c r="AD38" s="98">
        <v>0</v>
      </c>
      <c r="AE38" s="98">
        <v>0</v>
      </c>
      <c r="AF38" s="98">
        <v>0</v>
      </c>
      <c r="AG38" s="98">
        <v>0</v>
      </c>
      <c r="AH38" s="98">
        <v>0</v>
      </c>
      <c r="AJ38" s="137">
        <f t="shared" si="19"/>
        <v>0</v>
      </c>
      <c r="AK38" s="133">
        <f t="shared" si="20"/>
        <v>0</v>
      </c>
    </row>
    <row r="39" spans="2:37" s="95" customFormat="1" ht="18.75" customHeight="1">
      <c r="B39" s="20" t="s">
        <v>97</v>
      </c>
      <c r="C39" s="15" t="s">
        <v>118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J39" s="138">
        <f t="shared" si="19"/>
        <v>0</v>
      </c>
      <c r="AK39" s="134">
        <f t="shared" si="20"/>
        <v>0</v>
      </c>
    </row>
    <row r="40" spans="2:37" s="95" customFormat="1" ht="18.75" customHeight="1">
      <c r="B40" s="97" t="s">
        <v>98</v>
      </c>
      <c r="C40" s="96" t="s">
        <v>119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  <c r="L40" s="98">
        <v>0</v>
      </c>
      <c r="M40" s="98">
        <v>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</v>
      </c>
      <c r="Y40" s="98">
        <v>0</v>
      </c>
      <c r="Z40" s="98">
        <v>0</v>
      </c>
      <c r="AA40" s="98">
        <v>0</v>
      </c>
      <c r="AB40" s="98">
        <v>0</v>
      </c>
      <c r="AC40" s="98">
        <v>0</v>
      </c>
      <c r="AD40" s="98">
        <v>0</v>
      </c>
      <c r="AE40" s="98">
        <v>0</v>
      </c>
      <c r="AF40" s="98">
        <v>0</v>
      </c>
      <c r="AG40" s="98">
        <v>0</v>
      </c>
      <c r="AH40" s="98">
        <v>0</v>
      </c>
      <c r="AJ40" s="137">
        <f t="shared" si="19"/>
        <v>0</v>
      </c>
      <c r="AK40" s="133">
        <f t="shared" si="20"/>
        <v>0</v>
      </c>
    </row>
    <row r="41" spans="2:37" s="95" customFormat="1" ht="18.75" customHeight="1">
      <c r="B41" s="20" t="s">
        <v>99</v>
      </c>
      <c r="C41" s="15" t="s">
        <v>120</v>
      </c>
      <c r="D41" s="30">
        <v>0.27590677594583396</v>
      </c>
      <c r="E41" s="30">
        <v>0.66821892610549771</v>
      </c>
      <c r="F41" s="30">
        <v>0.90157068410055374</v>
      </c>
      <c r="G41" s="30">
        <v>1.1727140208265383</v>
      </c>
      <c r="H41" s="30">
        <v>1.4423412925202848</v>
      </c>
      <c r="I41" s="30">
        <v>3.4986545143743562</v>
      </c>
      <c r="J41" s="30">
        <v>5.8148503190028844</v>
      </c>
      <c r="K41" s="30">
        <v>7.344908041943965</v>
      </c>
      <c r="L41" s="30">
        <v>16.576130409164417</v>
      </c>
      <c r="M41" s="30">
        <v>18.836032393175721</v>
      </c>
      <c r="N41" s="30">
        <v>29.899447027808712</v>
      </c>
      <c r="O41" s="30">
        <v>42.429033090031055</v>
      </c>
      <c r="P41" s="30">
        <v>60.985753742561911</v>
      </c>
      <c r="Q41" s="30">
        <v>72.091445638481616</v>
      </c>
      <c r="R41" s="30">
        <v>93.27781206144374</v>
      </c>
      <c r="S41" s="30">
        <v>247.6605970417942</v>
      </c>
      <c r="T41" s="30">
        <v>341.83151974510997</v>
      </c>
      <c r="U41" s="30">
        <v>459.40829858542224</v>
      </c>
      <c r="V41" s="30">
        <v>526.9619484428332</v>
      </c>
      <c r="W41" s="30">
        <v>664.80011520118319</v>
      </c>
      <c r="X41" s="30">
        <v>822.30334155155106</v>
      </c>
      <c r="Y41" s="30">
        <v>1007.6437811427566</v>
      </c>
      <c r="Z41" s="30">
        <v>1058.7233988916323</v>
      </c>
      <c r="AA41" s="30">
        <v>1268.6235126974748</v>
      </c>
      <c r="AB41" s="30">
        <v>1318.4843930993695</v>
      </c>
      <c r="AC41" s="30">
        <v>1365.9946660020239</v>
      </c>
      <c r="AD41" s="30">
        <v>1357.1667420674039</v>
      </c>
      <c r="AE41" s="30">
        <v>1336.4362088516377</v>
      </c>
      <c r="AF41" s="30">
        <v>1315.5180919799934</v>
      </c>
      <c r="AG41" s="30">
        <v>1315.5180919799934</v>
      </c>
      <c r="AH41" s="30">
        <v>1315.5180963542125</v>
      </c>
      <c r="AJ41" s="138">
        <f t="shared" si="19"/>
        <v>4.3742190882767318E-6</v>
      </c>
      <c r="AK41" s="134">
        <f t="shared" si="20"/>
        <v>3.3250922015781725E-9</v>
      </c>
    </row>
    <row r="42" spans="2:37" s="95" customFormat="1" ht="18.75" customHeight="1">
      <c r="B42" s="97"/>
      <c r="C42" s="96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J42" s="137"/>
      <c r="AK42" s="133"/>
    </row>
    <row r="43" spans="2:37" s="11" customFormat="1" ht="18.75" customHeight="1">
      <c r="B43" s="5" t="s">
        <v>27</v>
      </c>
      <c r="C43" s="21" t="s">
        <v>6</v>
      </c>
      <c r="D43" s="28">
        <f>SUMIF(D44:D47,"&lt;1E+307")</f>
        <v>36798.038436666153</v>
      </c>
      <c r="E43" s="28">
        <f t="shared" ref="E43:AE43" si="21">SUMIF(E44:E47,"&lt;1E+307")</f>
        <v>38278.904607981865</v>
      </c>
      <c r="F43" s="28">
        <f t="shared" si="21"/>
        <v>38935.374310186598</v>
      </c>
      <c r="G43" s="28">
        <f t="shared" si="21"/>
        <v>38853.8494028649</v>
      </c>
      <c r="H43" s="28">
        <f t="shared" si="21"/>
        <v>38074.338198137571</v>
      </c>
      <c r="I43" s="28">
        <f t="shared" si="21"/>
        <v>37120.869125974932</v>
      </c>
      <c r="J43" s="28">
        <f t="shared" si="21"/>
        <v>35688.037809876325</v>
      </c>
      <c r="K43" s="28">
        <f t="shared" si="21"/>
        <v>32830.99773390498</v>
      </c>
      <c r="L43" s="28">
        <f t="shared" si="21"/>
        <v>30721.554400339592</v>
      </c>
      <c r="M43" s="28">
        <f t="shared" si="21"/>
        <v>29108.093262492941</v>
      </c>
      <c r="N43" s="28">
        <f t="shared" si="21"/>
        <v>27549.24668223297</v>
      </c>
      <c r="O43" s="28">
        <f t="shared" si="21"/>
        <v>25913.819185582448</v>
      </c>
      <c r="P43" s="28">
        <f t="shared" si="21"/>
        <v>24489.758742039856</v>
      </c>
      <c r="Q43" s="28">
        <f t="shared" si="21"/>
        <v>22995.972606749674</v>
      </c>
      <c r="R43" s="28">
        <f t="shared" si="21"/>
        <v>21698.93911420423</v>
      </c>
      <c r="S43" s="28">
        <f t="shared" si="21"/>
        <v>20252.350611318579</v>
      </c>
      <c r="T43" s="28">
        <f t="shared" si="21"/>
        <v>18644.335607400753</v>
      </c>
      <c r="U43" s="28">
        <f t="shared" si="21"/>
        <v>17324.220344918303</v>
      </c>
      <c r="V43" s="28">
        <f t="shared" si="21"/>
        <v>16104.338721952434</v>
      </c>
      <c r="W43" s="28">
        <f t="shared" si="21"/>
        <v>14877.694300783513</v>
      </c>
      <c r="X43" s="28">
        <f t="shared" si="21"/>
        <v>13757.325464719002</v>
      </c>
      <c r="Y43" s="28">
        <f t="shared" si="21"/>
        <v>12947.244977509576</v>
      </c>
      <c r="Z43" s="28">
        <f t="shared" si="21"/>
        <v>12177.937491590763</v>
      </c>
      <c r="AA43" s="28">
        <f t="shared" si="21"/>
        <v>11425.379922608812</v>
      </c>
      <c r="AB43" s="28">
        <f t="shared" si="21"/>
        <v>10803.867386311476</v>
      </c>
      <c r="AC43" s="28">
        <f t="shared" si="21"/>
        <v>10178.24713632455</v>
      </c>
      <c r="AD43" s="28">
        <f t="shared" si="21"/>
        <v>9619.7694247515265</v>
      </c>
      <c r="AE43" s="28">
        <f t="shared" si="21"/>
        <v>9194.5056995614577</v>
      </c>
      <c r="AF43" s="28">
        <f t="shared" ref="AF43:AG43" si="22">SUMIF(AF44:AF47,"&lt;1E+307")</f>
        <v>8767.2682913700683</v>
      </c>
      <c r="AG43" s="28">
        <f t="shared" si="22"/>
        <v>8390.1851853240478</v>
      </c>
      <c r="AH43" s="28">
        <f t="shared" ref="AH43" si="23">SUMIF(AH44:AH47,"&lt;1E+307")</f>
        <v>8036.908972576698</v>
      </c>
      <c r="AJ43" s="135">
        <f>AH43-AG43</f>
        <v>-353.27621274734975</v>
      </c>
      <c r="AK43" s="132">
        <f>IF(AH43&lt;&gt;0,AH43/AG43-1,0)</f>
        <v>-4.2105889791955176E-2</v>
      </c>
    </row>
    <row r="44" spans="2:37" ht="18.75" customHeight="1">
      <c r="B44" s="97" t="s">
        <v>35</v>
      </c>
      <c r="C44" s="16" t="s">
        <v>61</v>
      </c>
      <c r="D44" s="29">
        <v>34200.200000000004</v>
      </c>
      <c r="E44" s="29">
        <v>36241.65</v>
      </c>
      <c r="F44" s="29">
        <v>37268.025000000001</v>
      </c>
      <c r="G44" s="29">
        <v>37384.075000000004</v>
      </c>
      <c r="H44" s="29">
        <v>36783.949999999997</v>
      </c>
      <c r="I44" s="29">
        <v>35812.724999999999</v>
      </c>
      <c r="J44" s="29">
        <v>34433.724999999999</v>
      </c>
      <c r="K44" s="29">
        <v>31657.774999999998</v>
      </c>
      <c r="L44" s="29">
        <v>29623.599999999999</v>
      </c>
      <c r="M44" s="29">
        <v>27983.800000000003</v>
      </c>
      <c r="N44" s="29">
        <v>26390.649999999998</v>
      </c>
      <c r="O44" s="29">
        <v>24761.474999999999</v>
      </c>
      <c r="P44" s="29">
        <v>23270.75</v>
      </c>
      <c r="Q44" s="29">
        <v>21785.599999999999</v>
      </c>
      <c r="R44" s="29">
        <v>20490.974999999999</v>
      </c>
      <c r="S44" s="29">
        <v>19060.95</v>
      </c>
      <c r="T44" s="29">
        <v>17466.125</v>
      </c>
      <c r="U44" s="29">
        <v>16128.025</v>
      </c>
      <c r="V44" s="29">
        <v>14931.85</v>
      </c>
      <c r="W44" s="29">
        <v>13706.575000000001</v>
      </c>
      <c r="X44" s="29">
        <v>12606.375</v>
      </c>
      <c r="Y44" s="29">
        <v>11740.4</v>
      </c>
      <c r="Z44" s="29">
        <v>10956.8</v>
      </c>
      <c r="AA44" s="29">
        <v>10223.050000000001</v>
      </c>
      <c r="AB44" s="29">
        <v>9555.2999999999993</v>
      </c>
      <c r="AC44" s="29">
        <v>8937.375</v>
      </c>
      <c r="AD44" s="29">
        <v>8372.75</v>
      </c>
      <c r="AE44" s="29">
        <v>7949.2999999999993</v>
      </c>
      <c r="AF44" s="29">
        <v>7555.7749999999996</v>
      </c>
      <c r="AG44" s="29">
        <v>7189.3249999999998</v>
      </c>
      <c r="AH44" s="98">
        <v>6847.35</v>
      </c>
      <c r="AJ44" s="137">
        <f>AH44-AG44</f>
        <v>-341.97499999999945</v>
      </c>
      <c r="AK44" s="133">
        <f>IF(AH44&lt;&gt;0,AH44/AG44-1,0)</f>
        <v>-4.7567052539702837E-2</v>
      </c>
    </row>
    <row r="45" spans="2:37" ht="18.75" customHeight="1">
      <c r="B45" s="20" t="s">
        <v>157</v>
      </c>
      <c r="C45" s="15" t="s">
        <v>62</v>
      </c>
      <c r="D45" s="30">
        <v>25.34</v>
      </c>
      <c r="E45" s="30">
        <v>53.024999999999999</v>
      </c>
      <c r="F45" s="30">
        <v>68.459999999999994</v>
      </c>
      <c r="G45" s="30">
        <v>83.894999999999996</v>
      </c>
      <c r="H45" s="30">
        <v>132.39334499999998</v>
      </c>
      <c r="I45" s="30">
        <v>180.89165499999999</v>
      </c>
      <c r="J45" s="30">
        <v>229.39</v>
      </c>
      <c r="K45" s="30">
        <v>252.48999999999998</v>
      </c>
      <c r="L45" s="30">
        <v>281.05710499999998</v>
      </c>
      <c r="M45" s="30">
        <v>328.46110500000003</v>
      </c>
      <c r="N45" s="30">
        <v>380.13583999999997</v>
      </c>
      <c r="O45" s="30">
        <v>392.27576499999992</v>
      </c>
      <c r="P45" s="30">
        <v>473.28329999999994</v>
      </c>
      <c r="Q45" s="30">
        <v>479.77478499999995</v>
      </c>
      <c r="R45" s="30">
        <v>492.56969999999995</v>
      </c>
      <c r="S45" s="30">
        <v>487.46159</v>
      </c>
      <c r="T45" s="30">
        <v>498.48725500000006</v>
      </c>
      <c r="U45" s="30">
        <v>534.781835</v>
      </c>
      <c r="V45" s="30">
        <v>527.49857999999995</v>
      </c>
      <c r="W45" s="30">
        <v>543.57590000000005</v>
      </c>
      <c r="X45" s="30">
        <v>540.50808000000006</v>
      </c>
      <c r="Y45" s="30">
        <v>610.00403099999994</v>
      </c>
      <c r="Z45" s="30">
        <v>637.61025999999993</v>
      </c>
      <c r="AA45" s="30">
        <v>632.323398</v>
      </c>
      <c r="AB45" s="30">
        <v>689.73499000000004</v>
      </c>
      <c r="AC45" s="30">
        <v>690.25813500000004</v>
      </c>
      <c r="AD45" s="30">
        <v>708.55858499999988</v>
      </c>
      <c r="AE45" s="30">
        <v>719.41100000000006</v>
      </c>
      <c r="AF45" s="30">
        <v>698.64199999999994</v>
      </c>
      <c r="AG45" s="30">
        <v>701.43662501499989</v>
      </c>
      <c r="AH45" s="30">
        <v>704.23125500000003</v>
      </c>
      <c r="AJ45" s="138">
        <f>AH45-AG45</f>
        <v>2.7946299850001424</v>
      </c>
      <c r="AK45" s="134">
        <f>IF(AH45&lt;&gt;0,AH45/AG45-1,0)</f>
        <v>3.9841517898218104E-3</v>
      </c>
    </row>
    <row r="46" spans="2:37" ht="18.75" customHeight="1">
      <c r="B46" s="97" t="s">
        <v>36</v>
      </c>
      <c r="C46" s="16" t="s">
        <v>63</v>
      </c>
      <c r="D46" s="29">
        <v>2572.4984366661492</v>
      </c>
      <c r="E46" s="29">
        <v>1984.2296079818659</v>
      </c>
      <c r="F46" s="29">
        <v>1598.8893101865951</v>
      </c>
      <c r="G46" s="29">
        <v>1385.8794028648977</v>
      </c>
      <c r="H46" s="29">
        <v>1157.9948531375769</v>
      </c>
      <c r="I46" s="29">
        <v>1126.5343459749347</v>
      </c>
      <c r="J46" s="29">
        <v>1023.4865598763286</v>
      </c>
      <c r="K46" s="29">
        <v>918.57835890498245</v>
      </c>
      <c r="L46" s="29">
        <v>814.02479533959161</v>
      </c>
      <c r="M46" s="29">
        <v>792.24153249293909</v>
      </c>
      <c r="N46" s="29">
        <v>773.78871723297334</v>
      </c>
      <c r="O46" s="29">
        <v>755.02954558245074</v>
      </c>
      <c r="P46" s="29">
        <v>739.89606703985601</v>
      </c>
      <c r="Q46" s="29">
        <v>724.94094674967164</v>
      </c>
      <c r="R46" s="29">
        <v>709.61378920423249</v>
      </c>
      <c r="S46" s="29">
        <v>694.48902131857869</v>
      </c>
      <c r="T46" s="29">
        <v>677.30479590075345</v>
      </c>
      <c r="U46" s="29">
        <v>658.96787466830688</v>
      </c>
      <c r="V46" s="29">
        <v>642.4076774524342</v>
      </c>
      <c r="W46" s="29">
        <v>624.90553903351326</v>
      </c>
      <c r="X46" s="29">
        <v>607.73203021900167</v>
      </c>
      <c r="Y46" s="29">
        <v>593.92159625957572</v>
      </c>
      <c r="Z46" s="29">
        <v>580.74425384076437</v>
      </c>
      <c r="AA46" s="29">
        <v>567.28781810881048</v>
      </c>
      <c r="AB46" s="29">
        <v>556.0871330614749</v>
      </c>
      <c r="AC46" s="29">
        <v>547.9401868245501</v>
      </c>
      <c r="AD46" s="29">
        <v>535.88483500152449</v>
      </c>
      <c r="AE46" s="29">
        <v>523.30019206145937</v>
      </c>
      <c r="AF46" s="29">
        <v>510.39084437007006</v>
      </c>
      <c r="AG46" s="29">
        <v>496.99717380904963</v>
      </c>
      <c r="AH46" s="98">
        <v>482.93539157669795</v>
      </c>
      <c r="AJ46" s="137">
        <f>AH46-AG46</f>
        <v>-14.061782232351675</v>
      </c>
      <c r="AK46" s="133">
        <f>IF(AH46&lt;&gt;0,AH46/AG46-1,0)</f>
        <v>-2.8293485302100185E-2</v>
      </c>
    </row>
    <row r="47" spans="2:37" ht="18.75" customHeight="1">
      <c r="B47" s="20" t="s">
        <v>92</v>
      </c>
      <c r="C47" s="15" t="s">
        <v>67</v>
      </c>
      <c r="D47" s="30" t="e">
        <v>#N/A</v>
      </c>
      <c r="E47" s="30" t="e">
        <v>#N/A</v>
      </c>
      <c r="F47" s="30" t="e">
        <v>#N/A</v>
      </c>
      <c r="G47" s="30" t="e">
        <v>#N/A</v>
      </c>
      <c r="H47" s="30" t="e">
        <v>#N/A</v>
      </c>
      <c r="I47" s="30">
        <v>0.7181249999999999</v>
      </c>
      <c r="J47" s="30">
        <v>1.4362499999999998</v>
      </c>
      <c r="K47" s="30">
        <v>2.1543749999999999</v>
      </c>
      <c r="L47" s="30">
        <v>2.8724999999999996</v>
      </c>
      <c r="M47" s="30">
        <v>3.5906250000000002</v>
      </c>
      <c r="N47" s="30">
        <v>4.6721250000000003</v>
      </c>
      <c r="O47" s="30">
        <v>5.038875</v>
      </c>
      <c r="P47" s="30">
        <v>5.8293749999999998</v>
      </c>
      <c r="Q47" s="30">
        <v>5.6568749999999994</v>
      </c>
      <c r="R47" s="30">
        <v>5.7806249999999997</v>
      </c>
      <c r="S47" s="30">
        <v>9.4499999999999993</v>
      </c>
      <c r="T47" s="30">
        <v>2.4185564999999998</v>
      </c>
      <c r="U47" s="30">
        <v>2.44563525</v>
      </c>
      <c r="V47" s="30">
        <v>2.5824644999999999</v>
      </c>
      <c r="W47" s="30">
        <v>2.6378617499999999</v>
      </c>
      <c r="X47" s="30">
        <v>2.7103544999999998</v>
      </c>
      <c r="Y47" s="30">
        <v>2.9193502499999999</v>
      </c>
      <c r="Z47" s="30">
        <v>2.7829777500000001</v>
      </c>
      <c r="AA47" s="30">
        <v>2.7187065000000001</v>
      </c>
      <c r="AB47" s="30">
        <v>2.7452632499999998</v>
      </c>
      <c r="AC47" s="30">
        <v>2.6738144999999998</v>
      </c>
      <c r="AD47" s="30">
        <v>2.5760047500000001</v>
      </c>
      <c r="AE47" s="30">
        <v>2.4945075000000001</v>
      </c>
      <c r="AF47" s="30">
        <v>2.4604469999999998</v>
      </c>
      <c r="AG47" s="30">
        <v>2.4263865</v>
      </c>
      <c r="AH47" s="30">
        <v>2.3923260000000002</v>
      </c>
      <c r="AJ47" s="138">
        <f>AH47-AG47</f>
        <v>-3.4060499999999827E-2</v>
      </c>
      <c r="AK47" s="134">
        <f>IF(AH47&lt;&gt;0,AH47/AG47-1,0)</f>
        <v>-1.4037541010057497E-2</v>
      </c>
    </row>
    <row r="48" spans="2:37" ht="18.75" customHeight="1">
      <c r="B48" s="9"/>
      <c r="C48" s="1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98"/>
      <c r="AJ48" s="137"/>
      <c r="AK48" s="133"/>
    </row>
    <row r="49" spans="2:37" s="11" customFormat="1" ht="18.75" customHeight="1">
      <c r="B49" s="5" t="s">
        <v>159</v>
      </c>
      <c r="C49" s="21" t="s">
        <v>6</v>
      </c>
      <c r="D49" s="28">
        <f>SUMIF(D50,"&lt;1E+307")</f>
        <v>1659.7870710924994</v>
      </c>
      <c r="E49" s="28">
        <f t="shared" ref="E49:AH49" si="24">SUMIF(E50,"&lt;1E+307")</f>
        <v>1656.6196474375001</v>
      </c>
      <c r="F49" s="28">
        <f t="shared" si="24"/>
        <v>1673.3298009225002</v>
      </c>
      <c r="G49" s="28">
        <f t="shared" si="24"/>
        <v>1658.934692193438</v>
      </c>
      <c r="H49" s="28">
        <f t="shared" si="24"/>
        <v>1657.13642519</v>
      </c>
      <c r="I49" s="28">
        <f t="shared" si="24"/>
        <v>1654.879247785</v>
      </c>
      <c r="J49" s="28">
        <f t="shared" si="24"/>
        <v>1658.1678048281244</v>
      </c>
      <c r="K49" s="28">
        <f t="shared" si="24"/>
        <v>1654.7630728315621</v>
      </c>
      <c r="L49" s="28">
        <f t="shared" si="24"/>
        <v>1653.7680486612487</v>
      </c>
      <c r="M49" s="28">
        <f t="shared" si="24"/>
        <v>1653.7980055484375</v>
      </c>
      <c r="N49" s="28">
        <f t="shared" si="24"/>
        <v>1654.6133267143741</v>
      </c>
      <c r="O49" s="28">
        <f t="shared" si="24"/>
        <v>1656.0574224968755</v>
      </c>
      <c r="P49" s="28">
        <f t="shared" si="24"/>
        <v>1659.1620271457505</v>
      </c>
      <c r="Q49" s="28">
        <f t="shared" si="24"/>
        <v>1667.4361980607741</v>
      </c>
      <c r="R49" s="28">
        <f t="shared" si="24"/>
        <v>1666.240880941901</v>
      </c>
      <c r="S49" s="28">
        <f t="shared" si="24"/>
        <v>1669.2541826605488</v>
      </c>
      <c r="T49" s="28">
        <f t="shared" si="24"/>
        <v>1761.8358753828502</v>
      </c>
      <c r="U49" s="28">
        <f t="shared" si="24"/>
        <v>1769.2022657414996</v>
      </c>
      <c r="V49" s="28">
        <f t="shared" si="24"/>
        <v>1778.758314284001</v>
      </c>
      <c r="W49" s="28">
        <f t="shared" si="24"/>
        <v>1788.3831396019111</v>
      </c>
      <c r="X49" s="28">
        <f t="shared" si="24"/>
        <v>1796.6596481454744</v>
      </c>
      <c r="Y49" s="28">
        <f t="shared" si="24"/>
        <v>1835.3836210922484</v>
      </c>
      <c r="Z49" s="28">
        <f t="shared" si="24"/>
        <v>1841.2309816618999</v>
      </c>
      <c r="AA49" s="28">
        <f t="shared" si="24"/>
        <v>1846.0621262104869</v>
      </c>
      <c r="AB49" s="28">
        <f t="shared" si="24"/>
        <v>1851.00573818</v>
      </c>
      <c r="AC49" s="28">
        <f t="shared" si="24"/>
        <v>1858.5918978423131</v>
      </c>
      <c r="AD49" s="28">
        <f t="shared" si="24"/>
        <v>1862.9375384669995</v>
      </c>
      <c r="AE49" s="28">
        <f t="shared" si="24"/>
        <v>1863.4448075359999</v>
      </c>
      <c r="AF49" s="28">
        <f t="shared" si="24"/>
        <v>1965.2438641101603</v>
      </c>
      <c r="AG49" s="28">
        <f t="shared" si="24"/>
        <v>1875.1622348154006</v>
      </c>
      <c r="AH49" s="28">
        <f t="shared" si="24"/>
        <v>1703.4787966511128</v>
      </c>
      <c r="AJ49" s="135">
        <f>AH49-AG49</f>
        <v>-171.68343816428774</v>
      </c>
      <c r="AK49" s="132">
        <f>IF(AH49&lt;&gt;0,AH49/AG49-1,0)</f>
        <v>-9.1556578399835886E-2</v>
      </c>
    </row>
    <row r="50" spans="2:37" ht="18.75" customHeight="1">
      <c r="B50" s="97" t="s">
        <v>158</v>
      </c>
      <c r="C50" s="16" t="s">
        <v>64</v>
      </c>
      <c r="D50" s="29">
        <v>1659.7870710924994</v>
      </c>
      <c r="E50" s="29">
        <v>1656.6196474375001</v>
      </c>
      <c r="F50" s="29">
        <v>1673.3298009225002</v>
      </c>
      <c r="G50" s="29">
        <v>1658.934692193438</v>
      </c>
      <c r="H50" s="29">
        <v>1657.13642519</v>
      </c>
      <c r="I50" s="29">
        <v>1654.879247785</v>
      </c>
      <c r="J50" s="29">
        <v>1658.1678048281244</v>
      </c>
      <c r="K50" s="29">
        <v>1654.7630728315621</v>
      </c>
      <c r="L50" s="29">
        <v>1653.7680486612487</v>
      </c>
      <c r="M50" s="29">
        <v>1653.7980055484375</v>
      </c>
      <c r="N50" s="29">
        <v>1654.6133267143741</v>
      </c>
      <c r="O50" s="29">
        <v>1656.0574224968755</v>
      </c>
      <c r="P50" s="29">
        <v>1659.1620271457505</v>
      </c>
      <c r="Q50" s="29">
        <v>1667.4361980607741</v>
      </c>
      <c r="R50" s="29">
        <v>1666.240880941901</v>
      </c>
      <c r="S50" s="29">
        <v>1669.2541826605488</v>
      </c>
      <c r="T50" s="29">
        <v>1761.8358753828502</v>
      </c>
      <c r="U50" s="29">
        <v>1769.2022657414996</v>
      </c>
      <c r="V50" s="29">
        <v>1778.758314284001</v>
      </c>
      <c r="W50" s="29">
        <v>1788.3831396019111</v>
      </c>
      <c r="X50" s="29">
        <v>1796.6596481454744</v>
      </c>
      <c r="Y50" s="29">
        <v>1835.3836210922484</v>
      </c>
      <c r="Z50" s="29">
        <v>1841.2309816618999</v>
      </c>
      <c r="AA50" s="29">
        <v>1846.0621262104869</v>
      </c>
      <c r="AB50" s="29">
        <v>1851.00573818</v>
      </c>
      <c r="AC50" s="29">
        <v>1858.5918978423131</v>
      </c>
      <c r="AD50" s="29">
        <v>1862.9375384669995</v>
      </c>
      <c r="AE50" s="29">
        <v>1863.4448075359999</v>
      </c>
      <c r="AF50" s="29">
        <v>1965.2438641101603</v>
      </c>
      <c r="AG50" s="29">
        <v>1875.1622348154006</v>
      </c>
      <c r="AH50" s="98">
        <v>1703.4787966511128</v>
      </c>
      <c r="AJ50" s="137">
        <f>AH50-AG50</f>
        <v>-171.68343816428774</v>
      </c>
      <c r="AK50" s="133">
        <f>IF(AH50&lt;&gt;0,AH50/AG50-1,0)</f>
        <v>-9.1556578399835886E-2</v>
      </c>
    </row>
    <row r="51" spans="2:37" ht="14.25" customHeight="1">
      <c r="B51" s="7"/>
      <c r="C51" s="17"/>
    </row>
    <row r="52" spans="2:37" ht="18.75" customHeight="1"/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L52"/>
  <sheetViews>
    <sheetView showGridLines="0" zoomScale="70" zoomScaleNormal="70" zoomScalePageLayoutView="150" workbookViewId="0">
      <pane xSplit="3" ySplit="8" topLeftCell="D9" activePane="bottomRight" state="frozen"/>
      <selection activeCell="AN7" sqref="AN7"/>
      <selection pane="topRight" activeCell="AN7" sqref="AN7"/>
      <selection pane="bottomLeft" activeCell="AN7" sqref="AN7"/>
      <selection pane="bottomRight" activeCell="B4" sqref="B4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hidden="1" customWidth="1"/>
    <col min="4" max="33" width="10.85546875" style="2" customWidth="1"/>
    <col min="34" max="37" width="10.85546875" style="95" customWidth="1"/>
    <col min="38" max="38" width="10.85546875" style="2" customWidth="1"/>
    <col min="39" max="16384" width="11.42578125" style="2"/>
  </cols>
  <sheetData>
    <row r="1" spans="2:38" hidden="1">
      <c r="D1" s="92" t="str">
        <f>THG!D1</f>
        <v>REF</v>
      </c>
      <c r="E1" s="92" t="str">
        <f>THG!E1</f>
        <v>REF</v>
      </c>
      <c r="F1" s="92" t="str">
        <f>THG!F1</f>
        <v>REF</v>
      </c>
      <c r="G1" s="92" t="str">
        <f>THG!G1</f>
        <v>REF</v>
      </c>
      <c r="H1" s="92" t="str">
        <f>THG!H1</f>
        <v>REF</v>
      </c>
      <c r="I1" s="92" t="str">
        <f>THG!I1</f>
        <v>REF</v>
      </c>
      <c r="J1" s="92" t="str">
        <f>THG!J1</f>
        <v>REF</v>
      </c>
      <c r="K1" s="92" t="str">
        <f>THG!K1</f>
        <v>REF</v>
      </c>
      <c r="L1" s="92" t="str">
        <f>THG!L1</f>
        <v>REF</v>
      </c>
      <c r="M1" s="92" t="str">
        <f>THG!M1</f>
        <v>REF</v>
      </c>
      <c r="N1" s="92" t="str">
        <f>THG!N1</f>
        <v>REF</v>
      </c>
      <c r="O1" s="92" t="str">
        <f>THG!O1</f>
        <v>REF</v>
      </c>
      <c r="P1" s="92" t="str">
        <f>THG!P1</f>
        <v>REF</v>
      </c>
      <c r="Q1" s="92" t="str">
        <f>THG!Q1</f>
        <v>REF</v>
      </c>
      <c r="R1" s="92" t="str">
        <f>THG!R1</f>
        <v>REF</v>
      </c>
      <c r="S1" s="92" t="str">
        <f>THG!S1</f>
        <v>REF</v>
      </c>
      <c r="T1" s="92" t="str">
        <f>THG!T1</f>
        <v>REF</v>
      </c>
      <c r="U1" s="92" t="str">
        <f>THG!U1</f>
        <v>REF</v>
      </c>
      <c r="V1" s="92" t="str">
        <f>THG!V1</f>
        <v>REF</v>
      </c>
      <c r="W1" s="92" t="str">
        <f>THG!W1</f>
        <v>REF</v>
      </c>
      <c r="X1" s="92" t="str">
        <f>THG!X1</f>
        <v>REF</v>
      </c>
      <c r="Y1" s="92" t="str">
        <f>THG!Y1</f>
        <v>REF</v>
      </c>
      <c r="Z1" s="92" t="str">
        <f>THG!Z1</f>
        <v>REF</v>
      </c>
      <c r="AA1" s="92" t="str">
        <f>THG!AA1</f>
        <v>REF</v>
      </c>
      <c r="AB1" s="92" t="str">
        <f>THG!AB1</f>
        <v>REF</v>
      </c>
      <c r="AC1" s="92" t="str">
        <f>THG!AC1</f>
        <v>REF</v>
      </c>
      <c r="AD1" s="92" t="str">
        <f>THG!AD1</f>
        <v>REF</v>
      </c>
      <c r="AE1" s="92" t="str">
        <f>THG!AE1</f>
        <v>REF</v>
      </c>
      <c r="AF1" s="92" t="str">
        <f>THG!AF1</f>
        <v>REF</v>
      </c>
      <c r="AG1" s="92" t="s">
        <v>149</v>
      </c>
      <c r="AH1" s="92" t="s">
        <v>148</v>
      </c>
      <c r="AI1" s="92"/>
      <c r="AJ1" s="92"/>
      <c r="AK1" s="92"/>
      <c r="AL1" s="92"/>
    </row>
    <row r="2" spans="2:38" ht="14.25" hidden="1" customHeight="1">
      <c r="B2" s="1"/>
      <c r="C2" s="12"/>
      <c r="D2" s="92" t="str">
        <f>THG!D2</f>
        <v>Sum</v>
      </c>
      <c r="E2" s="92" t="str">
        <f>THG!E2</f>
        <v>Sum</v>
      </c>
      <c r="F2" s="92" t="str">
        <f>THG!F2</f>
        <v>Sum</v>
      </c>
      <c r="G2" s="92" t="str">
        <f>THG!G2</f>
        <v>Sum</v>
      </c>
      <c r="H2" s="92" t="str">
        <f>THG!H2</f>
        <v>Sum</v>
      </c>
      <c r="I2" s="92" t="str">
        <f>THG!I2</f>
        <v>Sum</v>
      </c>
      <c r="J2" s="92" t="str">
        <f>THG!J2</f>
        <v>Sum</v>
      </c>
      <c r="K2" s="92" t="str">
        <f>THG!K2</f>
        <v>Sum</v>
      </c>
      <c r="L2" s="92" t="str">
        <f>THG!L2</f>
        <v>Sum</v>
      </c>
      <c r="M2" s="92" t="str">
        <f>THG!M2</f>
        <v>Sum</v>
      </c>
      <c r="N2" s="92" t="str">
        <f>THG!N2</f>
        <v>Sum</v>
      </c>
      <c r="O2" s="92" t="str">
        <f>THG!O2</f>
        <v>Sum</v>
      </c>
      <c r="P2" s="92" t="str">
        <f>THG!P2</f>
        <v>Sum</v>
      </c>
      <c r="Q2" s="92" t="str">
        <f>THG!Q2</f>
        <v>Sum</v>
      </c>
      <c r="R2" s="92" t="str">
        <f>THG!R2</f>
        <v>Sum</v>
      </c>
      <c r="S2" s="92" t="str">
        <f>THG!S2</f>
        <v>Sum</v>
      </c>
      <c r="T2" s="92" t="str">
        <f>THG!T2</f>
        <v>Sum</v>
      </c>
      <c r="U2" s="92" t="str">
        <f>THG!U2</f>
        <v>Sum</v>
      </c>
      <c r="V2" s="92" t="str">
        <f>THG!V2</f>
        <v>Sum</v>
      </c>
      <c r="W2" s="92" t="str">
        <f>THG!W2</f>
        <v>Sum</v>
      </c>
      <c r="X2" s="92" t="str">
        <f>THG!X2</f>
        <v>Sum</v>
      </c>
      <c r="Y2" s="92" t="str">
        <f>THG!Y2</f>
        <v>Sum</v>
      </c>
      <c r="Z2" s="92" t="str">
        <f>THG!Z2</f>
        <v>Sum</v>
      </c>
      <c r="AA2" s="92" t="str">
        <f>THG!AA2</f>
        <v>Sum</v>
      </c>
      <c r="AB2" s="92" t="str">
        <f>THG!AB2</f>
        <v>Sum</v>
      </c>
      <c r="AC2" s="92" t="str">
        <f>THG!AC2</f>
        <v>Sum</v>
      </c>
      <c r="AD2" s="92" t="str">
        <f>THG!AD2</f>
        <v>Sum</v>
      </c>
      <c r="AE2" s="92" t="str">
        <f>THG!AE2</f>
        <v>Sum</v>
      </c>
      <c r="AF2" s="92" t="str">
        <f>THG!AF2</f>
        <v>Sum</v>
      </c>
      <c r="AG2" s="92" t="str">
        <f>THG!AG2</f>
        <v>Sum</v>
      </c>
      <c r="AH2" s="92" t="str">
        <f>THG!AH2</f>
        <v>Sum</v>
      </c>
      <c r="AI2" s="92"/>
      <c r="AJ2" s="92"/>
      <c r="AK2" s="92"/>
      <c r="AL2" s="92"/>
    </row>
    <row r="3" spans="2:38" ht="22.5" customHeight="1">
      <c r="B3" s="3" t="s">
        <v>212</v>
      </c>
      <c r="C3" s="13" t="s">
        <v>121</v>
      </c>
      <c r="D3" s="25" t="s">
        <v>45</v>
      </c>
      <c r="E3" s="25">
        <v>298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J3" s="89"/>
      <c r="AK3" s="89"/>
    </row>
    <row r="4" spans="2:38">
      <c r="B4" s="4" t="s">
        <v>169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J4" s="8" t="s">
        <v>172</v>
      </c>
      <c r="AK4" s="8" t="s">
        <v>173</v>
      </c>
    </row>
    <row r="5" spans="2:38" s="11" customFormat="1" ht="18.75" customHeight="1">
      <c r="B5" s="5" t="s">
        <v>42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J5" s="135"/>
      <c r="AK5" s="130"/>
    </row>
    <row r="6" spans="2:38" s="11" customFormat="1" ht="18.75" customHeight="1">
      <c r="B6" s="26" t="s">
        <v>43</v>
      </c>
      <c r="C6" s="23" t="s">
        <v>6</v>
      </c>
      <c r="D6" s="27">
        <f t="shared" ref="D6:AG6" si="0">SUM(D9,D14,D22,D27,D33,D43)</f>
        <v>64897.202656565707</v>
      </c>
      <c r="E6" s="27">
        <f t="shared" si="0"/>
        <v>62702.722601864276</v>
      </c>
      <c r="F6" s="27">
        <f t="shared" si="0"/>
        <v>64191.753720418958</v>
      </c>
      <c r="G6" s="27">
        <f t="shared" si="0"/>
        <v>61071.90956717739</v>
      </c>
      <c r="H6" s="27">
        <f t="shared" si="0"/>
        <v>62798.353745334505</v>
      </c>
      <c r="I6" s="27">
        <f t="shared" si="0"/>
        <v>61047.895726133545</v>
      </c>
      <c r="J6" s="27">
        <f t="shared" si="0"/>
        <v>62638.352991939202</v>
      </c>
      <c r="K6" s="27">
        <f t="shared" si="0"/>
        <v>59762.493192299982</v>
      </c>
      <c r="L6" s="27">
        <f t="shared" si="0"/>
        <v>47022.10003640077</v>
      </c>
      <c r="M6" s="27">
        <f t="shared" si="0"/>
        <v>43281.690139259248</v>
      </c>
      <c r="N6" s="27">
        <f t="shared" si="0"/>
        <v>42727.47071985322</v>
      </c>
      <c r="O6" s="27">
        <f t="shared" si="0"/>
        <v>44839.514921586793</v>
      </c>
      <c r="P6" s="27">
        <f t="shared" si="0"/>
        <v>43813.08068233011</v>
      </c>
      <c r="Q6" s="27">
        <f t="shared" si="0"/>
        <v>43463.169776466464</v>
      </c>
      <c r="R6" s="27">
        <f t="shared" si="0"/>
        <v>45392.04309941519</v>
      </c>
      <c r="S6" s="27">
        <f t="shared" si="0"/>
        <v>43759.846387646969</v>
      </c>
      <c r="T6" s="27">
        <f t="shared" si="0"/>
        <v>42793.347636946441</v>
      </c>
      <c r="U6" s="27">
        <f t="shared" si="0"/>
        <v>45816.743879086993</v>
      </c>
      <c r="V6" s="27">
        <f t="shared" si="0"/>
        <v>44568.116775712828</v>
      </c>
      <c r="W6" s="27">
        <f t="shared" si="0"/>
        <v>45072.293491348835</v>
      </c>
      <c r="X6" s="27">
        <f t="shared" si="0"/>
        <v>37001.921778723525</v>
      </c>
      <c r="Y6" s="27">
        <f t="shared" si="0"/>
        <v>37116.94670003502</v>
      </c>
      <c r="Z6" s="27">
        <f t="shared" si="0"/>
        <v>37502.02567217574</v>
      </c>
      <c r="AA6" s="27">
        <f t="shared" si="0"/>
        <v>37738.380467570809</v>
      </c>
      <c r="AB6" s="27">
        <f t="shared" si="0"/>
        <v>38598.53654673737</v>
      </c>
      <c r="AC6" s="27">
        <f t="shared" si="0"/>
        <v>38431.774380080271</v>
      </c>
      <c r="AD6" s="27">
        <f t="shared" si="0"/>
        <v>38237.880464463204</v>
      </c>
      <c r="AE6" s="27">
        <f t="shared" si="0"/>
        <v>37607.473147534693</v>
      </c>
      <c r="AF6" s="27">
        <f t="shared" si="0"/>
        <v>35807.816245655726</v>
      </c>
      <c r="AG6" s="27">
        <f t="shared" si="0"/>
        <v>35121.905979070994</v>
      </c>
      <c r="AH6" s="27">
        <f t="shared" ref="AH6" si="1">SUM(AH9,AH14,AH22,AH27,AH33,AH43)</f>
        <v>34068.572125546882</v>
      </c>
      <c r="AJ6" s="136">
        <f>AH6-AG6</f>
        <v>-1053.3338535241128</v>
      </c>
      <c r="AK6" s="131">
        <f>IF(AH6&lt;&gt;0,AH6/AG6-1,0)</f>
        <v>-2.9990794182747083E-2</v>
      </c>
    </row>
    <row r="7" spans="2:38" s="11" customFormat="1" ht="18.75" customHeight="1">
      <c r="B7" s="24" t="s">
        <v>44</v>
      </c>
      <c r="C7" s="21" t="s">
        <v>6</v>
      </c>
      <c r="D7" s="28">
        <f t="shared" ref="D7:AG7" si="2">SUM(D9,D14,D22,D27,D33,D43,D49)</f>
        <v>65792.457283190786</v>
      </c>
      <c r="E7" s="28">
        <f t="shared" si="2"/>
        <v>63621.188592274353</v>
      </c>
      <c r="F7" s="28">
        <f t="shared" si="2"/>
        <v>65114.902508474916</v>
      </c>
      <c r="G7" s="28">
        <f t="shared" si="2"/>
        <v>61980.150863432595</v>
      </c>
      <c r="H7" s="28">
        <f t="shared" si="2"/>
        <v>63700.800549994347</v>
      </c>
      <c r="I7" s="28">
        <f t="shared" si="2"/>
        <v>61944.645711381512</v>
      </c>
      <c r="J7" s="28">
        <f t="shared" si="2"/>
        <v>63533.467482697954</v>
      </c>
      <c r="K7" s="28">
        <f t="shared" si="2"/>
        <v>60651.956868852889</v>
      </c>
      <c r="L7" s="28">
        <f t="shared" si="2"/>
        <v>47907.851745927954</v>
      </c>
      <c r="M7" s="28">
        <f t="shared" si="2"/>
        <v>44164.617638913107</v>
      </c>
      <c r="N7" s="28">
        <f t="shared" si="2"/>
        <v>43608.250170070751</v>
      </c>
      <c r="O7" s="28">
        <f t="shared" si="2"/>
        <v>46016.478796255418</v>
      </c>
      <c r="P7" s="28">
        <f t="shared" si="2"/>
        <v>45019.679081153285</v>
      </c>
      <c r="Q7" s="28">
        <f t="shared" si="2"/>
        <v>44703.394847786622</v>
      </c>
      <c r="R7" s="28">
        <f t="shared" si="2"/>
        <v>46659.837289980707</v>
      </c>
      <c r="S7" s="28">
        <f t="shared" si="2"/>
        <v>45058.825970338796</v>
      </c>
      <c r="T7" s="28">
        <f t="shared" si="2"/>
        <v>43992.884974810637</v>
      </c>
      <c r="U7" s="28">
        <f t="shared" si="2"/>
        <v>47025.168530356539</v>
      </c>
      <c r="V7" s="28">
        <f t="shared" si="2"/>
        <v>45787.827069870655</v>
      </c>
      <c r="W7" s="28">
        <f t="shared" si="2"/>
        <v>46304.28525965289</v>
      </c>
      <c r="X7" s="28">
        <f t="shared" si="2"/>
        <v>38245.515976825664</v>
      </c>
      <c r="Y7" s="28">
        <f t="shared" si="2"/>
        <v>38391.240672644613</v>
      </c>
      <c r="Z7" s="28">
        <f t="shared" si="2"/>
        <v>38810.080114819175</v>
      </c>
      <c r="AA7" s="28">
        <f t="shared" si="2"/>
        <v>39081.051668955566</v>
      </c>
      <c r="AB7" s="28">
        <f t="shared" si="2"/>
        <v>39977.418065285849</v>
      </c>
      <c r="AC7" s="28">
        <f t="shared" si="2"/>
        <v>39849.567884033735</v>
      </c>
      <c r="AD7" s="28">
        <f t="shared" si="2"/>
        <v>39634.766175639314</v>
      </c>
      <c r="AE7" s="28">
        <f t="shared" si="2"/>
        <v>39024.028476376392</v>
      </c>
      <c r="AF7" s="28">
        <f t="shared" si="2"/>
        <v>37250.83026643622</v>
      </c>
      <c r="AG7" s="28">
        <f t="shared" si="2"/>
        <v>36587.985651727184</v>
      </c>
      <c r="AH7" s="28">
        <f t="shared" ref="AH7" si="3">SUM(AH9,AH14,AH22,AH27,AH33,AH43,AH49)</f>
        <v>35589.785833524307</v>
      </c>
      <c r="AJ7" s="135">
        <f>AH7-AG7</f>
        <v>-998.19981820287649</v>
      </c>
      <c r="AK7" s="132">
        <f>IF(AH7&lt;&gt;0,AH7/AG7-1,0)</f>
        <v>-2.7282174747320531E-2</v>
      </c>
    </row>
    <row r="8" spans="2:38" ht="18.75" customHeight="1">
      <c r="B8" s="19"/>
      <c r="C8" s="16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98"/>
      <c r="AJ8" s="137"/>
      <c r="AK8" s="133"/>
    </row>
    <row r="9" spans="2:38" s="11" customFormat="1" ht="18.75" customHeight="1">
      <c r="B9" s="5" t="s">
        <v>15</v>
      </c>
      <c r="C9" s="21" t="s">
        <v>6</v>
      </c>
      <c r="D9" s="28">
        <f t="shared" ref="D9:AG9" si="4">SUMIF(D10:D12,"&lt;1E+307")</f>
        <v>3183.8367813101104</v>
      </c>
      <c r="E9" s="28">
        <f t="shared" si="4"/>
        <v>3016.2748011574654</v>
      </c>
      <c r="F9" s="28">
        <f t="shared" si="4"/>
        <v>2852.1700188228428</v>
      </c>
      <c r="G9" s="28">
        <f t="shared" si="4"/>
        <v>2735.1071090104306</v>
      </c>
      <c r="H9" s="28">
        <f t="shared" si="4"/>
        <v>2681.0087231210669</v>
      </c>
      <c r="I9" s="28">
        <f t="shared" si="4"/>
        <v>2551.579745718152</v>
      </c>
      <c r="J9" s="28">
        <f t="shared" si="4"/>
        <v>2526.4451334117052</v>
      </c>
      <c r="K9" s="28">
        <f t="shared" si="4"/>
        <v>2383.3298766933162</v>
      </c>
      <c r="L9" s="28">
        <f t="shared" si="4"/>
        <v>2346.1907260308899</v>
      </c>
      <c r="M9" s="28">
        <f t="shared" si="4"/>
        <v>2280.124696610404</v>
      </c>
      <c r="N9" s="28">
        <f t="shared" si="4"/>
        <v>2386.7827321259315</v>
      </c>
      <c r="O9" s="28">
        <f t="shared" si="4"/>
        <v>2469.1203711161311</v>
      </c>
      <c r="P9" s="28">
        <f t="shared" si="4"/>
        <v>2499.0090193633455</v>
      </c>
      <c r="Q9" s="28">
        <f t="shared" si="4"/>
        <v>2619.1017606449795</v>
      </c>
      <c r="R9" s="28">
        <f t="shared" si="4"/>
        <v>2733.0732779423865</v>
      </c>
      <c r="S9" s="28">
        <f t="shared" si="4"/>
        <v>2664.6432427739283</v>
      </c>
      <c r="T9" s="28">
        <f t="shared" si="4"/>
        <v>2704.9571099276873</v>
      </c>
      <c r="U9" s="28">
        <f t="shared" si="4"/>
        <v>2804.8013945890725</v>
      </c>
      <c r="V9" s="28">
        <f t="shared" si="4"/>
        <v>2714.3513549796462</v>
      </c>
      <c r="W9" s="28">
        <f t="shared" si="4"/>
        <v>2600.9226403206239</v>
      </c>
      <c r="X9" s="28">
        <f t="shared" si="4"/>
        <v>2677.4978332781188</v>
      </c>
      <c r="Y9" s="28">
        <f t="shared" si="4"/>
        <v>2724.8750505131957</v>
      </c>
      <c r="Z9" s="28">
        <f t="shared" si="4"/>
        <v>2837.4420109249327</v>
      </c>
      <c r="AA9" s="28">
        <f t="shared" si="4"/>
        <v>2778.6856234102061</v>
      </c>
      <c r="AB9" s="28">
        <f t="shared" si="4"/>
        <v>2668.4474041140593</v>
      </c>
      <c r="AC9" s="28">
        <f t="shared" si="4"/>
        <v>2632.1290973327291</v>
      </c>
      <c r="AD9" s="28">
        <f t="shared" si="4"/>
        <v>2609.3605503586346</v>
      </c>
      <c r="AE9" s="28">
        <f t="shared" si="4"/>
        <v>2507.9783302098231</v>
      </c>
      <c r="AF9" s="28">
        <f t="shared" si="4"/>
        <v>2458.8357956038276</v>
      </c>
      <c r="AG9" s="28">
        <f t="shared" si="4"/>
        <v>2084.1879167530578</v>
      </c>
      <c r="AH9" s="28">
        <f t="shared" ref="AH9" si="5">SUMIF(AH10:AH12,"&lt;1E+307")</f>
        <v>1808.7050846194982</v>
      </c>
      <c r="AJ9" s="135">
        <f>AH9-AG9</f>
        <v>-275.48283213355967</v>
      </c>
      <c r="AK9" s="132">
        <f>IF(AH9&lt;&gt;0,AH9/AG9-1,0)</f>
        <v>-0.13217754019164096</v>
      </c>
    </row>
    <row r="10" spans="2:38" ht="18.75" customHeight="1">
      <c r="B10" s="19" t="s">
        <v>0</v>
      </c>
      <c r="C10" s="16" t="s">
        <v>68</v>
      </c>
      <c r="D10" s="29">
        <v>3167.0813008</v>
      </c>
      <c r="E10" s="29">
        <v>2998.991946174001</v>
      </c>
      <c r="F10" s="29">
        <v>2835.2514292179994</v>
      </c>
      <c r="G10" s="29">
        <v>2717.2966219199998</v>
      </c>
      <c r="H10" s="29">
        <v>2662.9144353379984</v>
      </c>
      <c r="I10" s="29">
        <v>2532.3452721403401</v>
      </c>
      <c r="J10" s="29">
        <v>2506.7564324778618</v>
      </c>
      <c r="K10" s="29">
        <v>2366.150087778663</v>
      </c>
      <c r="L10" s="29">
        <v>2330.5872969050356</v>
      </c>
      <c r="M10" s="29">
        <v>2266.3120836519479</v>
      </c>
      <c r="N10" s="29">
        <v>2374.7272289338771</v>
      </c>
      <c r="O10" s="29">
        <v>2456.9757277162962</v>
      </c>
      <c r="P10" s="29">
        <v>2486.5853508627929</v>
      </c>
      <c r="Q10" s="29">
        <v>2607.7448398028487</v>
      </c>
      <c r="R10" s="29">
        <v>2718.0428301992965</v>
      </c>
      <c r="S10" s="29">
        <v>2649.9218676871915</v>
      </c>
      <c r="T10" s="29">
        <v>2688.603452885387</v>
      </c>
      <c r="U10" s="29">
        <v>2791.3349359559002</v>
      </c>
      <c r="V10" s="29">
        <v>2700.3069477456015</v>
      </c>
      <c r="W10" s="29">
        <v>2588.0190345227788</v>
      </c>
      <c r="X10" s="29">
        <v>2666.1896865286171</v>
      </c>
      <c r="Y10" s="29">
        <v>2713.1592797601102</v>
      </c>
      <c r="Z10" s="29">
        <v>2825.59764832773</v>
      </c>
      <c r="AA10" s="29">
        <v>2764.7340131951473</v>
      </c>
      <c r="AB10" s="29">
        <v>2656.9098561018859</v>
      </c>
      <c r="AC10" s="29">
        <v>2620.2493236871146</v>
      </c>
      <c r="AD10" s="29">
        <v>2599.0473354009609</v>
      </c>
      <c r="AE10" s="29">
        <v>2495.9965760102536</v>
      </c>
      <c r="AF10" s="29">
        <v>2446.0400359927703</v>
      </c>
      <c r="AG10" s="29">
        <v>2072.642086543744</v>
      </c>
      <c r="AH10" s="98">
        <v>1797.460543194996</v>
      </c>
      <c r="AJ10" s="137">
        <f>AH10-AG10</f>
        <v>-275.18154334874794</v>
      </c>
      <c r="AK10" s="133">
        <f>IF(AH10&lt;&gt;0,AH10/AG10-1,0)</f>
        <v>-0.13276848189820833</v>
      </c>
    </row>
    <row r="11" spans="2:38" s="95" customFormat="1" ht="18.75" customHeight="1">
      <c r="B11" s="20" t="s">
        <v>2</v>
      </c>
      <c r="C11" s="15" t="s">
        <v>70</v>
      </c>
      <c r="D11" s="30">
        <v>14.489504999999999</v>
      </c>
      <c r="E11" s="30">
        <v>15.225565</v>
      </c>
      <c r="F11" s="30">
        <v>15.052724999999999</v>
      </c>
      <c r="G11" s="30">
        <v>15.928844999999997</v>
      </c>
      <c r="H11" s="30">
        <v>16.220140000000001</v>
      </c>
      <c r="I11" s="30">
        <v>17.686299999999999</v>
      </c>
      <c r="J11" s="30">
        <v>18.05000304</v>
      </c>
      <c r="K11" s="30">
        <v>15.579660519999999</v>
      </c>
      <c r="L11" s="30">
        <v>14.04357184</v>
      </c>
      <c r="M11" s="30">
        <v>12.328242120000001</v>
      </c>
      <c r="N11" s="30">
        <v>10.565172800000001</v>
      </c>
      <c r="O11" s="30">
        <v>10.66423992</v>
      </c>
      <c r="P11" s="30">
        <v>10.943132159999999</v>
      </c>
      <c r="Q11" s="30">
        <v>9.8117572800000001</v>
      </c>
      <c r="R11" s="30">
        <v>13.46522536</v>
      </c>
      <c r="S11" s="30">
        <v>13.122152651399997</v>
      </c>
      <c r="T11" s="30">
        <v>14.780664439799997</v>
      </c>
      <c r="U11" s="30">
        <v>12.021904902479999</v>
      </c>
      <c r="V11" s="30">
        <v>12.660431645099999</v>
      </c>
      <c r="W11" s="30">
        <v>11.642430340619997</v>
      </c>
      <c r="X11" s="30">
        <v>10.1671636424</v>
      </c>
      <c r="Y11" s="30">
        <v>10.529573571</v>
      </c>
      <c r="Z11" s="30">
        <v>10.638938855799999</v>
      </c>
      <c r="AA11" s="30">
        <v>12.808636417199997</v>
      </c>
      <c r="AB11" s="30">
        <v>10.420468767999999</v>
      </c>
      <c r="AC11" s="30">
        <v>10.72618071</v>
      </c>
      <c r="AD11" s="30">
        <v>9.1489036620000004</v>
      </c>
      <c r="AE11" s="30">
        <v>10.849044619999997</v>
      </c>
      <c r="AF11" s="30">
        <v>11.777819730000001</v>
      </c>
      <c r="AG11" s="30">
        <v>10.545365335999998</v>
      </c>
      <c r="AH11" s="30">
        <v>10.255318268008104</v>
      </c>
      <c r="AJ11" s="138">
        <f>AH11-AG11</f>
        <v>-0.29004706799189428</v>
      </c>
      <c r="AK11" s="134">
        <f>IF(AH11&lt;&gt;0,AH11/AG11-1,0)</f>
        <v>-2.7504696020509201E-2</v>
      </c>
    </row>
    <row r="12" spans="2:38" s="95" customFormat="1" ht="18.75" customHeight="1">
      <c r="B12" s="97" t="s">
        <v>1</v>
      </c>
      <c r="C12" s="96" t="s">
        <v>69</v>
      </c>
      <c r="D12" s="98">
        <v>2.2659755101104002</v>
      </c>
      <c r="E12" s="98">
        <v>2.0572899834639959</v>
      </c>
      <c r="F12" s="98">
        <v>1.8658646048436354</v>
      </c>
      <c r="G12" s="98">
        <v>1.8816420904308817</v>
      </c>
      <c r="H12" s="98">
        <v>1.8741477830685742</v>
      </c>
      <c r="I12" s="98">
        <v>1.5481735778123122</v>
      </c>
      <c r="J12" s="98">
        <v>1.6386978938437451</v>
      </c>
      <c r="K12" s="98">
        <v>1.6001283946535916</v>
      </c>
      <c r="L12" s="98">
        <v>1.5598572858543633</v>
      </c>
      <c r="M12" s="98">
        <v>1.4843708384561174</v>
      </c>
      <c r="N12" s="98">
        <v>1.4903303920547599</v>
      </c>
      <c r="O12" s="98">
        <v>1.4804034798348717</v>
      </c>
      <c r="P12" s="98">
        <v>1.4805363405524661</v>
      </c>
      <c r="Q12" s="98">
        <v>1.5451635621308391</v>
      </c>
      <c r="R12" s="98">
        <v>1.5652223830899215</v>
      </c>
      <c r="S12" s="98">
        <v>1.5992224353365587</v>
      </c>
      <c r="T12" s="98">
        <v>1.5729926025001264</v>
      </c>
      <c r="U12" s="98">
        <v>1.444553730692248</v>
      </c>
      <c r="V12" s="98">
        <v>1.3839755889449883</v>
      </c>
      <c r="W12" s="98">
        <v>1.2611754572246847</v>
      </c>
      <c r="X12" s="98">
        <v>1.1409831071018475</v>
      </c>
      <c r="Y12" s="98">
        <v>1.1861971820853925</v>
      </c>
      <c r="Z12" s="98">
        <v>1.2054237414028153</v>
      </c>
      <c r="AA12" s="98">
        <v>1.1429737978586965</v>
      </c>
      <c r="AB12" s="98">
        <v>1.1170792441734794</v>
      </c>
      <c r="AC12" s="98">
        <v>1.1535929356146595</v>
      </c>
      <c r="AD12" s="98">
        <v>1.1643112956733916</v>
      </c>
      <c r="AE12" s="98">
        <v>1.1327095795697635</v>
      </c>
      <c r="AF12" s="98">
        <v>1.0179398810571869</v>
      </c>
      <c r="AG12" s="98">
        <v>1.0004648733139596</v>
      </c>
      <c r="AH12" s="98">
        <v>0.98922315649399195</v>
      </c>
      <c r="AJ12" s="137">
        <f>AH12-AG12</f>
        <v>-1.1241716819967662E-2</v>
      </c>
      <c r="AK12" s="133">
        <f>IF(AH12&lt;&gt;0,AH12/AG12-1,0)</f>
        <v>-1.1236493274102033E-2</v>
      </c>
    </row>
    <row r="13" spans="2:38" s="11" customFormat="1" ht="18.75" customHeight="1">
      <c r="B13" s="10"/>
      <c r="C13" s="2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J13" s="135"/>
      <c r="AK13" s="132"/>
    </row>
    <row r="14" spans="2:38" s="11" customFormat="1" ht="18.75" customHeight="1">
      <c r="B14" s="6" t="s">
        <v>16</v>
      </c>
      <c r="C14" s="23" t="s">
        <v>6</v>
      </c>
      <c r="D14" s="27">
        <f>SUMIF(D15:D20,"&lt;1E+307")</f>
        <v>24742.220493117762</v>
      </c>
      <c r="E14" s="27">
        <f t="shared" ref="E14:AE14" si="6">SUMIF(E15:E20,"&lt;1E+307")</f>
        <v>25218.422524736234</v>
      </c>
      <c r="F14" s="27">
        <f t="shared" si="6"/>
        <v>27594.06263156026</v>
      </c>
      <c r="G14" s="27">
        <f t="shared" si="6"/>
        <v>25405.710938488177</v>
      </c>
      <c r="H14" s="27">
        <f t="shared" si="6"/>
        <v>28072.788035101898</v>
      </c>
      <c r="I14" s="27">
        <f t="shared" si="6"/>
        <v>26193.393098112505</v>
      </c>
      <c r="J14" s="27">
        <f t="shared" si="6"/>
        <v>27352.260183251943</v>
      </c>
      <c r="K14" s="27">
        <f t="shared" si="6"/>
        <v>24742.427431254298</v>
      </c>
      <c r="L14" s="27">
        <f t="shared" si="6"/>
        <v>11793.404460735128</v>
      </c>
      <c r="M14" s="27">
        <f t="shared" si="6"/>
        <v>7695.7256888301017</v>
      </c>
      <c r="N14" s="27">
        <f t="shared" si="6"/>
        <v>7293.235912187557</v>
      </c>
      <c r="O14" s="27">
        <f t="shared" si="6"/>
        <v>9150.9695847043658</v>
      </c>
      <c r="P14" s="27">
        <f t="shared" si="6"/>
        <v>9538.8823358214941</v>
      </c>
      <c r="Q14" s="27">
        <f t="shared" si="6"/>
        <v>9592.4602489386998</v>
      </c>
      <c r="R14" s="27">
        <f t="shared" si="6"/>
        <v>10907.860405285395</v>
      </c>
      <c r="S14" s="27">
        <f t="shared" si="6"/>
        <v>9348.8701644700832</v>
      </c>
      <c r="T14" s="27">
        <f t="shared" si="6"/>
        <v>9201.6261816048591</v>
      </c>
      <c r="U14" s="27">
        <f t="shared" si="6"/>
        <v>11759.142252343714</v>
      </c>
      <c r="V14" s="27">
        <f t="shared" si="6"/>
        <v>10448.760707211954</v>
      </c>
      <c r="W14" s="27">
        <f t="shared" si="6"/>
        <v>10713.429538224877</v>
      </c>
      <c r="X14" s="27">
        <f t="shared" si="6"/>
        <v>2689.3174448227037</v>
      </c>
      <c r="Y14" s="27">
        <f t="shared" si="6"/>
        <v>2295.6919898354372</v>
      </c>
      <c r="Z14" s="27">
        <f t="shared" si="6"/>
        <v>1977.8946548092586</v>
      </c>
      <c r="AA14" s="27">
        <f t="shared" si="6"/>
        <v>1990.1217985390419</v>
      </c>
      <c r="AB14" s="27">
        <f t="shared" si="6"/>
        <v>1913.6344299740131</v>
      </c>
      <c r="AC14" s="27">
        <f t="shared" si="6"/>
        <v>1997.6662512099963</v>
      </c>
      <c r="AD14" s="27">
        <f t="shared" si="6"/>
        <v>1973.1345064753082</v>
      </c>
      <c r="AE14" s="27">
        <f t="shared" si="6"/>
        <v>1957.0956885514329</v>
      </c>
      <c r="AF14" s="27">
        <f t="shared" ref="AF14:AG14" si="7">SUMIF(AF15:AF20,"&lt;1E+307")</f>
        <v>1899.692139683809</v>
      </c>
      <c r="AG14" s="27">
        <f t="shared" si="7"/>
        <v>1781.9954860406499</v>
      </c>
      <c r="AH14" s="27">
        <f t="shared" ref="AH14" si="8">SUMIF(AH15:AH20,"&lt;1E+307")</f>
        <v>1790.021345106785</v>
      </c>
      <c r="AJ14" s="136">
        <f t="shared" ref="AJ14:AJ19" si="9">AH14-AG14</f>
        <v>8.0258590661351263</v>
      </c>
      <c r="AK14" s="131">
        <f t="shared" ref="AK14:AK19" si="10">IF(AH14&lt;&gt;0,AH14/AG14-1,0)</f>
        <v>4.5038604917948533E-3</v>
      </c>
    </row>
    <row r="15" spans="2:38" ht="18.75" customHeight="1">
      <c r="B15" s="20" t="s">
        <v>66</v>
      </c>
      <c r="C15" s="15" t="s">
        <v>71</v>
      </c>
      <c r="D15" s="30">
        <v>1350.3582537635964</v>
      </c>
      <c r="E15" s="30">
        <v>1166.5720838812383</v>
      </c>
      <c r="F15" s="30">
        <v>1077.2667529157513</v>
      </c>
      <c r="G15" s="30">
        <v>988.34054180284227</v>
      </c>
      <c r="H15" s="30">
        <v>953.81396000078655</v>
      </c>
      <c r="I15" s="30">
        <v>983.78274493785727</v>
      </c>
      <c r="J15" s="30">
        <v>917.82593180747369</v>
      </c>
      <c r="K15" s="30">
        <v>973.29232445836692</v>
      </c>
      <c r="L15" s="30">
        <v>889.90857238591434</v>
      </c>
      <c r="M15" s="30">
        <v>883.96822834420698</v>
      </c>
      <c r="N15" s="30">
        <v>813.34231368763108</v>
      </c>
      <c r="O15" s="30">
        <v>787.50696569378476</v>
      </c>
      <c r="P15" s="30">
        <v>752.87339041430823</v>
      </c>
      <c r="Q15" s="30">
        <v>770.41437081025128</v>
      </c>
      <c r="R15" s="30">
        <v>760.40253980067178</v>
      </c>
      <c r="S15" s="30">
        <v>721.77554329432405</v>
      </c>
      <c r="T15" s="30">
        <v>742.88997903839197</v>
      </c>
      <c r="U15" s="30">
        <v>782.78665431972581</v>
      </c>
      <c r="V15" s="30">
        <v>823.18235099689139</v>
      </c>
      <c r="W15" s="30">
        <v>741.09746940839534</v>
      </c>
      <c r="X15" s="30">
        <v>824.97678387829751</v>
      </c>
      <c r="Y15" s="30">
        <v>820.09346122339366</v>
      </c>
      <c r="Z15" s="30">
        <v>782.60226512982263</v>
      </c>
      <c r="AA15" s="30">
        <v>763.27738465038465</v>
      </c>
      <c r="AB15" s="30">
        <v>782.19843273030858</v>
      </c>
      <c r="AC15" s="30">
        <v>833.83798317494586</v>
      </c>
      <c r="AD15" s="30">
        <v>874.27138503024298</v>
      </c>
      <c r="AE15" s="30">
        <v>870.3373126840022</v>
      </c>
      <c r="AF15" s="30">
        <v>829.46503365522449</v>
      </c>
      <c r="AG15" s="30">
        <v>831.04859233374611</v>
      </c>
      <c r="AH15" s="30">
        <v>809.86360073390506</v>
      </c>
      <c r="AJ15" s="138">
        <f t="shared" si="9"/>
        <v>-21.184991599841055</v>
      </c>
      <c r="AK15" s="134">
        <f t="shared" si="10"/>
        <v>-2.5491880733892414E-2</v>
      </c>
    </row>
    <row r="16" spans="2:38" ht="18.75" customHeight="1">
      <c r="B16" s="19" t="s">
        <v>18</v>
      </c>
      <c r="C16" s="16" t="s">
        <v>72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98">
        <v>0</v>
      </c>
      <c r="AJ16" s="137">
        <f t="shared" si="9"/>
        <v>0</v>
      </c>
      <c r="AK16" s="133">
        <f t="shared" si="10"/>
        <v>0</v>
      </c>
    </row>
    <row r="17" spans="2:37" ht="18.75" customHeight="1">
      <c r="B17" s="20" t="s">
        <v>19</v>
      </c>
      <c r="C17" s="15" t="s">
        <v>73</v>
      </c>
      <c r="D17" s="30">
        <v>21335.130607456798</v>
      </c>
      <c r="E17" s="30">
        <v>22075.429287430197</v>
      </c>
      <c r="F17" s="30">
        <v>24621.783435048397</v>
      </c>
      <c r="G17" s="30">
        <v>22602.900015013001</v>
      </c>
      <c r="H17" s="30">
        <v>25381.638483238399</v>
      </c>
      <c r="I17" s="30">
        <v>23560.243087461396</v>
      </c>
      <c r="J17" s="30">
        <v>24863.880985791599</v>
      </c>
      <c r="K17" s="30">
        <v>22275.229014951597</v>
      </c>
      <c r="L17" s="30">
        <v>9490.0355114701997</v>
      </c>
      <c r="M17" s="30">
        <v>5478.0314300091995</v>
      </c>
      <c r="N17" s="30">
        <v>5221.3467440066397</v>
      </c>
      <c r="O17" s="30">
        <v>7181.6608716224991</v>
      </c>
      <c r="P17" s="30">
        <v>7752.0606051444802</v>
      </c>
      <c r="Q17" s="30">
        <v>7928.7895114710209</v>
      </c>
      <c r="R17" s="30">
        <v>9397.1101495671992</v>
      </c>
      <c r="S17" s="30">
        <v>8024.1659967624792</v>
      </c>
      <c r="T17" s="30">
        <v>7842.540226546259</v>
      </c>
      <c r="U17" s="30">
        <v>10398.200497342921</v>
      </c>
      <c r="V17" s="30">
        <v>9098.3783234915991</v>
      </c>
      <c r="W17" s="30">
        <v>9476.6074261303183</v>
      </c>
      <c r="X17" s="30">
        <v>1381.0253183066402</v>
      </c>
      <c r="Y17" s="30">
        <v>1004.9110899845599</v>
      </c>
      <c r="Z17" s="30">
        <v>757.22922825855983</v>
      </c>
      <c r="AA17" s="30">
        <v>821.0316616813999</v>
      </c>
      <c r="AB17" s="30">
        <v>747.39911728967991</v>
      </c>
      <c r="AC17" s="30">
        <v>764.03335056219998</v>
      </c>
      <c r="AD17" s="30">
        <v>684.81742847600003</v>
      </c>
      <c r="AE17" s="30">
        <v>699.80746692013997</v>
      </c>
      <c r="AF17" s="30">
        <v>649.36176026079988</v>
      </c>
      <c r="AG17" s="30">
        <v>565.97513640564</v>
      </c>
      <c r="AH17" s="30">
        <v>592.87099999999998</v>
      </c>
      <c r="AJ17" s="138">
        <f t="shared" si="9"/>
        <v>26.89586359435998</v>
      </c>
      <c r="AK17" s="134">
        <f t="shared" si="10"/>
        <v>4.7521281173531049E-2</v>
      </c>
    </row>
    <row r="18" spans="2:37" ht="18.75" customHeight="1">
      <c r="B18" s="19" t="s">
        <v>20</v>
      </c>
      <c r="C18" s="16" t="s">
        <v>74</v>
      </c>
      <c r="D18" s="29">
        <v>26.544200999999997</v>
      </c>
      <c r="E18" s="29">
        <v>25.706522999999997</v>
      </c>
      <c r="F18" s="29">
        <v>23.790233999999995</v>
      </c>
      <c r="G18" s="29">
        <v>22.767945000000001</v>
      </c>
      <c r="H18" s="29">
        <v>25.178615999999998</v>
      </c>
      <c r="I18" s="29">
        <v>16.77749818653</v>
      </c>
      <c r="J18" s="29">
        <v>16.022939481611999</v>
      </c>
      <c r="K18" s="29">
        <v>17.854761597749999</v>
      </c>
      <c r="L18" s="29">
        <v>15.964671717432001</v>
      </c>
      <c r="M18" s="29">
        <v>14.670895456188001</v>
      </c>
      <c r="N18" s="29">
        <v>18.61950123099</v>
      </c>
      <c r="O18" s="29">
        <v>15.748333395876003</v>
      </c>
      <c r="P18" s="29">
        <v>13.3927983039942</v>
      </c>
      <c r="Q18" s="29">
        <v>18.152137552373997</v>
      </c>
      <c r="R18" s="29">
        <v>20.877989759658</v>
      </c>
      <c r="S18" s="29">
        <v>19.344858046343997</v>
      </c>
      <c r="T18" s="29">
        <v>19.740111903989998</v>
      </c>
      <c r="U18" s="29">
        <v>17.443679021316001</v>
      </c>
      <c r="V18" s="29">
        <v>17.30894942718</v>
      </c>
      <c r="W18" s="29">
        <v>12.0816493008534</v>
      </c>
      <c r="X18" s="29">
        <v>15.687726324245999</v>
      </c>
      <c r="Y18" s="29">
        <v>15.231012395598</v>
      </c>
      <c r="Z18" s="29">
        <v>12.924910227596401</v>
      </c>
      <c r="AA18" s="29">
        <v>13.187065096416601</v>
      </c>
      <c r="AB18" s="29">
        <v>14.283682913088001</v>
      </c>
      <c r="AC18" s="29">
        <v>15.287747533559999</v>
      </c>
      <c r="AD18" s="29">
        <v>17.768952861011996</v>
      </c>
      <c r="AE18" s="29">
        <v>17.538416578583998</v>
      </c>
      <c r="AF18" s="29">
        <v>15.7089460301226</v>
      </c>
      <c r="AG18" s="29">
        <v>14.758184214396001</v>
      </c>
      <c r="AH18" s="98">
        <v>12.9870486</v>
      </c>
      <c r="AJ18" s="137">
        <f t="shared" si="9"/>
        <v>-1.7711356143960018</v>
      </c>
      <c r="AK18" s="133">
        <f t="shared" si="10"/>
        <v>-0.12001040159590448</v>
      </c>
    </row>
    <row r="19" spans="2:37" ht="18.75" customHeight="1">
      <c r="B19" s="20" t="s">
        <v>171</v>
      </c>
      <c r="C19" s="15" t="s">
        <v>88</v>
      </c>
      <c r="D19" s="30">
        <v>2030.1874308973688</v>
      </c>
      <c r="E19" s="30">
        <v>1950.7146304247995</v>
      </c>
      <c r="F19" s="30">
        <v>1871.222209596112</v>
      </c>
      <c r="G19" s="30">
        <v>1791.7024366723329</v>
      </c>
      <c r="H19" s="30">
        <v>1712.156975862712</v>
      </c>
      <c r="I19" s="30">
        <v>1632.589767526724</v>
      </c>
      <c r="J19" s="30">
        <v>1554.5303261712561</v>
      </c>
      <c r="K19" s="30">
        <v>1476.0513302465861</v>
      </c>
      <c r="L19" s="30">
        <v>1397.4957051615827</v>
      </c>
      <c r="M19" s="30">
        <v>1319.0551350205074</v>
      </c>
      <c r="N19" s="30">
        <v>1239.9273532622963</v>
      </c>
      <c r="O19" s="30">
        <v>1166.0534139922063</v>
      </c>
      <c r="P19" s="30">
        <v>1020.5555419587117</v>
      </c>
      <c r="Q19" s="30">
        <v>875.1042291050544</v>
      </c>
      <c r="R19" s="30">
        <v>729.46972615786626</v>
      </c>
      <c r="S19" s="30">
        <v>583.58376636693617</v>
      </c>
      <c r="T19" s="30">
        <v>596.45586411621855</v>
      </c>
      <c r="U19" s="30">
        <v>560.71142165975175</v>
      </c>
      <c r="V19" s="30">
        <v>509.89108329628237</v>
      </c>
      <c r="W19" s="30">
        <v>483.64299338530867</v>
      </c>
      <c r="X19" s="30">
        <v>467.62761631351964</v>
      </c>
      <c r="Y19" s="30">
        <v>455.45642623188519</v>
      </c>
      <c r="Z19" s="30">
        <v>425.13825119327953</v>
      </c>
      <c r="AA19" s="30">
        <v>392.62568711084094</v>
      </c>
      <c r="AB19" s="30">
        <v>369.75319704093693</v>
      </c>
      <c r="AC19" s="30">
        <v>384.50716993929041</v>
      </c>
      <c r="AD19" s="30">
        <v>396.27674010805327</v>
      </c>
      <c r="AE19" s="30">
        <v>369.41249236870675</v>
      </c>
      <c r="AF19" s="30">
        <v>405.15639973766196</v>
      </c>
      <c r="AG19" s="30">
        <v>370.21357308686788</v>
      </c>
      <c r="AH19" s="30">
        <v>374.29969577287994</v>
      </c>
      <c r="AJ19" s="138">
        <f t="shared" si="9"/>
        <v>4.086122686012061</v>
      </c>
      <c r="AK19" s="134">
        <f t="shared" si="10"/>
        <v>1.1037203881915092E-2</v>
      </c>
    </row>
    <row r="20" spans="2:37" ht="18.75" customHeight="1">
      <c r="B20" s="19"/>
      <c r="C20" s="1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98"/>
      <c r="AJ20" s="137"/>
      <c r="AK20" s="133"/>
    </row>
    <row r="21" spans="2:37" s="11" customFormat="1" ht="18.75" customHeight="1">
      <c r="B21" s="10"/>
      <c r="C21" s="2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J21" s="135"/>
      <c r="AK21" s="132"/>
    </row>
    <row r="22" spans="2:37" s="11" customFormat="1" ht="18.75" customHeight="1">
      <c r="B22" s="6" t="s">
        <v>17</v>
      </c>
      <c r="C22" s="23" t="s">
        <v>6</v>
      </c>
      <c r="D22" s="27">
        <f>SUMIF(D23:D25,"&lt;1E+307")</f>
        <v>977.63387573470936</v>
      </c>
      <c r="E22" s="27">
        <f t="shared" ref="E22:AE22" si="11">SUMIF(E23:E25,"&lt;1E+307")</f>
        <v>851.23496361709101</v>
      </c>
      <c r="F22" s="27">
        <f t="shared" si="11"/>
        <v>709.80553806870012</v>
      </c>
      <c r="G22" s="27">
        <f t="shared" si="11"/>
        <v>702.77714119354982</v>
      </c>
      <c r="H22" s="27">
        <f t="shared" si="11"/>
        <v>654.86223753763056</v>
      </c>
      <c r="I22" s="27">
        <f t="shared" si="11"/>
        <v>651.79782487541559</v>
      </c>
      <c r="J22" s="27">
        <f t="shared" si="11"/>
        <v>680.47384534573609</v>
      </c>
      <c r="K22" s="27">
        <f t="shared" si="11"/>
        <v>656.74263574676741</v>
      </c>
      <c r="L22" s="27">
        <f t="shared" si="11"/>
        <v>569.22499767149964</v>
      </c>
      <c r="M22" s="27">
        <f t="shared" si="11"/>
        <v>538.54983612864669</v>
      </c>
      <c r="N22" s="27">
        <f t="shared" si="11"/>
        <v>534.19326672348484</v>
      </c>
      <c r="O22" s="27">
        <f t="shared" si="11"/>
        <v>588.26607830874332</v>
      </c>
      <c r="P22" s="27">
        <f t="shared" si="11"/>
        <v>554.15890130805712</v>
      </c>
      <c r="Q22" s="27">
        <f t="shared" si="11"/>
        <v>514.05697635583601</v>
      </c>
      <c r="R22" s="27">
        <f t="shared" si="11"/>
        <v>478.5643853431323</v>
      </c>
      <c r="S22" s="27">
        <f t="shared" si="11"/>
        <v>476.29489376702713</v>
      </c>
      <c r="T22" s="27">
        <f t="shared" si="11"/>
        <v>541.1901534642443</v>
      </c>
      <c r="U22" s="27">
        <f t="shared" si="11"/>
        <v>482.40981959514795</v>
      </c>
      <c r="V22" s="27">
        <f t="shared" si="11"/>
        <v>574.46543892671843</v>
      </c>
      <c r="W22" s="27">
        <f t="shared" si="11"/>
        <v>501.09761558868206</v>
      </c>
      <c r="X22" s="27">
        <f t="shared" si="11"/>
        <v>584.9115646223396</v>
      </c>
      <c r="Y22" s="27">
        <f t="shared" si="11"/>
        <v>556.48006649040053</v>
      </c>
      <c r="Z22" s="27">
        <f t="shared" si="11"/>
        <v>476.66478440448947</v>
      </c>
      <c r="AA22" s="27">
        <f t="shared" si="11"/>
        <v>482.37057273436653</v>
      </c>
      <c r="AB22" s="27">
        <f t="shared" si="11"/>
        <v>407.80255047651832</v>
      </c>
      <c r="AC22" s="27">
        <f t="shared" si="11"/>
        <v>442.10652577406518</v>
      </c>
      <c r="AD22" s="27">
        <f t="shared" si="11"/>
        <v>402.00973161118577</v>
      </c>
      <c r="AE22" s="27">
        <f t="shared" si="11"/>
        <v>397.7329154221182</v>
      </c>
      <c r="AF22" s="27">
        <f t="shared" ref="AF22:AG22" si="12">SUMIF(AF23:AF25,"&lt;1E+307")</f>
        <v>384.99112744067901</v>
      </c>
      <c r="AG22" s="27">
        <f t="shared" si="12"/>
        <v>387.49395774313996</v>
      </c>
      <c r="AH22" s="27">
        <f t="shared" ref="AH22" si="13">SUMIF(AH23:AH25,"&lt;1E+307")</f>
        <v>372.56814345270442</v>
      </c>
      <c r="AJ22" s="136">
        <f>AH22-AG22</f>
        <v>-14.92581429043554</v>
      </c>
      <c r="AK22" s="131">
        <f>IF(AH22&lt;&gt;0,AH22/AG22-1,0)</f>
        <v>-3.8518831048017232E-2</v>
      </c>
    </row>
    <row r="23" spans="2:37" ht="18.75" customHeight="1">
      <c r="B23" s="20" t="s">
        <v>155</v>
      </c>
      <c r="C23" s="15" t="s">
        <v>75</v>
      </c>
      <c r="D23" s="30">
        <v>147.4411465705746</v>
      </c>
      <c r="E23" s="30">
        <v>164.85690847006208</v>
      </c>
      <c r="F23" s="30">
        <v>141.02300209498358</v>
      </c>
      <c r="G23" s="30">
        <v>137.68994947030782</v>
      </c>
      <c r="H23" s="30">
        <v>127.20907362656106</v>
      </c>
      <c r="I23" s="30">
        <v>167.38338570045232</v>
      </c>
      <c r="J23" s="30">
        <v>178.67243545232984</v>
      </c>
      <c r="K23" s="30">
        <v>175.21730447657754</v>
      </c>
      <c r="L23" s="30">
        <v>135.14005391986498</v>
      </c>
      <c r="M23" s="30">
        <v>127.97823153156536</v>
      </c>
      <c r="N23" s="30">
        <v>126.92514830350214</v>
      </c>
      <c r="O23" s="30">
        <v>141.38870443462437</v>
      </c>
      <c r="P23" s="30">
        <v>136.28368689815056</v>
      </c>
      <c r="Q23" s="30">
        <v>120.85277311911172</v>
      </c>
      <c r="R23" s="30">
        <v>121.9828508104807</v>
      </c>
      <c r="S23" s="30">
        <v>122.86650141249299</v>
      </c>
      <c r="T23" s="30">
        <v>146.74966636540125</v>
      </c>
      <c r="U23" s="30">
        <v>128.93948120450133</v>
      </c>
      <c r="V23" s="30">
        <v>152.92085692627668</v>
      </c>
      <c r="W23" s="30">
        <v>131.8442224571746</v>
      </c>
      <c r="X23" s="30">
        <v>145.49583823711433</v>
      </c>
      <c r="Y23" s="30">
        <v>135.39606943153791</v>
      </c>
      <c r="Z23" s="30">
        <v>111.82936777569122</v>
      </c>
      <c r="AA23" s="30">
        <v>112.06221406840943</v>
      </c>
      <c r="AB23" s="30">
        <v>101.70867877581428</v>
      </c>
      <c r="AC23" s="30">
        <v>110.18759256301618</v>
      </c>
      <c r="AD23" s="30">
        <v>98.350422256991919</v>
      </c>
      <c r="AE23" s="30">
        <v>97.063862976848426</v>
      </c>
      <c r="AF23" s="30">
        <v>88.635868392990105</v>
      </c>
      <c r="AG23" s="30">
        <v>94.371467248072918</v>
      </c>
      <c r="AH23" s="30">
        <v>83.878028274005302</v>
      </c>
      <c r="AJ23" s="138">
        <f>AH23-AG23</f>
        <v>-10.493438974067615</v>
      </c>
      <c r="AK23" s="134">
        <f>IF(AH23&lt;&gt;0,AH23/AG23-1,0)</f>
        <v>-0.11119291964046363</v>
      </c>
    </row>
    <row r="24" spans="2:37" ht="18.75" customHeight="1">
      <c r="B24" s="97" t="s">
        <v>30</v>
      </c>
      <c r="C24" s="16" t="s">
        <v>76</v>
      </c>
      <c r="D24" s="29">
        <v>768.86138311024308</v>
      </c>
      <c r="E24" s="29">
        <v>639.57734936481916</v>
      </c>
      <c r="F24" s="29">
        <v>529.50817467338686</v>
      </c>
      <c r="G24" s="29">
        <v>531.60281710690742</v>
      </c>
      <c r="H24" s="29">
        <v>493.35876030223022</v>
      </c>
      <c r="I24" s="29">
        <v>457.11784656372032</v>
      </c>
      <c r="J24" s="29">
        <v>480.25604031215209</v>
      </c>
      <c r="K24" s="29">
        <v>458.75882989075205</v>
      </c>
      <c r="L24" s="29">
        <v>411.66391231207041</v>
      </c>
      <c r="M24" s="29">
        <v>392.35503118905336</v>
      </c>
      <c r="N24" s="29">
        <v>390.88261075888573</v>
      </c>
      <c r="O24" s="29">
        <v>434.40057175003847</v>
      </c>
      <c r="P24" s="29">
        <v>406.79701003555238</v>
      </c>
      <c r="Q24" s="29">
        <v>382.13592840153285</v>
      </c>
      <c r="R24" s="29">
        <v>347.62623338314859</v>
      </c>
      <c r="S24" s="29">
        <v>345.67615009295014</v>
      </c>
      <c r="T24" s="29">
        <v>387.62502542354383</v>
      </c>
      <c r="U24" s="29">
        <v>347.82154173231476</v>
      </c>
      <c r="V24" s="29">
        <v>415.78573764548696</v>
      </c>
      <c r="W24" s="29">
        <v>363.32222983066254</v>
      </c>
      <c r="X24" s="29">
        <v>434.28183836894266</v>
      </c>
      <c r="Y24" s="29">
        <v>415.96883841555513</v>
      </c>
      <c r="Z24" s="29">
        <v>361.57245939485608</v>
      </c>
      <c r="AA24" s="29">
        <v>366.69021617076902</v>
      </c>
      <c r="AB24" s="29">
        <v>302.08441506907349</v>
      </c>
      <c r="AC24" s="29">
        <v>327.72811914714111</v>
      </c>
      <c r="AD24" s="29">
        <v>299.2810372608314</v>
      </c>
      <c r="AE24" s="29">
        <v>297.6359041039542</v>
      </c>
      <c r="AF24" s="29">
        <v>293.79623907606612</v>
      </c>
      <c r="AG24" s="29">
        <v>288.95847891261604</v>
      </c>
      <c r="AH24" s="98">
        <v>285.25187535113832</v>
      </c>
      <c r="AJ24" s="137">
        <f>AH24-AG24</f>
        <v>-3.7066035614777206</v>
      </c>
      <c r="AK24" s="133">
        <f>IF(AH24&lt;&gt;0,AH24/AG24-1,0)</f>
        <v>-1.2827460801379087E-2</v>
      </c>
    </row>
    <row r="25" spans="2:37" ht="18.75" customHeight="1">
      <c r="B25" s="20" t="s">
        <v>156</v>
      </c>
      <c r="C25" s="15" t="s">
        <v>77</v>
      </c>
      <c r="D25" s="30">
        <v>61.331346053891664</v>
      </c>
      <c r="E25" s="30">
        <v>46.80070578220981</v>
      </c>
      <c r="F25" s="30">
        <v>39.27436130032968</v>
      </c>
      <c r="G25" s="30">
        <v>33.484374616334499</v>
      </c>
      <c r="H25" s="30">
        <v>34.294403608839296</v>
      </c>
      <c r="I25" s="30">
        <v>27.296592611242964</v>
      </c>
      <c r="J25" s="30">
        <v>21.545369581254114</v>
      </c>
      <c r="K25" s="30">
        <v>22.766501379437869</v>
      </c>
      <c r="L25" s="30">
        <v>22.421031439564185</v>
      </c>
      <c r="M25" s="30">
        <v>18.216573408027973</v>
      </c>
      <c r="N25" s="30">
        <v>16.385507661097005</v>
      </c>
      <c r="O25" s="30">
        <v>12.476802124080441</v>
      </c>
      <c r="P25" s="30">
        <v>11.078204374354138</v>
      </c>
      <c r="Q25" s="30">
        <v>11.068274835191426</v>
      </c>
      <c r="R25" s="30">
        <v>8.9553011495029828</v>
      </c>
      <c r="S25" s="30">
        <v>7.7522422615839996</v>
      </c>
      <c r="T25" s="30">
        <v>6.8154616752992965</v>
      </c>
      <c r="U25" s="30">
        <v>5.6487966583318663</v>
      </c>
      <c r="V25" s="30">
        <v>5.7588443549547987</v>
      </c>
      <c r="W25" s="30">
        <v>5.9311633008448998</v>
      </c>
      <c r="X25" s="30">
        <v>5.1338880162826337</v>
      </c>
      <c r="Y25" s="30">
        <v>5.1151586433074545</v>
      </c>
      <c r="Z25" s="30">
        <v>3.2629572339421471</v>
      </c>
      <c r="AA25" s="30">
        <v>3.6181424951880605</v>
      </c>
      <c r="AB25" s="30">
        <v>4.0094566316305329</v>
      </c>
      <c r="AC25" s="30">
        <v>4.1908140639078759</v>
      </c>
      <c r="AD25" s="30">
        <v>4.3782720933624324</v>
      </c>
      <c r="AE25" s="30">
        <v>3.0331483413155631</v>
      </c>
      <c r="AF25" s="30">
        <v>2.5590199716227957</v>
      </c>
      <c r="AG25" s="30">
        <v>4.1640115824510087</v>
      </c>
      <c r="AH25" s="30">
        <v>3.4382398275608002</v>
      </c>
      <c r="AJ25" s="138">
        <f>AH25-AG25</f>
        <v>-0.72577175489020851</v>
      </c>
      <c r="AK25" s="134">
        <f>IF(AH25&lt;&gt;0,AH25/AG25-1,0)</f>
        <v>-0.1742962862901084</v>
      </c>
    </row>
    <row r="26" spans="2:37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98"/>
      <c r="AJ26" s="137"/>
      <c r="AK26" s="133"/>
    </row>
    <row r="27" spans="2:37" s="11" customFormat="1" ht="18.75" customHeight="1">
      <c r="B27" s="5" t="s">
        <v>25</v>
      </c>
      <c r="C27" s="21" t="s">
        <v>6</v>
      </c>
      <c r="D27" s="28">
        <f>SUMIF(D28:D31,"&lt;1E+307")</f>
        <v>1408.5895905148325</v>
      </c>
      <c r="E27" s="28">
        <f t="shared" ref="E27:AE27" si="14">SUMIF(E28:E31,"&lt;1E+307")</f>
        <v>1538.0147138612019</v>
      </c>
      <c r="F27" s="28">
        <f t="shared" si="14"/>
        <v>1674.1167824641166</v>
      </c>
      <c r="G27" s="28">
        <f t="shared" si="14"/>
        <v>1805.7106365841266</v>
      </c>
      <c r="H27" s="28">
        <f t="shared" si="14"/>
        <v>1817.4479259947097</v>
      </c>
      <c r="I27" s="28">
        <f t="shared" si="14"/>
        <v>1927.8419898643572</v>
      </c>
      <c r="J27" s="28">
        <f t="shared" si="14"/>
        <v>1951.6306726814769</v>
      </c>
      <c r="K27" s="28">
        <f t="shared" si="14"/>
        <v>1939.0996179481288</v>
      </c>
      <c r="L27" s="28">
        <f t="shared" si="14"/>
        <v>1921.4805702935803</v>
      </c>
      <c r="M27" s="28">
        <f t="shared" si="14"/>
        <v>1896.2382059077493</v>
      </c>
      <c r="N27" s="28">
        <f t="shared" si="14"/>
        <v>1736.2324105733687</v>
      </c>
      <c r="O27" s="28">
        <f t="shared" si="14"/>
        <v>1670.5252776635605</v>
      </c>
      <c r="P27" s="28">
        <f t="shared" si="14"/>
        <v>1263.2803366463738</v>
      </c>
      <c r="Q27" s="28">
        <f t="shared" si="14"/>
        <v>1170.4636244479123</v>
      </c>
      <c r="R27" s="28">
        <f t="shared" si="14"/>
        <v>1134.43534947424</v>
      </c>
      <c r="S27" s="28">
        <f t="shared" si="14"/>
        <v>1038.0750997215018</v>
      </c>
      <c r="T27" s="28">
        <f t="shared" si="14"/>
        <v>1003.8974291616096</v>
      </c>
      <c r="U27" s="28">
        <f t="shared" si="14"/>
        <v>1023.7007165423909</v>
      </c>
      <c r="V27" s="28">
        <f t="shared" si="14"/>
        <v>1048.6473860474953</v>
      </c>
      <c r="W27" s="28">
        <f t="shared" si="14"/>
        <v>1087.2862005916934</v>
      </c>
      <c r="X27" s="28">
        <f t="shared" si="14"/>
        <v>1165.1339654552517</v>
      </c>
      <c r="Y27" s="28">
        <f t="shared" si="14"/>
        <v>1246.9625522076403</v>
      </c>
      <c r="Z27" s="28">
        <f t="shared" si="14"/>
        <v>1332.0187373128624</v>
      </c>
      <c r="AA27" s="28">
        <f t="shared" si="14"/>
        <v>1417.0616591167011</v>
      </c>
      <c r="AB27" s="28">
        <f t="shared" si="14"/>
        <v>1458.7552913041934</v>
      </c>
      <c r="AC27" s="28">
        <f t="shared" si="14"/>
        <v>1533.4129574098906</v>
      </c>
      <c r="AD27" s="28">
        <f t="shared" si="14"/>
        <v>1630.3185778515619</v>
      </c>
      <c r="AE27" s="28">
        <f t="shared" si="14"/>
        <v>1725.0469482601172</v>
      </c>
      <c r="AF27" s="28">
        <f t="shared" ref="AF27:AG27" si="15">SUMIF(AF28:AF31,"&lt;1E+307")</f>
        <v>1727.3932970759911</v>
      </c>
      <c r="AG27" s="28">
        <f t="shared" si="15"/>
        <v>1789.2376088739807</v>
      </c>
      <c r="AH27" s="28">
        <f t="shared" ref="AH27" si="16">SUMIF(AH28:AH31,"&lt;1E+307")</f>
        <v>1643.4998757361184</v>
      </c>
      <c r="AJ27" s="135">
        <f>AH27-AG27</f>
        <v>-145.73773313786228</v>
      </c>
      <c r="AK27" s="132">
        <f>IF(AH27&lt;&gt;0,AH27/AG27-1,0)</f>
        <v>-8.1452419966501433E-2</v>
      </c>
    </row>
    <row r="28" spans="2:37" ht="18.75" customHeight="1">
      <c r="B28" s="97" t="s">
        <v>7</v>
      </c>
      <c r="C28" s="16" t="s">
        <v>78</v>
      </c>
      <c r="D28" s="29">
        <v>24.323215281561804</v>
      </c>
      <c r="E28" s="29">
        <v>22.6050350187143</v>
      </c>
      <c r="F28" s="29">
        <v>21.72181734472769</v>
      </c>
      <c r="G28" s="29">
        <v>20.834202290744624</v>
      </c>
      <c r="H28" s="29">
        <v>20.828071277907416</v>
      </c>
      <c r="I28" s="29">
        <v>21.378603763725039</v>
      </c>
      <c r="J28" s="29">
        <v>21.623951795091976</v>
      </c>
      <c r="K28" s="29">
        <v>23.352139004028277</v>
      </c>
      <c r="L28" s="29">
        <v>23.971347565687577</v>
      </c>
      <c r="M28" s="29">
        <v>24.942765672199421</v>
      </c>
      <c r="N28" s="29">
        <v>26.326792498423607</v>
      </c>
      <c r="O28" s="29">
        <v>25.225229212309248</v>
      </c>
      <c r="P28" s="29">
        <v>24.820279313384052</v>
      </c>
      <c r="Q28" s="29">
        <v>24.506886996300278</v>
      </c>
      <c r="R28" s="29">
        <v>22.696170582172648</v>
      </c>
      <c r="S28" s="29">
        <v>24.835841464159376</v>
      </c>
      <c r="T28" s="29">
        <v>25.450722392535198</v>
      </c>
      <c r="U28" s="29">
        <v>25.92230260430614</v>
      </c>
      <c r="V28" s="29">
        <v>25.722039767565946</v>
      </c>
      <c r="W28" s="29">
        <v>24.622581388432707</v>
      </c>
      <c r="X28" s="29">
        <v>23.167395070935019</v>
      </c>
      <c r="Y28" s="29">
        <v>21.248084728433614</v>
      </c>
      <c r="Z28" s="29">
        <v>21.79741760936292</v>
      </c>
      <c r="AA28" s="29">
        <v>20.43431158044886</v>
      </c>
      <c r="AB28" s="29">
        <v>19.638208218087954</v>
      </c>
      <c r="AC28" s="29">
        <v>19.840896317755963</v>
      </c>
      <c r="AD28" s="29">
        <v>20.784875414630712</v>
      </c>
      <c r="AE28" s="29">
        <v>21.593077186595188</v>
      </c>
      <c r="AF28" s="29">
        <v>21.903753728127402</v>
      </c>
      <c r="AG28" s="29">
        <v>22.260093113770285</v>
      </c>
      <c r="AH28" s="98">
        <v>8.9326005920847642</v>
      </c>
      <c r="AJ28" s="137">
        <f>AH28-AG28</f>
        <v>-13.327492521685521</v>
      </c>
      <c r="AK28" s="133">
        <f>IF(AH28&lt;&gt;0,AH28/AG28-1,0)</f>
        <v>-0.59871683615919014</v>
      </c>
    </row>
    <row r="29" spans="2:37" ht="18.75" customHeight="1">
      <c r="B29" s="20" t="s">
        <v>8</v>
      </c>
      <c r="C29" s="15" t="s">
        <v>79</v>
      </c>
      <c r="D29" s="30">
        <v>1343.4248276718133</v>
      </c>
      <c r="E29" s="30">
        <v>1479.025898818086</v>
      </c>
      <c r="F29" s="30">
        <v>1617.7760975536405</v>
      </c>
      <c r="G29" s="30">
        <v>1751.9503458953411</v>
      </c>
      <c r="H29" s="30">
        <v>1764.5070634002309</v>
      </c>
      <c r="I29" s="30">
        <v>1876.0824310778171</v>
      </c>
      <c r="J29" s="30">
        <v>1900.9879056081734</v>
      </c>
      <c r="K29" s="30">
        <v>1888.4457863301677</v>
      </c>
      <c r="L29" s="30">
        <v>1867.6113872040055</v>
      </c>
      <c r="M29" s="30">
        <v>1843.2004492348628</v>
      </c>
      <c r="N29" s="30">
        <v>1682.6813273700482</v>
      </c>
      <c r="O29" s="30">
        <v>1618.2569320336679</v>
      </c>
      <c r="P29" s="30">
        <v>1211.3773322479294</v>
      </c>
      <c r="Q29" s="30">
        <v>1118.48014355088</v>
      </c>
      <c r="R29" s="30">
        <v>1086.6296862370796</v>
      </c>
      <c r="S29" s="30">
        <v>990.13871770926482</v>
      </c>
      <c r="T29" s="30">
        <v>956.26404261914411</v>
      </c>
      <c r="U29" s="30">
        <v>974.70027192991085</v>
      </c>
      <c r="V29" s="30">
        <v>999.39594325010023</v>
      </c>
      <c r="W29" s="30">
        <v>1041.4472471683202</v>
      </c>
      <c r="X29" s="30">
        <v>1122.0383406335634</v>
      </c>
      <c r="Y29" s="30">
        <v>1205.8177003891738</v>
      </c>
      <c r="Z29" s="30">
        <v>1289.7845874936436</v>
      </c>
      <c r="AA29" s="30">
        <v>1376.1254319166358</v>
      </c>
      <c r="AB29" s="30">
        <v>1417.9469111687708</v>
      </c>
      <c r="AC29" s="30">
        <v>1494.8134232729578</v>
      </c>
      <c r="AD29" s="30">
        <v>1588.3127883644806</v>
      </c>
      <c r="AE29" s="30">
        <v>1683.929585784226</v>
      </c>
      <c r="AF29" s="30">
        <v>1684.9060253410451</v>
      </c>
      <c r="AG29" s="30">
        <v>1748.5812686023276</v>
      </c>
      <c r="AH29" s="30">
        <v>1616.5189648210339</v>
      </c>
      <c r="AJ29" s="138">
        <f>AH29-AG29</f>
        <v>-132.06230378129362</v>
      </c>
      <c r="AK29" s="134">
        <f>IF(AH29&lt;&gt;0,AH29/AG29-1,0)</f>
        <v>-7.5525402309069345E-2</v>
      </c>
    </row>
    <row r="30" spans="2:37" ht="18.75" customHeight="1">
      <c r="B30" s="97" t="s">
        <v>9</v>
      </c>
      <c r="C30" s="16" t="s">
        <v>80</v>
      </c>
      <c r="D30" s="29">
        <v>6.6753430400000013</v>
      </c>
      <c r="E30" s="29">
        <v>5.9958374800000005</v>
      </c>
      <c r="F30" s="29">
        <v>5.8855953600000008</v>
      </c>
      <c r="G30" s="29">
        <v>5.8400013600000005</v>
      </c>
      <c r="H30" s="29">
        <v>5.4312407200000008</v>
      </c>
      <c r="I30" s="29">
        <v>5.3324835200000003</v>
      </c>
      <c r="J30" s="29">
        <v>5.6189032400000007</v>
      </c>
      <c r="K30" s="29">
        <v>5.11497928</v>
      </c>
      <c r="L30" s="29">
        <v>4.7869095900000005</v>
      </c>
      <c r="M30" s="29">
        <v>4.5337585899999997</v>
      </c>
      <c r="N30" s="29">
        <v>4.5454223100000002</v>
      </c>
      <c r="O30" s="29">
        <v>4.13540858</v>
      </c>
      <c r="P30" s="29">
        <v>3.7988652600000004</v>
      </c>
      <c r="Q30" s="29">
        <v>3.7185423400000004</v>
      </c>
      <c r="R30" s="29">
        <v>3.5413419608437922</v>
      </c>
      <c r="S30" s="29">
        <v>3.2087938042149626</v>
      </c>
      <c r="T30" s="29">
        <v>3.0553054553549068</v>
      </c>
      <c r="U30" s="29">
        <v>3.0320406017496615</v>
      </c>
      <c r="V30" s="29">
        <v>3.0059179861572343</v>
      </c>
      <c r="W30" s="29">
        <v>2.7025516253091713</v>
      </c>
      <c r="X30" s="29">
        <v>2.7413005003287245</v>
      </c>
      <c r="Y30" s="29">
        <v>2.7754020713053533</v>
      </c>
      <c r="Z30" s="29">
        <v>2.5634596797891622</v>
      </c>
      <c r="AA30" s="29">
        <v>2.5900604979428321</v>
      </c>
      <c r="AB30" s="29">
        <v>2.3281194633050077</v>
      </c>
      <c r="AC30" s="29">
        <v>2.4963384079995583</v>
      </c>
      <c r="AD30" s="29">
        <v>2.5727163579136203</v>
      </c>
      <c r="AE30" s="29">
        <v>2.1464811506835262</v>
      </c>
      <c r="AF30" s="29">
        <v>1.8165863065178196</v>
      </c>
      <c r="AG30" s="29">
        <v>1.8334102623610817</v>
      </c>
      <c r="AH30" s="98">
        <v>1.7118088499999999</v>
      </c>
      <c r="AJ30" s="137">
        <f>AH30-AG30</f>
        <v>-0.1216014123610818</v>
      </c>
      <c r="AK30" s="133">
        <f>IF(AH30&lt;&gt;0,AH30/AG30-1,0)</f>
        <v>-6.6325260012716658E-2</v>
      </c>
    </row>
    <row r="31" spans="2:37" ht="18.75" customHeight="1">
      <c r="B31" s="20" t="s">
        <v>10</v>
      </c>
      <c r="C31" s="15" t="s">
        <v>81</v>
      </c>
      <c r="D31" s="30">
        <v>34.166204521457615</v>
      </c>
      <c r="E31" s="30">
        <v>30.387942544401568</v>
      </c>
      <c r="F31" s="30">
        <v>28.733272205748278</v>
      </c>
      <c r="G31" s="30">
        <v>27.086087038040837</v>
      </c>
      <c r="H31" s="30">
        <v>26.681550596571416</v>
      </c>
      <c r="I31" s="30">
        <v>25.048471502814856</v>
      </c>
      <c r="J31" s="30">
        <v>23.399912038211678</v>
      </c>
      <c r="K31" s="30">
        <v>22.186713333932801</v>
      </c>
      <c r="L31" s="30">
        <v>25.110925933887085</v>
      </c>
      <c r="M31" s="30">
        <v>23.561232410687118</v>
      </c>
      <c r="N31" s="30">
        <v>22.678868394896782</v>
      </c>
      <c r="O31" s="30">
        <v>22.907707837583331</v>
      </c>
      <c r="P31" s="30">
        <v>23.283859825060272</v>
      </c>
      <c r="Q31" s="30">
        <v>23.758051560731818</v>
      </c>
      <c r="R31" s="30">
        <v>21.568150694143846</v>
      </c>
      <c r="S31" s="30">
        <v>19.891746743862843</v>
      </c>
      <c r="T31" s="30">
        <v>19.127358694575356</v>
      </c>
      <c r="U31" s="30">
        <v>20.04610140642416</v>
      </c>
      <c r="V31" s="30">
        <v>20.523485043671801</v>
      </c>
      <c r="W31" s="30">
        <v>18.513820409631244</v>
      </c>
      <c r="X31" s="30">
        <v>17.186929250424566</v>
      </c>
      <c r="Y31" s="30">
        <v>17.121365018727584</v>
      </c>
      <c r="Z31" s="30">
        <v>17.873272530066721</v>
      </c>
      <c r="AA31" s="30">
        <v>17.911855121673515</v>
      </c>
      <c r="AB31" s="30">
        <v>18.842052454029552</v>
      </c>
      <c r="AC31" s="30">
        <v>16.262299411177278</v>
      </c>
      <c r="AD31" s="30">
        <v>18.648197714537009</v>
      </c>
      <c r="AE31" s="30">
        <v>17.377804138612667</v>
      </c>
      <c r="AF31" s="30">
        <v>18.766931700300805</v>
      </c>
      <c r="AG31" s="30">
        <v>16.562836895521851</v>
      </c>
      <c r="AH31" s="30">
        <v>16.336501472999799</v>
      </c>
      <c r="AJ31" s="138">
        <f>AH31-AG31</f>
        <v>-0.22633542252205174</v>
      </c>
      <c r="AK31" s="134">
        <f>IF(AH31&lt;&gt;0,AH31/AG31-1,0)</f>
        <v>-1.3665256981625351E-2</v>
      </c>
    </row>
    <row r="32" spans="2:37" ht="18.75" customHeight="1">
      <c r="B32" s="9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8"/>
      <c r="AJ32" s="137"/>
      <c r="AK32" s="133"/>
    </row>
    <row r="33" spans="2:37" s="11" customFormat="1" ht="18.75" customHeight="1">
      <c r="B33" s="5" t="s">
        <v>26</v>
      </c>
      <c r="C33" s="21" t="s">
        <v>6</v>
      </c>
      <c r="D33" s="28">
        <f>SUMIF(D34:D41,"&lt;1E+307")</f>
        <v>33147.49087697357</v>
      </c>
      <c r="E33" s="28">
        <f t="shared" ref="E33:AG33" si="17">SUMIF(E34:E41,"&lt;1E+307")</f>
        <v>30745.128105653388</v>
      </c>
      <c r="F33" s="28">
        <f t="shared" si="17"/>
        <v>30108.835830653454</v>
      </c>
      <c r="G33" s="28">
        <f t="shared" si="17"/>
        <v>29276.562741391819</v>
      </c>
      <c r="H33" s="28">
        <f t="shared" si="17"/>
        <v>28442.774076625548</v>
      </c>
      <c r="I33" s="28">
        <f t="shared" si="17"/>
        <v>28618.534119513755</v>
      </c>
      <c r="J33" s="28">
        <f t="shared" si="17"/>
        <v>29043.179930486152</v>
      </c>
      <c r="K33" s="28">
        <f t="shared" si="17"/>
        <v>29053.778675390426</v>
      </c>
      <c r="L33" s="28">
        <f t="shared" si="17"/>
        <v>29432.925445869154</v>
      </c>
      <c r="M33" s="28">
        <f t="shared" si="17"/>
        <v>29940.786132714467</v>
      </c>
      <c r="N33" s="28">
        <f t="shared" si="17"/>
        <v>29855.052741879103</v>
      </c>
      <c r="O33" s="28">
        <f t="shared" si="17"/>
        <v>30071.247885285924</v>
      </c>
      <c r="P33" s="28">
        <f t="shared" si="17"/>
        <v>29029.320021858082</v>
      </c>
      <c r="Q33" s="28">
        <f t="shared" si="17"/>
        <v>28655.80411341427</v>
      </c>
      <c r="R33" s="28">
        <f t="shared" si="17"/>
        <v>29236.057983487892</v>
      </c>
      <c r="S33" s="28">
        <f t="shared" si="17"/>
        <v>29235.887868161852</v>
      </c>
      <c r="T33" s="28">
        <f t="shared" si="17"/>
        <v>28578.776600301328</v>
      </c>
      <c r="U33" s="28">
        <f t="shared" si="17"/>
        <v>28972.991261973326</v>
      </c>
      <c r="V33" s="28">
        <f t="shared" si="17"/>
        <v>29019.861368062986</v>
      </c>
      <c r="W33" s="28">
        <f t="shared" si="17"/>
        <v>29402.761004485012</v>
      </c>
      <c r="X33" s="28">
        <f t="shared" si="17"/>
        <v>29126.27959861439</v>
      </c>
      <c r="Y33" s="28">
        <f t="shared" si="17"/>
        <v>29505.550867692316</v>
      </c>
      <c r="Z33" s="28">
        <f t="shared" si="17"/>
        <v>30090.520314231977</v>
      </c>
      <c r="AA33" s="28">
        <f t="shared" si="17"/>
        <v>30287.398838069654</v>
      </c>
      <c r="AB33" s="28">
        <f t="shared" si="17"/>
        <v>31338.143391615966</v>
      </c>
      <c r="AC33" s="28">
        <f t="shared" si="17"/>
        <v>31003.083151699248</v>
      </c>
      <c r="AD33" s="28">
        <f t="shared" si="17"/>
        <v>30783.013480956353</v>
      </c>
      <c r="AE33" s="28">
        <f t="shared" si="17"/>
        <v>30168.10306848766</v>
      </c>
      <c r="AF33" s="28">
        <f t="shared" si="17"/>
        <v>28491.443649730249</v>
      </c>
      <c r="AG33" s="28">
        <f t="shared" si="17"/>
        <v>28226.60726418332</v>
      </c>
      <c r="AH33" s="28">
        <f t="shared" ref="AH33" si="18">SUMIF(AH34:AH41,"&lt;1E+307")</f>
        <v>27595.357104842213</v>
      </c>
      <c r="AJ33" s="135">
        <f t="shared" ref="AJ33:AJ41" si="19">AH33-AG33</f>
        <v>-631.25015934110706</v>
      </c>
      <c r="AK33" s="132">
        <f t="shared" ref="AK33:AK41" si="20">IF(AH33&lt;&gt;0,AH33/AG33-1,0)</f>
        <v>-2.236365686577213E-2</v>
      </c>
    </row>
    <row r="34" spans="2:37" s="95" customFormat="1" ht="18.75" customHeight="1">
      <c r="B34" s="97" t="s">
        <v>33</v>
      </c>
      <c r="C34" s="96" t="s">
        <v>82</v>
      </c>
      <c r="D34" s="98">
        <v>61.367484600098791</v>
      </c>
      <c r="E34" s="98">
        <v>59.206846166977435</v>
      </c>
      <c r="F34" s="98">
        <v>48.130240448873856</v>
      </c>
      <c r="G34" s="98">
        <v>50.581494794551659</v>
      </c>
      <c r="H34" s="98">
        <v>49.691209091311791</v>
      </c>
      <c r="I34" s="98">
        <v>51.692296097920057</v>
      </c>
      <c r="J34" s="98">
        <v>53.982475786870317</v>
      </c>
      <c r="K34" s="98">
        <v>52.262155113534675</v>
      </c>
      <c r="L34" s="98">
        <v>49.514697323571752</v>
      </c>
      <c r="M34" s="98">
        <v>50.157045104425286</v>
      </c>
      <c r="N34" s="98">
        <v>49.111152793253048</v>
      </c>
      <c r="O34" s="98">
        <v>49.172853445255427</v>
      </c>
      <c r="P34" s="98">
        <v>48.975907427852619</v>
      </c>
      <c r="Q34" s="98">
        <v>45.451253958928064</v>
      </c>
      <c r="R34" s="98">
        <v>46.102426103946868</v>
      </c>
      <c r="S34" s="98">
        <v>47.17807422378371</v>
      </c>
      <c r="T34" s="98">
        <v>50.935684777422779</v>
      </c>
      <c r="U34" s="98">
        <v>54.8485001373055</v>
      </c>
      <c r="V34" s="98">
        <v>55.354760574676376</v>
      </c>
      <c r="W34" s="98">
        <v>56.665999658162448</v>
      </c>
      <c r="X34" s="98">
        <v>58.924314895934593</v>
      </c>
      <c r="Y34" s="98">
        <v>61.287775724187121</v>
      </c>
      <c r="Z34" s="98">
        <v>57.085700599795175</v>
      </c>
      <c r="AA34" s="98">
        <v>59.613893183120702</v>
      </c>
      <c r="AB34" s="98">
        <v>62.554623002263916</v>
      </c>
      <c r="AC34" s="98">
        <v>67.185633158523999</v>
      </c>
      <c r="AD34" s="98">
        <v>69.112224421722289</v>
      </c>
      <c r="AE34" s="98">
        <v>71.423662638443105</v>
      </c>
      <c r="AF34" s="98">
        <v>68.650873126385676</v>
      </c>
      <c r="AG34" s="98">
        <v>67.82602157670712</v>
      </c>
      <c r="AH34" s="98">
        <v>67.851906523476501</v>
      </c>
      <c r="AJ34" s="137">
        <f t="shared" si="19"/>
        <v>2.588494676938069E-2</v>
      </c>
      <c r="AK34" s="133">
        <f t="shared" si="20"/>
        <v>3.8163740357544107E-4</v>
      </c>
    </row>
    <row r="35" spans="2:37" s="95" customFormat="1" ht="18.75" customHeight="1">
      <c r="B35" s="20" t="s">
        <v>93</v>
      </c>
      <c r="C35" s="15" t="s">
        <v>102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J35" s="138">
        <f t="shared" si="19"/>
        <v>0</v>
      </c>
      <c r="AK35" s="134">
        <f t="shared" si="20"/>
        <v>0</v>
      </c>
    </row>
    <row r="36" spans="2:37" s="95" customFormat="1" ht="18.75" customHeight="1">
      <c r="B36" s="97" t="s">
        <v>94</v>
      </c>
      <c r="C36" s="96" t="s">
        <v>103</v>
      </c>
      <c r="D36" s="98">
        <v>3623.0220176119606</v>
      </c>
      <c r="E36" s="98">
        <v>3194.7646060763782</v>
      </c>
      <c r="F36" s="98">
        <v>3161.8451165775614</v>
      </c>
      <c r="G36" s="98">
        <v>3161.0164502749999</v>
      </c>
      <c r="H36" s="98">
        <v>3216.1027220944497</v>
      </c>
      <c r="I36" s="98">
        <v>3200.5702137777002</v>
      </c>
      <c r="J36" s="98">
        <v>3219.5728082482324</v>
      </c>
      <c r="K36" s="98">
        <v>3158.4642736014102</v>
      </c>
      <c r="L36" s="98">
        <v>3177.7544793057964</v>
      </c>
      <c r="M36" s="98">
        <v>3159.244213220627</v>
      </c>
      <c r="N36" s="98">
        <v>3164.0721843876395</v>
      </c>
      <c r="O36" s="98">
        <v>3228.9887661518505</v>
      </c>
      <c r="P36" s="98">
        <v>3160.9334465621691</v>
      </c>
      <c r="Q36" s="98">
        <v>3205.1294599942325</v>
      </c>
      <c r="R36" s="98">
        <v>3136.0817062041051</v>
      </c>
      <c r="S36" s="98">
        <v>3180.7804369937712</v>
      </c>
      <c r="T36" s="98">
        <v>3147.1987020677971</v>
      </c>
      <c r="U36" s="98">
        <v>3192.7731892895617</v>
      </c>
      <c r="V36" s="98">
        <v>3200.2153951534779</v>
      </c>
      <c r="W36" s="98">
        <v>3213.4759176148614</v>
      </c>
      <c r="X36" s="98">
        <v>3157.0994874641751</v>
      </c>
      <c r="Y36" s="98">
        <v>3118.6887253527416</v>
      </c>
      <c r="Z36" s="98">
        <v>3103.9659261287497</v>
      </c>
      <c r="AA36" s="98">
        <v>3101.4994951557592</v>
      </c>
      <c r="AB36" s="98">
        <v>3116.4551560118348</v>
      </c>
      <c r="AC36" s="98">
        <v>3078.4182136438999</v>
      </c>
      <c r="AD36" s="98">
        <v>3053.7095291784703</v>
      </c>
      <c r="AE36" s="98">
        <v>3034.5648472193839</v>
      </c>
      <c r="AF36" s="98">
        <v>2976.3776069951905</v>
      </c>
      <c r="AG36" s="98">
        <v>2937.2713777792428</v>
      </c>
      <c r="AH36" s="98">
        <v>2891.2584924521188</v>
      </c>
      <c r="AJ36" s="137">
        <f t="shared" si="19"/>
        <v>-46.012885327123968</v>
      </c>
      <c r="AK36" s="133">
        <f t="shared" si="20"/>
        <v>-1.5665180165243209E-2</v>
      </c>
    </row>
    <row r="37" spans="2:37" s="95" customFormat="1" ht="18.75" customHeight="1">
      <c r="B37" s="20" t="s">
        <v>95</v>
      </c>
      <c r="C37" s="15" t="s">
        <v>104</v>
      </c>
      <c r="D37" s="30">
        <v>29462.97687851551</v>
      </c>
      <c r="E37" s="30">
        <v>27490.857141827531</v>
      </c>
      <c r="F37" s="30">
        <v>26898.459089622342</v>
      </c>
      <c r="G37" s="30">
        <v>26064.446257399828</v>
      </c>
      <c r="H37" s="30">
        <v>25176.346787540941</v>
      </c>
      <c r="I37" s="30">
        <v>25364.746025837598</v>
      </c>
      <c r="J37" s="30">
        <v>25767.107034259308</v>
      </c>
      <c r="K37" s="30">
        <v>25839.894972702627</v>
      </c>
      <c r="L37" s="30">
        <v>26198.582604227548</v>
      </c>
      <c r="M37" s="30">
        <v>26723.405942775782</v>
      </c>
      <c r="N37" s="30">
        <v>26629.29839113152</v>
      </c>
      <c r="O37" s="30">
        <v>26775.381949712628</v>
      </c>
      <c r="P37" s="30">
        <v>25794.157892880168</v>
      </c>
      <c r="Q37" s="30">
        <v>25375.742950249198</v>
      </c>
      <c r="R37" s="30">
        <v>26016.213991776003</v>
      </c>
      <c r="S37" s="30">
        <v>25909.240525243207</v>
      </c>
      <c r="T37" s="30">
        <v>25250.679548641681</v>
      </c>
      <c r="U37" s="30">
        <v>25559.911864683487</v>
      </c>
      <c r="V37" s="30">
        <v>25585.293974331758</v>
      </c>
      <c r="W37" s="30">
        <v>25920.603649692061</v>
      </c>
      <c r="X37" s="30">
        <v>25665.474024607662</v>
      </c>
      <c r="Y37" s="30">
        <v>26047.989642662273</v>
      </c>
      <c r="Z37" s="30">
        <v>26694.504227966707</v>
      </c>
      <c r="AA37" s="30">
        <v>26860.296868758691</v>
      </c>
      <c r="AB37" s="30">
        <v>27895.146612048724</v>
      </c>
      <c r="AC37" s="30">
        <v>27588.547872130497</v>
      </c>
      <c r="AD37" s="30">
        <v>27394.67682805657</v>
      </c>
      <c r="AE37" s="30">
        <v>26798.711445655477</v>
      </c>
      <c r="AF37" s="30">
        <v>25188.871963239621</v>
      </c>
      <c r="AG37" s="30">
        <v>24963.966658458317</v>
      </c>
      <c r="AH37" s="30">
        <v>24378.703516729267</v>
      </c>
      <c r="AJ37" s="138">
        <f t="shared" si="19"/>
        <v>-585.2631417290504</v>
      </c>
      <c r="AK37" s="134">
        <f t="shared" si="20"/>
        <v>-2.3444316752071592E-2</v>
      </c>
    </row>
    <row r="38" spans="2:37" s="95" customFormat="1" ht="18.75" customHeight="1">
      <c r="B38" s="97" t="s">
        <v>96</v>
      </c>
      <c r="C38" s="96" t="s">
        <v>105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v>0</v>
      </c>
      <c r="U38" s="98">
        <v>0</v>
      </c>
      <c r="V38" s="98">
        <v>0</v>
      </c>
      <c r="W38" s="98">
        <v>0</v>
      </c>
      <c r="X38" s="98">
        <v>0</v>
      </c>
      <c r="Y38" s="98">
        <v>0</v>
      </c>
      <c r="Z38" s="98">
        <v>0</v>
      </c>
      <c r="AA38" s="98">
        <v>0</v>
      </c>
      <c r="AB38" s="98">
        <v>0</v>
      </c>
      <c r="AC38" s="98">
        <v>0</v>
      </c>
      <c r="AD38" s="98">
        <v>0</v>
      </c>
      <c r="AE38" s="98">
        <v>0</v>
      </c>
      <c r="AF38" s="98">
        <v>0</v>
      </c>
      <c r="AG38" s="98">
        <v>0</v>
      </c>
      <c r="AH38" s="98">
        <v>0</v>
      </c>
      <c r="AJ38" s="137">
        <f t="shared" si="19"/>
        <v>0</v>
      </c>
      <c r="AK38" s="133">
        <f t="shared" si="20"/>
        <v>0</v>
      </c>
    </row>
    <row r="39" spans="2:37" s="95" customFormat="1" ht="18.75" customHeight="1">
      <c r="B39" s="20" t="s">
        <v>97</v>
      </c>
      <c r="C39" s="15" t="s">
        <v>106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J39" s="138">
        <f t="shared" si="19"/>
        <v>0</v>
      </c>
      <c r="AK39" s="134">
        <f t="shared" si="20"/>
        <v>0</v>
      </c>
    </row>
    <row r="40" spans="2:37" s="95" customFormat="1" ht="18.75" customHeight="1">
      <c r="B40" s="97" t="s">
        <v>98</v>
      </c>
      <c r="C40" s="96" t="s">
        <v>101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  <c r="L40" s="98">
        <v>0</v>
      </c>
      <c r="M40" s="98">
        <v>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</v>
      </c>
      <c r="Y40" s="98">
        <v>0</v>
      </c>
      <c r="Z40" s="98">
        <v>0</v>
      </c>
      <c r="AA40" s="98">
        <v>0</v>
      </c>
      <c r="AB40" s="98">
        <v>0</v>
      </c>
      <c r="AC40" s="98">
        <v>0</v>
      </c>
      <c r="AD40" s="98">
        <v>0</v>
      </c>
      <c r="AE40" s="98">
        <v>0</v>
      </c>
      <c r="AF40" s="98">
        <v>0</v>
      </c>
      <c r="AG40" s="98">
        <v>0</v>
      </c>
      <c r="AH40" s="98">
        <v>0</v>
      </c>
      <c r="AJ40" s="137">
        <f t="shared" si="19"/>
        <v>0</v>
      </c>
      <c r="AK40" s="133">
        <f t="shared" si="20"/>
        <v>0</v>
      </c>
    </row>
    <row r="41" spans="2:37" s="95" customFormat="1" ht="18.75" customHeight="1">
      <c r="B41" s="20" t="s">
        <v>99</v>
      </c>
      <c r="C41" s="15" t="s">
        <v>100</v>
      </c>
      <c r="D41" s="30">
        <v>0.12449624600356807</v>
      </c>
      <c r="E41" s="30">
        <v>0.29951158249810345</v>
      </c>
      <c r="F41" s="30">
        <v>0.40138400467707236</v>
      </c>
      <c r="G41" s="30">
        <v>0.51853892243841959</v>
      </c>
      <c r="H41" s="30">
        <v>0.6333578988445232</v>
      </c>
      <c r="I41" s="30">
        <v>1.5255838005357416</v>
      </c>
      <c r="J41" s="30">
        <v>2.5176121917421446</v>
      </c>
      <c r="K41" s="30">
        <v>3.1572739728533254</v>
      </c>
      <c r="L41" s="30">
        <v>7.0736650122375595</v>
      </c>
      <c r="M41" s="30">
        <v>7.9789316136337902</v>
      </c>
      <c r="N41" s="30">
        <v>12.571013566687014</v>
      </c>
      <c r="O41" s="30">
        <v>17.704315976187072</v>
      </c>
      <c r="P41" s="30">
        <v>25.252774987892533</v>
      </c>
      <c r="Q41" s="30">
        <v>29.480449211912429</v>
      </c>
      <c r="R41" s="30">
        <v>37.659859403837309</v>
      </c>
      <c r="S41" s="30">
        <v>98.688831701090308</v>
      </c>
      <c r="T41" s="30">
        <v>129.96266481442527</v>
      </c>
      <c r="U41" s="30">
        <v>165.4577078629712</v>
      </c>
      <c r="V41" s="30">
        <v>178.99723800307279</v>
      </c>
      <c r="W41" s="30">
        <v>212.01543751992662</v>
      </c>
      <c r="X41" s="30">
        <v>244.78177164661847</v>
      </c>
      <c r="Y41" s="30">
        <v>277.58472395311247</v>
      </c>
      <c r="Z41" s="30">
        <v>234.96445953672355</v>
      </c>
      <c r="AA41" s="30">
        <v>265.98858097208495</v>
      </c>
      <c r="AB41" s="30">
        <v>263.98700055314441</v>
      </c>
      <c r="AC41" s="30">
        <v>268.93143276632668</v>
      </c>
      <c r="AD41" s="30">
        <v>265.5148992995891</v>
      </c>
      <c r="AE41" s="30">
        <v>263.40311297435488</v>
      </c>
      <c r="AF41" s="30">
        <v>257.54320636905317</v>
      </c>
      <c r="AG41" s="30">
        <v>257.54320636905317</v>
      </c>
      <c r="AH41" s="30">
        <v>257.54318913735187</v>
      </c>
      <c r="AJ41" s="138">
        <f t="shared" si="19"/>
        <v>-1.7231701292530488E-5</v>
      </c>
      <c r="AK41" s="134">
        <f t="shared" si="20"/>
        <v>-6.6908001694621078E-8</v>
      </c>
    </row>
    <row r="42" spans="2:37" s="95" customFormat="1" ht="18.75" customHeight="1">
      <c r="B42" s="97"/>
      <c r="C42" s="96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J42" s="137"/>
      <c r="AK42" s="133"/>
    </row>
    <row r="43" spans="2:37" s="11" customFormat="1" ht="18.75" customHeight="1">
      <c r="B43" s="5" t="s">
        <v>27</v>
      </c>
      <c r="C43" s="21" t="s">
        <v>6</v>
      </c>
      <c r="D43" s="28">
        <f>SUMIF(D44:D47,"&lt;1E+307")</f>
        <v>1437.4310389147192</v>
      </c>
      <c r="E43" s="28">
        <f t="shared" ref="E43:AE43" si="21">SUMIF(E44:E47,"&lt;1E+307")</f>
        <v>1333.6474928388971</v>
      </c>
      <c r="F43" s="28">
        <f t="shared" si="21"/>
        <v>1252.7629188495748</v>
      </c>
      <c r="G43" s="28">
        <f t="shared" si="21"/>
        <v>1146.041000509287</v>
      </c>
      <c r="H43" s="28">
        <f t="shared" si="21"/>
        <v>1129.4727469536576</v>
      </c>
      <c r="I43" s="28">
        <f t="shared" si="21"/>
        <v>1104.7489480493575</v>
      </c>
      <c r="J43" s="28">
        <f t="shared" si="21"/>
        <v>1084.3632267621863</v>
      </c>
      <c r="K43" s="28">
        <f t="shared" si="21"/>
        <v>987.11495526704903</v>
      </c>
      <c r="L43" s="28">
        <f t="shared" si="21"/>
        <v>958.87383580051483</v>
      </c>
      <c r="M43" s="28">
        <f t="shared" si="21"/>
        <v>930.26557906787707</v>
      </c>
      <c r="N43" s="28">
        <f t="shared" si="21"/>
        <v>921.97365636377481</v>
      </c>
      <c r="O43" s="28">
        <f t="shared" si="21"/>
        <v>889.38572450806419</v>
      </c>
      <c r="P43" s="28">
        <f t="shared" si="21"/>
        <v>928.43006733275354</v>
      </c>
      <c r="Q43" s="28">
        <f t="shared" si="21"/>
        <v>911.28305266476912</v>
      </c>
      <c r="R43" s="28">
        <f t="shared" si="21"/>
        <v>902.05169788214721</v>
      </c>
      <c r="S43" s="28">
        <f t="shared" si="21"/>
        <v>996.07511875257262</v>
      </c>
      <c r="T43" s="28">
        <f t="shared" si="21"/>
        <v>762.9001624867127</v>
      </c>
      <c r="U43" s="28">
        <f t="shared" si="21"/>
        <v>773.69843404334267</v>
      </c>
      <c r="V43" s="28">
        <f t="shared" si="21"/>
        <v>762.03052048402401</v>
      </c>
      <c r="W43" s="28">
        <f t="shared" si="21"/>
        <v>766.7964921379463</v>
      </c>
      <c r="X43" s="28">
        <f t="shared" si="21"/>
        <v>758.78137193071234</v>
      </c>
      <c r="Y43" s="28">
        <f t="shared" si="21"/>
        <v>787.38617329602664</v>
      </c>
      <c r="Z43" s="28">
        <f t="shared" si="21"/>
        <v>787.48517049222164</v>
      </c>
      <c r="AA43" s="28">
        <f t="shared" si="21"/>
        <v>782.74197570083709</v>
      </c>
      <c r="AB43" s="28">
        <f t="shared" si="21"/>
        <v>811.75347925262304</v>
      </c>
      <c r="AC43" s="28">
        <f t="shared" si="21"/>
        <v>823.37639665434472</v>
      </c>
      <c r="AD43" s="28">
        <f t="shared" si="21"/>
        <v>840.04361721015823</v>
      </c>
      <c r="AE43" s="28">
        <f t="shared" si="21"/>
        <v>851.51619660353822</v>
      </c>
      <c r="AF43" s="28">
        <f t="shared" ref="AF43:AG43" si="22">SUMIF(AF44:AF47,"&lt;1E+307")</f>
        <v>845.46023612117574</v>
      </c>
      <c r="AG43" s="28">
        <f t="shared" si="22"/>
        <v>852.38374547684668</v>
      </c>
      <c r="AH43" s="28">
        <f t="shared" ref="AH43" si="23">SUMIF(AH44:AH47,"&lt;1E+307")</f>
        <v>858.42057178955906</v>
      </c>
      <c r="AJ43" s="135">
        <f>AH43-AG43</f>
        <v>6.0368263127123782</v>
      </c>
      <c r="AK43" s="132">
        <f>IF(AH43&lt;&gt;0,AH43/AG43-1,0)</f>
        <v>7.0822869919171527E-3</v>
      </c>
    </row>
    <row r="44" spans="2:37" s="95" customFormat="1" ht="18.75" customHeight="1">
      <c r="B44" s="97" t="s">
        <v>35</v>
      </c>
      <c r="C44" s="96" t="s">
        <v>83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98">
        <v>0</v>
      </c>
      <c r="O44" s="98">
        <v>0</v>
      </c>
      <c r="P44" s="98">
        <v>0</v>
      </c>
      <c r="Q44" s="98">
        <v>0</v>
      </c>
      <c r="R44" s="98">
        <v>0</v>
      </c>
      <c r="S44" s="98">
        <v>0</v>
      </c>
      <c r="T44" s="98">
        <v>0</v>
      </c>
      <c r="U44" s="98">
        <v>0</v>
      </c>
      <c r="V44" s="98">
        <v>0</v>
      </c>
      <c r="W44" s="98">
        <v>0</v>
      </c>
      <c r="X44" s="98">
        <v>0</v>
      </c>
      <c r="Y44" s="98">
        <v>0</v>
      </c>
      <c r="Z44" s="98">
        <v>0</v>
      </c>
      <c r="AA44" s="98">
        <v>0</v>
      </c>
      <c r="AB44" s="98">
        <v>0</v>
      </c>
      <c r="AC44" s="98">
        <v>0</v>
      </c>
      <c r="AD44" s="98">
        <v>0</v>
      </c>
      <c r="AE44" s="98">
        <v>0</v>
      </c>
      <c r="AF44" s="98">
        <v>0</v>
      </c>
      <c r="AG44" s="98">
        <v>0</v>
      </c>
      <c r="AH44" s="98">
        <v>0</v>
      </c>
      <c r="AJ44" s="137">
        <f>AH44-AG44</f>
        <v>0</v>
      </c>
      <c r="AK44" s="133">
        <f>IF(AH44&lt;&gt;0,AH44/AG44-1,0)</f>
        <v>0</v>
      </c>
    </row>
    <row r="45" spans="2:37" s="95" customFormat="1" ht="18.75" customHeight="1">
      <c r="B45" s="20" t="s">
        <v>157</v>
      </c>
      <c r="C45" s="15" t="s">
        <v>84</v>
      </c>
      <c r="D45" s="30">
        <v>15.965648</v>
      </c>
      <c r="E45" s="30">
        <v>33.40878</v>
      </c>
      <c r="F45" s="30">
        <v>43.133711999999996</v>
      </c>
      <c r="G45" s="30">
        <v>52.858643999999991</v>
      </c>
      <c r="H45" s="30">
        <v>83.415372684000005</v>
      </c>
      <c r="I45" s="30">
        <v>113.97207931599999</v>
      </c>
      <c r="J45" s="30">
        <v>144.528808</v>
      </c>
      <c r="K45" s="30">
        <v>159.08312799999999</v>
      </c>
      <c r="L45" s="30">
        <v>169.84782968000002</v>
      </c>
      <c r="M45" s="30">
        <v>192.48087574199997</v>
      </c>
      <c r="N45" s="30">
        <v>217.40384499199999</v>
      </c>
      <c r="O45" s="30">
        <v>215.22893579799998</v>
      </c>
      <c r="P45" s="30">
        <v>249.15700434000001</v>
      </c>
      <c r="Q45" s="30">
        <v>247.88142308799999</v>
      </c>
      <c r="R45" s="30">
        <v>248.88750982800002</v>
      </c>
      <c r="S45" s="30">
        <v>246.27980003600001</v>
      </c>
      <c r="T45" s="30">
        <v>247.83853880199999</v>
      </c>
      <c r="U45" s="30">
        <v>262.53818863399999</v>
      </c>
      <c r="V45" s="30">
        <v>257.80915243200002</v>
      </c>
      <c r="W45" s="30">
        <v>260.37750595999995</v>
      </c>
      <c r="X45" s="30">
        <v>258.07278230399999</v>
      </c>
      <c r="Y45" s="30">
        <v>280.10981945579999</v>
      </c>
      <c r="Z45" s="30">
        <v>289.10694930399995</v>
      </c>
      <c r="AA45" s="30">
        <v>288.69789179639997</v>
      </c>
      <c r="AB45" s="30">
        <v>301.53794599600002</v>
      </c>
      <c r="AC45" s="30">
        <v>303.69849695400006</v>
      </c>
      <c r="AD45" s="30">
        <v>310.41643313400004</v>
      </c>
      <c r="AE45" s="30">
        <v>316.03585399999997</v>
      </c>
      <c r="AF45" s="30">
        <v>305.56675639999997</v>
      </c>
      <c r="AG45" s="30">
        <v>306.18950934910595</v>
      </c>
      <c r="AH45" s="30">
        <v>306.81226200200001</v>
      </c>
      <c r="AJ45" s="138">
        <f>AH45-AG45</f>
        <v>0.62275265289406434</v>
      </c>
      <c r="AK45" s="134">
        <f>IF(AH45&lt;&gt;0,AH45/AG45-1,0)</f>
        <v>2.0338797832031297E-3</v>
      </c>
    </row>
    <row r="46" spans="2:37" s="95" customFormat="1" ht="18.75" customHeight="1">
      <c r="B46" s="97" t="s">
        <v>36</v>
      </c>
      <c r="C46" s="96" t="s">
        <v>85</v>
      </c>
      <c r="D46" s="98">
        <v>1421.4653909147191</v>
      </c>
      <c r="E46" s="98">
        <v>1300.2387128388971</v>
      </c>
      <c r="F46" s="98">
        <v>1209.6292068495748</v>
      </c>
      <c r="G46" s="98">
        <v>1093.182356509287</v>
      </c>
      <c r="H46" s="98">
        <v>1046.0573742696577</v>
      </c>
      <c r="I46" s="98">
        <v>979.93413873335737</v>
      </c>
      <c r="J46" s="98">
        <v>917.24397886278621</v>
      </c>
      <c r="K46" s="98">
        <v>792.78901429069901</v>
      </c>
      <c r="L46" s="98">
        <v>740.22562901991478</v>
      </c>
      <c r="M46" s="98">
        <v>674.52178220162705</v>
      </c>
      <c r="N46" s="98">
        <v>619.30840510421285</v>
      </c>
      <c r="O46" s="98">
        <v>579.02780901318124</v>
      </c>
      <c r="P46" s="98">
        <v>565.54739749275359</v>
      </c>
      <c r="Q46" s="98">
        <v>538.48764720176905</v>
      </c>
      <c r="R46" s="98">
        <v>510.64557630414714</v>
      </c>
      <c r="S46" s="98">
        <v>492.4976487165726</v>
      </c>
      <c r="T46" s="98">
        <v>481.59324964471278</v>
      </c>
      <c r="U46" s="98">
        <v>477.31715126934273</v>
      </c>
      <c r="V46" s="98">
        <v>468.48480873202396</v>
      </c>
      <c r="W46" s="98">
        <v>469.9158307979464</v>
      </c>
      <c r="X46" s="98">
        <v>463.20226790671245</v>
      </c>
      <c r="Y46" s="98">
        <v>466.87791530022662</v>
      </c>
      <c r="Z46" s="98">
        <v>459.86692724822171</v>
      </c>
      <c r="AA46" s="98">
        <v>456.4221858644371</v>
      </c>
      <c r="AB46" s="98">
        <v>472.22613863662303</v>
      </c>
      <c r="AC46" s="98">
        <v>482.67722438034468</v>
      </c>
      <c r="AD46" s="98">
        <v>493.98001581615824</v>
      </c>
      <c r="AE46" s="98">
        <v>500.96094640353829</v>
      </c>
      <c r="AF46" s="98">
        <v>505.84541820117573</v>
      </c>
      <c r="AG46" s="98">
        <v>512.61750928774075</v>
      </c>
      <c r="AH46" s="98">
        <v>518.5029176275591</v>
      </c>
      <c r="AJ46" s="137">
        <f>AH46-AG46</f>
        <v>5.8854083398183548</v>
      </c>
      <c r="AK46" s="133">
        <f>IF(AH46&lt;&gt;0,AH46/AG46-1,0)</f>
        <v>1.1481091131662513E-2</v>
      </c>
    </row>
    <row r="47" spans="2:37" s="95" customFormat="1" ht="18.75" customHeight="1">
      <c r="B47" s="20" t="s">
        <v>92</v>
      </c>
      <c r="C47" s="15" t="s">
        <v>86</v>
      </c>
      <c r="D47" s="30" t="e">
        <v>#N/A</v>
      </c>
      <c r="E47" s="30" t="e">
        <v>#N/A</v>
      </c>
      <c r="F47" s="30" t="e">
        <v>#N/A</v>
      </c>
      <c r="G47" s="30" t="e">
        <v>#N/A</v>
      </c>
      <c r="H47" s="30" t="e">
        <v>#N/A</v>
      </c>
      <c r="I47" s="30">
        <v>10.84273</v>
      </c>
      <c r="J47" s="30">
        <v>22.5904398994</v>
      </c>
      <c r="K47" s="30">
        <v>35.242812976350002</v>
      </c>
      <c r="L47" s="30">
        <v>48.800377100599995</v>
      </c>
      <c r="M47" s="30">
        <v>63.262921124249999</v>
      </c>
      <c r="N47" s="30">
        <v>85.261406267561995</v>
      </c>
      <c r="O47" s="30">
        <v>95.128979696882993</v>
      </c>
      <c r="P47" s="30">
        <v>113.72566549999999</v>
      </c>
      <c r="Q47" s="30">
        <v>124.913982375</v>
      </c>
      <c r="R47" s="30">
        <v>142.51861174999999</v>
      </c>
      <c r="S47" s="30">
        <v>257.29767000000004</v>
      </c>
      <c r="T47" s="30">
        <v>33.46837404</v>
      </c>
      <c r="U47" s="30">
        <v>33.843094139999998</v>
      </c>
      <c r="V47" s="30">
        <v>35.736559319999998</v>
      </c>
      <c r="W47" s="30">
        <v>36.503155379999995</v>
      </c>
      <c r="X47" s="30">
        <v>37.506321719999995</v>
      </c>
      <c r="Y47" s="30">
        <v>40.398438540000001</v>
      </c>
      <c r="Z47" s="30">
        <v>38.511293939999995</v>
      </c>
      <c r="AA47" s="30">
        <v>37.621898039999998</v>
      </c>
      <c r="AB47" s="30">
        <v>37.989394619999999</v>
      </c>
      <c r="AC47" s="30">
        <v>37.000675319999999</v>
      </c>
      <c r="AD47" s="30">
        <v>35.647168259999994</v>
      </c>
      <c r="AE47" s="30">
        <v>34.519396200000003</v>
      </c>
      <c r="AF47" s="30">
        <v>34.048061519999997</v>
      </c>
      <c r="AG47" s="30">
        <v>33.576726839999999</v>
      </c>
      <c r="AH47" s="30">
        <v>33.105392160000001</v>
      </c>
      <c r="AJ47" s="138">
        <f>AH47-AG47</f>
        <v>-0.47133467999999823</v>
      </c>
      <c r="AK47" s="134">
        <f>IF(AH47&lt;&gt;0,AH47/AG47-1,0)</f>
        <v>-1.4037541010057497E-2</v>
      </c>
    </row>
    <row r="48" spans="2:37" s="95" customFormat="1" ht="18.75" customHeight="1">
      <c r="B48" s="97"/>
      <c r="C48" s="96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J48" s="137"/>
      <c r="AK48" s="133"/>
    </row>
    <row r="49" spans="2:37" s="11" customFormat="1" ht="18.75" customHeight="1">
      <c r="B49" s="5" t="s">
        <v>159</v>
      </c>
      <c r="C49" s="21" t="s">
        <v>6</v>
      </c>
      <c r="D49" s="28">
        <f>SUMIF(D50,"&lt;1E+307")</f>
        <v>895.25462662507994</v>
      </c>
      <c r="E49" s="28">
        <f t="shared" ref="E49:AH49" si="24">SUMIF(E50,"&lt;1E+307")</f>
        <v>918.46599041008005</v>
      </c>
      <c r="F49" s="28">
        <f t="shared" si="24"/>
        <v>923.14878805596027</v>
      </c>
      <c r="G49" s="28">
        <f t="shared" si="24"/>
        <v>908.24129625520175</v>
      </c>
      <c r="H49" s="28">
        <f t="shared" si="24"/>
        <v>902.44680465983993</v>
      </c>
      <c r="I49" s="28">
        <f t="shared" si="24"/>
        <v>896.74998524796752</v>
      </c>
      <c r="J49" s="28">
        <f t="shared" si="24"/>
        <v>895.11449075874998</v>
      </c>
      <c r="K49" s="28">
        <f t="shared" si="24"/>
        <v>889.46367655290578</v>
      </c>
      <c r="L49" s="28">
        <f t="shared" si="24"/>
        <v>885.75170952717974</v>
      </c>
      <c r="M49" s="28">
        <f t="shared" si="24"/>
        <v>882.92749965385963</v>
      </c>
      <c r="N49" s="28">
        <f t="shared" si="24"/>
        <v>880.77945021753021</v>
      </c>
      <c r="O49" s="28">
        <f t="shared" si="24"/>
        <v>1176.963874668628</v>
      </c>
      <c r="P49" s="28">
        <f t="shared" si="24"/>
        <v>1206.5983988231715</v>
      </c>
      <c r="Q49" s="28">
        <f t="shared" si="24"/>
        <v>1240.2250713201599</v>
      </c>
      <c r="R49" s="28">
        <f t="shared" si="24"/>
        <v>1267.7941905655189</v>
      </c>
      <c r="S49" s="28">
        <f t="shared" si="24"/>
        <v>1298.9795826918255</v>
      </c>
      <c r="T49" s="28">
        <f t="shared" si="24"/>
        <v>1199.5373378641971</v>
      </c>
      <c r="U49" s="28">
        <f t="shared" si="24"/>
        <v>1208.4246512695449</v>
      </c>
      <c r="V49" s="28">
        <f t="shared" si="24"/>
        <v>1219.7102941578239</v>
      </c>
      <c r="W49" s="28">
        <f t="shared" si="24"/>
        <v>1231.9917683040535</v>
      </c>
      <c r="X49" s="28">
        <f t="shared" si="24"/>
        <v>1243.5941981021399</v>
      </c>
      <c r="Y49" s="28">
        <f t="shared" si="24"/>
        <v>1274.2939726095947</v>
      </c>
      <c r="Z49" s="28">
        <f t="shared" si="24"/>
        <v>1308.0544426434381</v>
      </c>
      <c r="AA49" s="28">
        <f t="shared" si="24"/>
        <v>1342.6712013847537</v>
      </c>
      <c r="AB49" s="28">
        <f t="shared" si="24"/>
        <v>1378.8815185484784</v>
      </c>
      <c r="AC49" s="28">
        <f t="shared" si="24"/>
        <v>1417.7935039534671</v>
      </c>
      <c r="AD49" s="28">
        <f t="shared" si="24"/>
        <v>1396.8857111761131</v>
      </c>
      <c r="AE49" s="28">
        <f t="shared" si="24"/>
        <v>1416.5553288416963</v>
      </c>
      <c r="AF49" s="28">
        <f t="shared" si="24"/>
        <v>1443.0140207804916</v>
      </c>
      <c r="AG49" s="28">
        <f t="shared" si="24"/>
        <v>1466.0796726561907</v>
      </c>
      <c r="AH49" s="28">
        <f t="shared" si="24"/>
        <v>1521.2137079774227</v>
      </c>
      <c r="AJ49" s="135">
        <f>AH49-AG49</f>
        <v>55.134035321231977</v>
      </c>
      <c r="AK49" s="132">
        <f>IF(AH49&lt;&gt;0,AH49/AG49-1,0)</f>
        <v>3.7606438687838972E-2</v>
      </c>
    </row>
    <row r="50" spans="2:37" s="95" customFormat="1" ht="18.75" customHeight="1">
      <c r="B50" s="97" t="s">
        <v>158</v>
      </c>
      <c r="C50" s="96" t="s">
        <v>87</v>
      </c>
      <c r="D50" s="98">
        <v>895.25462662507994</v>
      </c>
      <c r="E50" s="98">
        <v>918.46599041008005</v>
      </c>
      <c r="F50" s="98">
        <v>923.14878805596027</v>
      </c>
      <c r="G50" s="98">
        <v>908.24129625520175</v>
      </c>
      <c r="H50" s="98">
        <v>902.44680465983993</v>
      </c>
      <c r="I50" s="98">
        <v>896.74998524796752</v>
      </c>
      <c r="J50" s="98">
        <v>895.11449075874998</v>
      </c>
      <c r="K50" s="98">
        <v>889.46367655290578</v>
      </c>
      <c r="L50" s="98">
        <v>885.75170952717974</v>
      </c>
      <c r="M50" s="98">
        <v>882.92749965385963</v>
      </c>
      <c r="N50" s="98">
        <v>880.77945021753021</v>
      </c>
      <c r="O50" s="98">
        <v>1176.963874668628</v>
      </c>
      <c r="P50" s="98">
        <v>1206.5983988231715</v>
      </c>
      <c r="Q50" s="98">
        <v>1240.2250713201599</v>
      </c>
      <c r="R50" s="98">
        <v>1267.7941905655189</v>
      </c>
      <c r="S50" s="98">
        <v>1298.9795826918255</v>
      </c>
      <c r="T50" s="98">
        <v>1199.5373378641971</v>
      </c>
      <c r="U50" s="98">
        <v>1208.4246512695449</v>
      </c>
      <c r="V50" s="98">
        <v>1219.7102941578239</v>
      </c>
      <c r="W50" s="98">
        <v>1231.9917683040535</v>
      </c>
      <c r="X50" s="98">
        <v>1243.5941981021399</v>
      </c>
      <c r="Y50" s="98">
        <v>1274.2939726095947</v>
      </c>
      <c r="Z50" s="98">
        <v>1308.0544426434381</v>
      </c>
      <c r="AA50" s="98">
        <v>1342.6712013847537</v>
      </c>
      <c r="AB50" s="98">
        <v>1378.8815185484784</v>
      </c>
      <c r="AC50" s="98">
        <v>1417.7935039534671</v>
      </c>
      <c r="AD50" s="98">
        <v>1396.8857111761131</v>
      </c>
      <c r="AE50" s="98">
        <v>1416.5553288416963</v>
      </c>
      <c r="AF50" s="98">
        <v>1443.0140207804916</v>
      </c>
      <c r="AG50" s="98">
        <v>1466.0796726561907</v>
      </c>
      <c r="AH50" s="98">
        <v>1521.2137079774227</v>
      </c>
      <c r="AJ50" s="137">
        <f>AH50-AG50</f>
        <v>55.134035321231977</v>
      </c>
      <c r="AK50" s="133">
        <f>IF(AH50&lt;&gt;0,AH50/AG50-1,0)</f>
        <v>3.7606438687838972E-2</v>
      </c>
    </row>
    <row r="51" spans="2:37" ht="14.25" customHeight="1">
      <c r="B51" s="7"/>
      <c r="C51" s="17"/>
    </row>
    <row r="52" spans="2:37" ht="18.75" customHeight="1"/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5F28-BC90-43FB-BD1D-6ED452D6437D}">
  <sheetPr>
    <tabColor theme="6" tint="0.79998168889431442"/>
  </sheetPr>
  <dimension ref="A1:AP18"/>
  <sheetViews>
    <sheetView showGridLines="0" zoomScale="80" zoomScaleNormal="80" zoomScalePageLayoutView="150" workbookViewId="0">
      <pane xSplit="3" ySplit="9" topLeftCell="X10" activePane="bottomRight" state="frozenSplit"/>
      <selection activeCell="B1" sqref="B1"/>
      <selection pane="topRight" activeCell="B1" sqref="B1"/>
      <selection pane="bottomLeft" activeCell="B1" sqref="B1"/>
      <selection pane="bottomRight" activeCell="X10" sqref="X10"/>
    </sheetView>
  </sheetViews>
  <sheetFormatPr baseColWidth="10" defaultColWidth="11.42578125" defaultRowHeight="15" outlineLevelCol="1"/>
  <cols>
    <col min="1" max="1" width="5.42578125" style="43" customWidth="1"/>
    <col min="2" max="2" width="45.28515625" style="43" customWidth="1"/>
    <col min="3" max="3" width="57.5703125" style="43" customWidth="1"/>
    <col min="4" max="18" width="16.7109375" style="43" hidden="1" customWidth="1" outlineLevel="1"/>
    <col min="19" max="19" width="16.7109375" style="43" hidden="1" customWidth="1" outlineLevel="1" collapsed="1"/>
    <col min="20" max="22" width="16.7109375" style="43" hidden="1" customWidth="1" outlineLevel="1"/>
    <col min="23" max="23" width="13" style="43" hidden="1" customWidth="1" outlineLevel="1"/>
    <col min="24" max="24" width="16.7109375" style="43" customWidth="1" collapsed="1"/>
    <col min="25" max="32" width="16.7109375" style="43" customWidth="1"/>
    <col min="33" max="33" width="16.85546875" style="43" customWidth="1"/>
    <col min="34" max="34" width="16.7109375" style="43" customWidth="1"/>
    <col min="35" max="35" width="11" style="43" customWidth="1"/>
    <col min="36" max="38" width="16.7109375" style="43" customWidth="1"/>
    <col min="39" max="39" width="13.42578125" style="43" customWidth="1"/>
    <col min="40" max="40" width="13.42578125" style="43" hidden="1" customWidth="1" outlineLevel="1"/>
    <col min="41" max="41" width="16.7109375" style="43" hidden="1" customWidth="1" outlineLevel="1"/>
    <col min="42" max="42" width="11.42578125" style="43" collapsed="1"/>
    <col min="43" max="16384" width="11.42578125" style="43"/>
  </cols>
  <sheetData>
    <row r="1" spans="1:41" ht="28.5" customHeight="1">
      <c r="B1" s="124" t="s">
        <v>138</v>
      </c>
      <c r="C1" s="126" t="s">
        <v>137</v>
      </c>
      <c r="D1" s="119"/>
      <c r="E1" s="120"/>
      <c r="F1" s="120"/>
      <c r="G1" s="120"/>
      <c r="H1" s="120"/>
      <c r="I1" s="121"/>
      <c r="J1" s="121"/>
      <c r="K1" s="121"/>
      <c r="AG1" s="71"/>
      <c r="AI1" s="42"/>
    </row>
    <row r="2" spans="1:41" ht="28.5" customHeight="1">
      <c r="B2" s="124" t="s">
        <v>136</v>
      </c>
      <c r="C2" s="126" t="s">
        <v>162</v>
      </c>
      <c r="D2" s="119"/>
      <c r="E2" s="120"/>
      <c r="F2" s="120"/>
      <c r="G2" s="120"/>
      <c r="H2" s="120"/>
      <c r="I2" s="121"/>
      <c r="J2" s="121"/>
      <c r="K2" s="121"/>
      <c r="AG2" s="71"/>
    </row>
    <row r="3" spans="1:41" ht="28.5" customHeight="1">
      <c r="B3" s="124" t="s">
        <v>135</v>
      </c>
      <c r="C3" s="109">
        <f ca="1">TODAY()</f>
        <v>44426</v>
      </c>
      <c r="D3" s="119"/>
      <c r="E3" s="120"/>
      <c r="F3" s="120"/>
      <c r="G3" s="120"/>
      <c r="H3" s="120"/>
      <c r="I3" s="121"/>
      <c r="J3" s="121"/>
      <c r="K3" s="121"/>
      <c r="AG3" s="72"/>
    </row>
    <row r="4" spans="1:41" ht="28.5" customHeight="1">
      <c r="B4" s="124" t="s">
        <v>134</v>
      </c>
      <c r="C4" s="126" t="s">
        <v>133</v>
      </c>
      <c r="D4" s="119"/>
      <c r="E4" s="120"/>
      <c r="F4" s="120"/>
      <c r="G4" s="120"/>
      <c r="H4" s="120"/>
      <c r="I4" s="121"/>
      <c r="J4" s="121"/>
      <c r="K4" s="121"/>
    </row>
    <row r="5" spans="1:41" ht="28.5" customHeight="1">
      <c r="B5" s="124" t="s">
        <v>132</v>
      </c>
      <c r="C5" s="126" t="s">
        <v>146</v>
      </c>
      <c r="D5" s="119"/>
      <c r="E5" s="120"/>
      <c r="F5" s="120"/>
      <c r="G5" s="120"/>
      <c r="H5" s="120"/>
      <c r="I5" s="121"/>
      <c r="J5" s="121"/>
      <c r="K5" s="121"/>
    </row>
    <row r="6" spans="1:41" ht="28.5" customHeight="1">
      <c r="B6" s="125" t="s">
        <v>131</v>
      </c>
      <c r="C6" s="126" t="s">
        <v>130</v>
      </c>
      <c r="D6" s="122"/>
      <c r="E6" s="123"/>
      <c r="F6" s="123"/>
      <c r="G6" s="123"/>
      <c r="H6" s="123"/>
      <c r="I6" s="121"/>
      <c r="J6" s="121"/>
      <c r="K6" s="121"/>
      <c r="AG6" s="71"/>
    </row>
    <row r="7" spans="1:41" ht="22.5" customHeight="1"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G7" s="73"/>
      <c r="AI7" s="73"/>
      <c r="AJ7" s="73"/>
      <c r="AK7" s="73"/>
      <c r="AL7" s="73"/>
      <c r="AM7" s="73"/>
      <c r="AN7" s="73"/>
      <c r="AO7" s="73"/>
    </row>
    <row r="8" spans="1:41" ht="22.5" customHeight="1"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G8" s="71"/>
      <c r="AI8" s="73"/>
      <c r="AJ8" s="73"/>
      <c r="AK8" s="73"/>
      <c r="AL8" s="73"/>
      <c r="AM8" s="73"/>
      <c r="AN8" s="73"/>
      <c r="AO8" s="73"/>
    </row>
    <row r="9" spans="1:41" ht="52.5" customHeight="1">
      <c r="B9" s="74" t="s">
        <v>160</v>
      </c>
      <c r="C9" s="74"/>
      <c r="D9" s="75">
        <v>1990</v>
      </c>
      <c r="E9" s="74">
        <v>1991</v>
      </c>
      <c r="F9" s="75">
        <v>1992</v>
      </c>
      <c r="G9" s="74">
        <v>1993</v>
      </c>
      <c r="H9" s="75">
        <v>1994</v>
      </c>
      <c r="I9" s="74">
        <v>1995</v>
      </c>
      <c r="J9" s="75">
        <v>1996</v>
      </c>
      <c r="K9" s="74">
        <v>1997</v>
      </c>
      <c r="L9" s="75">
        <v>1998</v>
      </c>
      <c r="M9" s="74">
        <v>1999</v>
      </c>
      <c r="N9" s="75">
        <v>2000</v>
      </c>
      <c r="O9" s="74">
        <v>2001</v>
      </c>
      <c r="P9" s="75">
        <v>2002</v>
      </c>
      <c r="Q9" s="74">
        <v>2003</v>
      </c>
      <c r="R9" s="75">
        <v>2004</v>
      </c>
      <c r="S9" s="74">
        <v>2005</v>
      </c>
      <c r="T9" s="75">
        <v>2006</v>
      </c>
      <c r="U9" s="74">
        <v>2007</v>
      </c>
      <c r="V9" s="75">
        <v>2008</v>
      </c>
      <c r="W9" s="74">
        <v>2009</v>
      </c>
      <c r="X9" s="75">
        <v>2010</v>
      </c>
      <c r="Y9" s="74">
        <v>2011</v>
      </c>
      <c r="Z9" s="75">
        <v>2012</v>
      </c>
      <c r="AA9" s="74">
        <v>2013</v>
      </c>
      <c r="AB9" s="75">
        <v>2014</v>
      </c>
      <c r="AC9" s="74">
        <v>2015</v>
      </c>
      <c r="AD9" s="75">
        <v>2016</v>
      </c>
      <c r="AE9" s="74">
        <v>2017</v>
      </c>
      <c r="AF9" s="75">
        <v>2018</v>
      </c>
      <c r="AG9" s="75">
        <v>2019</v>
      </c>
      <c r="AH9" s="75" t="s">
        <v>194</v>
      </c>
      <c r="AI9" s="75"/>
      <c r="AJ9" s="75" t="s">
        <v>196</v>
      </c>
      <c r="AK9" s="75" t="s">
        <v>195</v>
      </c>
      <c r="AL9" s="75"/>
      <c r="AM9" s="75" t="s">
        <v>197</v>
      </c>
      <c r="AN9" s="75"/>
      <c r="AO9" s="75" t="s">
        <v>161</v>
      </c>
    </row>
    <row r="10" spans="1:41" ht="18.75" customHeight="1">
      <c r="A10" s="171"/>
      <c r="B10" s="113" t="s">
        <v>122</v>
      </c>
      <c r="C10" s="76"/>
      <c r="D10" s="77">
        <f>THG!D9/1000</f>
        <v>466.15274172404702</v>
      </c>
      <c r="E10" s="77">
        <f>THG!E9/1000</f>
        <v>450.99680282531432</v>
      </c>
      <c r="F10" s="77">
        <f>THG!F9/1000</f>
        <v>426.15510923993003</v>
      </c>
      <c r="G10" s="77">
        <f>THG!G9/1000</f>
        <v>416.40436754711214</v>
      </c>
      <c r="H10" s="77">
        <f>THG!H9/1000</f>
        <v>410.5543634124391</v>
      </c>
      <c r="I10" s="77">
        <f>THG!I9/1000</f>
        <v>399.92389778220632</v>
      </c>
      <c r="J10" s="77">
        <f>THG!J9/1000</f>
        <v>406.14788076161653</v>
      </c>
      <c r="K10" s="77">
        <f>THG!K9/1000</f>
        <v>384.62005183715814</v>
      </c>
      <c r="L10" s="77">
        <f>THG!L9/1000</f>
        <v>384.59549271025861</v>
      </c>
      <c r="M10" s="77">
        <f>THG!M9/1000</f>
        <v>373.95384574234498</v>
      </c>
      <c r="N10" s="77">
        <f>THG!N9/1000</f>
        <v>385.3483831711568</v>
      </c>
      <c r="O10" s="77">
        <f>THG!O9/1000</f>
        <v>396.30974205417903</v>
      </c>
      <c r="P10" s="77">
        <f>THG!P9/1000</f>
        <v>396.50085616259054</v>
      </c>
      <c r="Q10" s="77">
        <f>THG!Q9/1000</f>
        <v>408.89890067306743</v>
      </c>
      <c r="R10" s="77">
        <f>THG!R9/1000</f>
        <v>403.62936129114661</v>
      </c>
      <c r="S10" s="77">
        <f>THG!S9/1000</f>
        <v>396.927651889213</v>
      </c>
      <c r="T10" s="77">
        <f>THG!T9/1000</f>
        <v>397.17623341823463</v>
      </c>
      <c r="U10" s="77">
        <f>THG!U9/1000</f>
        <v>402.88513511309139</v>
      </c>
      <c r="V10" s="77">
        <f>THG!V9/1000</f>
        <v>382.52811394574655</v>
      </c>
      <c r="W10" s="77">
        <f>THG!W9/1000</f>
        <v>356.37078191718399</v>
      </c>
      <c r="X10" s="77">
        <f>THG!X9/1000</f>
        <v>368.05362720820727</v>
      </c>
      <c r="Y10" s="77">
        <f>THG!Y9/1000</f>
        <v>365.70677646828324</v>
      </c>
      <c r="Z10" s="77">
        <f>THG!Z9/1000</f>
        <v>376.66844441350281</v>
      </c>
      <c r="AA10" s="77">
        <f>THG!AA9/1000</f>
        <v>379.43849373505032</v>
      </c>
      <c r="AB10" s="77">
        <f>THG!AB9/1000</f>
        <v>359.36663787520069</v>
      </c>
      <c r="AC10" s="77">
        <f>THG!AC9/1000</f>
        <v>347.2783200905476</v>
      </c>
      <c r="AD10" s="77">
        <f>THG!AD9/1000</f>
        <v>343.561553990042</v>
      </c>
      <c r="AE10" s="77">
        <f>THG!AE9/1000</f>
        <v>322.80952742451711</v>
      </c>
      <c r="AF10" s="77">
        <f>THG!AF9/1000</f>
        <v>309.24078253917793</v>
      </c>
      <c r="AG10" s="77">
        <f>THG!AG9/1000</f>
        <v>258.0431866778124</v>
      </c>
      <c r="AH10" s="77">
        <f>THG!AH9/1000</f>
        <v>220.51700009169872</v>
      </c>
      <c r="AI10" s="77"/>
      <c r="AJ10" s="77">
        <v>280</v>
      </c>
      <c r="AK10" s="77"/>
      <c r="AL10" s="77"/>
      <c r="AM10" s="77">
        <v>175</v>
      </c>
      <c r="AN10" s="77"/>
      <c r="AO10" s="77"/>
    </row>
    <row r="11" spans="1:41" ht="18.75" customHeight="1">
      <c r="A11" s="171"/>
      <c r="B11" s="114" t="s">
        <v>123</v>
      </c>
      <c r="C11" s="78"/>
      <c r="D11" s="79">
        <f>THG!D14/1000</f>
        <v>283.60046479956588</v>
      </c>
      <c r="E11" s="79">
        <f>THG!E14/1000</f>
        <v>258.46065600270907</v>
      </c>
      <c r="F11" s="79">
        <f>THG!F14/1000</f>
        <v>248.13324718343722</v>
      </c>
      <c r="G11" s="79">
        <f>THG!G14/1000</f>
        <v>238.4618730528268</v>
      </c>
      <c r="H11" s="79">
        <f>THG!H14/1000</f>
        <v>242.62324917229799</v>
      </c>
      <c r="I11" s="79">
        <f>THG!I14/1000</f>
        <v>244.29272748883523</v>
      </c>
      <c r="J11" s="79">
        <f>THG!J14/1000</f>
        <v>233.12787465033296</v>
      </c>
      <c r="K11" s="79">
        <f>THG!K14/1000</f>
        <v>237.47669935956316</v>
      </c>
      <c r="L11" s="79">
        <f>THG!L14/1000</f>
        <v>219.21109395857695</v>
      </c>
      <c r="M11" s="79">
        <f>THG!M14/1000</f>
        <v>208.72002967770877</v>
      </c>
      <c r="N11" s="79">
        <f>THG!N14/1000</f>
        <v>208.09335716300492</v>
      </c>
      <c r="O11" s="79">
        <f>THG!O14/1000</f>
        <v>197.54950375141087</v>
      </c>
      <c r="P11" s="79">
        <f>THG!P14/1000</f>
        <v>195.23746069691251</v>
      </c>
      <c r="Q11" s="79">
        <f>THG!Q14/1000</f>
        <v>195.93738886358776</v>
      </c>
      <c r="R11" s="79">
        <f>THG!R14/1000</f>
        <v>197.60145089208498</v>
      </c>
      <c r="S11" s="79">
        <f>THG!S14/1000</f>
        <v>191.20795484264517</v>
      </c>
      <c r="T11" s="79">
        <f>THG!T14/1000</f>
        <v>196.29919866488152</v>
      </c>
      <c r="U11" s="79">
        <f>THG!U14/1000</f>
        <v>205.2898188306543</v>
      </c>
      <c r="V11" s="79">
        <f>THG!V14/1000</f>
        <v>201.75813442908247</v>
      </c>
      <c r="W11" s="79">
        <f>THG!W14/1000</f>
        <v>176.12011696348966</v>
      </c>
      <c r="X11" s="79">
        <f>THG!X14/1000</f>
        <v>188.44719091234793</v>
      </c>
      <c r="Y11" s="79">
        <f>THG!Y14/1000</f>
        <v>185.45918521830916</v>
      </c>
      <c r="Z11" s="79">
        <f>THG!Z14/1000</f>
        <v>179.66063234562753</v>
      </c>
      <c r="AA11" s="79">
        <f>THG!AA14/1000</f>
        <v>180.1215791178669</v>
      </c>
      <c r="AB11" s="79">
        <f>THG!AB14/1000</f>
        <v>179.81751405150004</v>
      </c>
      <c r="AC11" s="79">
        <f>THG!AC14/1000</f>
        <v>187.54651040563701</v>
      </c>
      <c r="AD11" s="79">
        <f>THG!AD14/1000</f>
        <v>191.78238503065444</v>
      </c>
      <c r="AE11" s="79">
        <f>THG!AE14/1000</f>
        <v>197.69883332364438</v>
      </c>
      <c r="AF11" s="79">
        <f>THG!AF14/1000</f>
        <v>189.66377222617271</v>
      </c>
      <c r="AG11" s="79">
        <f>THG!AG14/1000</f>
        <v>186.79307090627125</v>
      </c>
      <c r="AH11" s="79">
        <f>THG!AH14/1000</f>
        <v>178.11001644729089</v>
      </c>
      <c r="AI11" s="79"/>
      <c r="AJ11" s="79">
        <v>186</v>
      </c>
      <c r="AK11" s="79"/>
      <c r="AL11" s="79"/>
      <c r="AM11" s="79">
        <v>140</v>
      </c>
      <c r="AN11" s="79"/>
      <c r="AO11" s="79"/>
    </row>
    <row r="12" spans="1:41" ht="18.75" customHeight="1">
      <c r="A12" s="171"/>
      <c r="B12" s="113" t="s">
        <v>129</v>
      </c>
      <c r="C12" s="76"/>
      <c r="D12" s="77">
        <f>THG!D22/1000</f>
        <v>209.74775349409506</v>
      </c>
      <c r="E12" s="77">
        <f>THG!E22/1000</f>
        <v>208.31015806573924</v>
      </c>
      <c r="F12" s="77">
        <f>THG!F22/1000</f>
        <v>190.35187841715231</v>
      </c>
      <c r="G12" s="77">
        <f>THG!G22/1000</f>
        <v>197.09982327331406</v>
      </c>
      <c r="H12" s="77">
        <f>THG!H22/1000</f>
        <v>186.37561133185159</v>
      </c>
      <c r="I12" s="77">
        <f>THG!I22/1000</f>
        <v>187.86682285046183</v>
      </c>
      <c r="J12" s="77">
        <f>THG!J22/1000</f>
        <v>211.09929287239197</v>
      </c>
      <c r="K12" s="77">
        <f>THG!K22/1000</f>
        <v>197.86019042386511</v>
      </c>
      <c r="L12" s="77">
        <f>THG!L22/1000</f>
        <v>189.73234403698908</v>
      </c>
      <c r="M12" s="77">
        <f>THG!M22/1000</f>
        <v>173.02557379183531</v>
      </c>
      <c r="N12" s="77">
        <f>THG!N22/1000</f>
        <v>167.00087093880234</v>
      </c>
      <c r="O12" s="77">
        <f>THG!O22/1000</f>
        <v>187.28582601355103</v>
      </c>
      <c r="P12" s="77">
        <f>THG!P22/1000</f>
        <v>174.28933579301946</v>
      </c>
      <c r="Q12" s="77">
        <f>THG!Q22/1000</f>
        <v>166.94323449131392</v>
      </c>
      <c r="R12" s="77">
        <f>THG!R22/1000</f>
        <v>156.34303455756728</v>
      </c>
      <c r="S12" s="77">
        <f>THG!S22/1000</f>
        <v>153.92477956657876</v>
      </c>
      <c r="T12" s="77">
        <f>THG!T22/1000</f>
        <v>162.25560442069687</v>
      </c>
      <c r="U12" s="77">
        <f>THG!U22/1000</f>
        <v>126.02089942594301</v>
      </c>
      <c r="V12" s="77">
        <f>THG!V22/1000</f>
        <v>151.69166030414675</v>
      </c>
      <c r="W12" s="77">
        <f>THG!W22/1000</f>
        <v>138.98414801036927</v>
      </c>
      <c r="X12" s="77">
        <f>THG!X22/1000</f>
        <v>148.54748086261151</v>
      </c>
      <c r="Y12" s="77">
        <f>THG!Y22/1000</f>
        <v>128.27713850712925</v>
      </c>
      <c r="Z12" s="77">
        <f>THG!Z22/1000</f>
        <v>130.60085519270478</v>
      </c>
      <c r="AA12" s="77">
        <f>THG!AA22/1000</f>
        <v>139.90863833039884</v>
      </c>
      <c r="AB12" s="77">
        <f>THG!AB22/1000</f>
        <v>119.10695646989107</v>
      </c>
      <c r="AC12" s="77">
        <f>THG!AC22/1000</f>
        <v>124.48533232937545</v>
      </c>
      <c r="AD12" s="77">
        <f>THG!AD22/1000</f>
        <v>125.13249715514486</v>
      </c>
      <c r="AE12" s="77">
        <f>THG!AE22/1000</f>
        <v>122.38331001275984</v>
      </c>
      <c r="AF12" s="77">
        <f>THG!AF22/1000</f>
        <v>116.35203154611027</v>
      </c>
      <c r="AG12" s="77">
        <f>THG!AG22/1000</f>
        <v>123.46102144815617</v>
      </c>
      <c r="AH12" s="77">
        <f>THG!AH22/1000</f>
        <v>120.00016996171158</v>
      </c>
      <c r="AI12" s="77"/>
      <c r="AJ12" s="77">
        <v>118</v>
      </c>
      <c r="AK12" s="77"/>
      <c r="AL12" s="77"/>
      <c r="AM12" s="77">
        <v>70</v>
      </c>
      <c r="AN12" s="77"/>
      <c r="AO12" s="77"/>
    </row>
    <row r="13" spans="1:41" ht="18.75" customHeight="1">
      <c r="A13" s="171"/>
      <c r="B13" s="114" t="s">
        <v>124</v>
      </c>
      <c r="C13" s="78"/>
      <c r="D13" s="79">
        <f>THG!D27/1000</f>
        <v>163.82103838466924</v>
      </c>
      <c r="E13" s="79">
        <f>THG!E27/1000</f>
        <v>166.66882416487135</v>
      </c>
      <c r="F13" s="79">
        <f>THG!F27/1000</f>
        <v>172.41975504305159</v>
      </c>
      <c r="G13" s="79">
        <f>THG!G27/1000</f>
        <v>176.77216063188706</v>
      </c>
      <c r="H13" s="79">
        <f>THG!H27/1000</f>
        <v>172.79886857729053</v>
      </c>
      <c r="I13" s="79">
        <f>THG!I27/1000</f>
        <v>176.47685958273684</v>
      </c>
      <c r="J13" s="79">
        <f>THG!J27/1000</f>
        <v>176.29701791446851</v>
      </c>
      <c r="K13" s="79">
        <f>THG!K27/1000</f>
        <v>176.79159044131541</v>
      </c>
      <c r="L13" s="79">
        <f>THG!L27/1000</f>
        <v>180.21900779547778</v>
      </c>
      <c r="M13" s="79">
        <f>THG!M27/1000</f>
        <v>185.38599203023514</v>
      </c>
      <c r="N13" s="79">
        <f>THG!N27/1000</f>
        <v>181.41632531440433</v>
      </c>
      <c r="O13" s="79">
        <f>THG!O27/1000</f>
        <v>177.50116146628216</v>
      </c>
      <c r="P13" s="79">
        <f>THG!P27/1000</f>
        <v>175.10132727420125</v>
      </c>
      <c r="Q13" s="79">
        <f>THG!Q27/1000</f>
        <v>168.74143333738195</v>
      </c>
      <c r="R13" s="79">
        <f>THG!R27/1000</f>
        <v>168.21173428275969</v>
      </c>
      <c r="S13" s="79">
        <f>THG!S27/1000</f>
        <v>160.19618191325731</v>
      </c>
      <c r="T13" s="79">
        <f>THG!T27/1000</f>
        <v>156.22302957560143</v>
      </c>
      <c r="U13" s="79">
        <f>THG!U27/1000</f>
        <v>153.36225380989848</v>
      </c>
      <c r="V13" s="79">
        <f>THG!V27/1000</f>
        <v>152.96755267853524</v>
      </c>
      <c r="W13" s="79">
        <f>THG!W27/1000</f>
        <v>152.32239355773811</v>
      </c>
      <c r="X13" s="79">
        <f>THG!X27/1000</f>
        <v>153.26703299103335</v>
      </c>
      <c r="Y13" s="79">
        <f>THG!Y27/1000</f>
        <v>155.13345632569667</v>
      </c>
      <c r="Z13" s="79">
        <f>THG!Z27/1000</f>
        <v>153.85662970558792</v>
      </c>
      <c r="AA13" s="79">
        <f>THG!AA27/1000</f>
        <v>158.05415930946288</v>
      </c>
      <c r="AB13" s="79">
        <f>THG!AB27/1000</f>
        <v>159.16501955174999</v>
      </c>
      <c r="AC13" s="79">
        <f>THG!AC27/1000</f>
        <v>161.75540488777736</v>
      </c>
      <c r="AD13" s="79">
        <f>THG!AD27/1000</f>
        <v>165.19899358094835</v>
      </c>
      <c r="AE13" s="79">
        <f>THG!AE27/1000</f>
        <v>168.09648326841199</v>
      </c>
      <c r="AF13" s="79">
        <f>THG!AF27/1000</f>
        <v>162.57721439287801</v>
      </c>
      <c r="AG13" s="79">
        <f>THG!AG27/1000</f>
        <v>164.32246804266438</v>
      </c>
      <c r="AH13" s="79">
        <f>THG!AH27/1000</f>
        <v>145.56439971160199</v>
      </c>
      <c r="AI13" s="79"/>
      <c r="AJ13" s="79">
        <v>150</v>
      </c>
      <c r="AK13" s="79"/>
      <c r="AL13" s="79"/>
      <c r="AM13" s="79">
        <v>95</v>
      </c>
      <c r="AN13" s="79"/>
      <c r="AO13" s="79"/>
    </row>
    <row r="14" spans="1:41" ht="18.75" customHeight="1">
      <c r="A14" s="171"/>
      <c r="B14" s="113" t="s">
        <v>125</v>
      </c>
      <c r="C14" s="76"/>
      <c r="D14" s="77">
        <f>THG!D33/1000</f>
        <v>87.019451003030753</v>
      </c>
      <c r="E14" s="77">
        <f>THG!E33/1000</f>
        <v>78.011552865268186</v>
      </c>
      <c r="F14" s="77">
        <f>THG!F33/1000</f>
        <v>74.931697034560429</v>
      </c>
      <c r="G14" s="77">
        <f>THG!G33/1000</f>
        <v>74.107151009790684</v>
      </c>
      <c r="H14" s="77">
        <f>THG!H33/1000</f>
        <v>73.308958941609163</v>
      </c>
      <c r="I14" s="77">
        <f>THG!I33/1000</f>
        <v>73.769321953950438</v>
      </c>
      <c r="J14" s="77">
        <f>THG!J33/1000</f>
        <v>75.341669510767701</v>
      </c>
      <c r="K14" s="77">
        <f>THG!K33/1000</f>
        <v>73.314300197643519</v>
      </c>
      <c r="L14" s="77">
        <f>THG!L33/1000</f>
        <v>73.337265182317367</v>
      </c>
      <c r="M14" s="77">
        <f>THG!M33/1000</f>
        <v>73.803643636136286</v>
      </c>
      <c r="N14" s="77">
        <f>THG!N33/1000</f>
        <v>72.281930201268736</v>
      </c>
      <c r="O14" s="77">
        <f>THG!O33/1000</f>
        <v>73.295621079171895</v>
      </c>
      <c r="P14" s="77">
        <f>THG!P33/1000</f>
        <v>70.687402560726838</v>
      </c>
      <c r="Q14" s="77">
        <f>THG!Q33/1000</f>
        <v>69.709362506102451</v>
      </c>
      <c r="R14" s="77">
        <f>THG!R33/1000</f>
        <v>69.139176520864609</v>
      </c>
      <c r="S14" s="77">
        <f>THG!S33/1000</f>
        <v>69.024520677010202</v>
      </c>
      <c r="T14" s="77">
        <f>THG!T33/1000</f>
        <v>67.993371779855465</v>
      </c>
      <c r="U14" s="77">
        <f>THG!U33/1000</f>
        <v>68.112601281777856</v>
      </c>
      <c r="V14" s="77">
        <f>THG!V33/1000</f>
        <v>68.968515574538159</v>
      </c>
      <c r="W14" s="77">
        <f>THG!W33/1000</f>
        <v>69.246513794310516</v>
      </c>
      <c r="X14" s="77">
        <f>THG!X33/1000</f>
        <v>68.97389655290776</v>
      </c>
      <c r="Y14" s="77">
        <f>THG!Y33/1000</f>
        <v>68.962410854504938</v>
      </c>
      <c r="Z14" s="77">
        <f>THG!Z33/1000</f>
        <v>69.590042497751568</v>
      </c>
      <c r="AA14" s="77">
        <f>THG!AA33/1000</f>
        <v>70.688547033051719</v>
      </c>
      <c r="AB14" s="77">
        <f>THG!AB33/1000</f>
        <v>72.183395710364167</v>
      </c>
      <c r="AC14" s="77">
        <f>THG!AC33/1000</f>
        <v>72.194620520415754</v>
      </c>
      <c r="AD14" s="77">
        <f>THG!AD33/1000</f>
        <v>71.83266328371154</v>
      </c>
      <c r="AE14" s="77">
        <f>THG!AE33/1000</f>
        <v>71.041490994607372</v>
      </c>
      <c r="AF14" s="77">
        <f>THG!AF33/1000</f>
        <v>68.443884206569891</v>
      </c>
      <c r="AG14" s="77">
        <f>THG!AG33/1000</f>
        <v>67.936220790405713</v>
      </c>
      <c r="AH14" s="77">
        <f>THG!AH33/1000</f>
        <v>66.407683480905035</v>
      </c>
      <c r="AI14" s="77"/>
      <c r="AJ14" s="77">
        <v>70</v>
      </c>
      <c r="AK14" s="77"/>
      <c r="AL14" s="77"/>
      <c r="AM14" s="77">
        <v>58</v>
      </c>
      <c r="AN14" s="77"/>
      <c r="AO14" s="77"/>
    </row>
    <row r="15" spans="1:41" ht="18.75" customHeight="1">
      <c r="A15" s="171"/>
      <c r="B15" s="114" t="s">
        <v>128</v>
      </c>
      <c r="C15" s="78"/>
      <c r="D15" s="79">
        <f>THG!D43/1000</f>
        <v>38.235469475580871</v>
      </c>
      <c r="E15" s="79">
        <f>THG!E43/1000</f>
        <v>39.612552100820764</v>
      </c>
      <c r="F15" s="79">
        <f>THG!F43/1000</f>
        <v>40.188137229036172</v>
      </c>
      <c r="G15" s="79">
        <f>THG!G43/1000</f>
        <v>39.999890403374188</v>
      </c>
      <c r="H15" s="79">
        <f>THG!H43/1000</f>
        <v>39.203810945091227</v>
      </c>
      <c r="I15" s="79">
        <f>THG!I43/1000</f>
        <v>38.22561807402429</v>
      </c>
      <c r="J15" s="79">
        <f>THG!J43/1000</f>
        <v>36.77240103663852</v>
      </c>
      <c r="K15" s="79">
        <f>THG!K43/1000</f>
        <v>33.818112689172025</v>
      </c>
      <c r="L15" s="79">
        <f>THG!L43/1000</f>
        <v>31.680428236140102</v>
      </c>
      <c r="M15" s="79">
        <f>THG!M43/1000</f>
        <v>30.038358841560818</v>
      </c>
      <c r="N15" s="79">
        <f>THG!N43/1000</f>
        <v>28.471220338596744</v>
      </c>
      <c r="O15" s="79">
        <f>THG!O43/1000</f>
        <v>26.803204910090514</v>
      </c>
      <c r="P15" s="79">
        <f>THG!P43/1000</f>
        <v>25.418188809372612</v>
      </c>
      <c r="Q15" s="79">
        <f>THG!Q43/1000</f>
        <v>23.907255659414442</v>
      </c>
      <c r="R15" s="79">
        <f>THG!R43/1000</f>
        <v>22.60099081208638</v>
      </c>
      <c r="S15" s="79">
        <f>THG!S43/1000</f>
        <v>21.248425730071155</v>
      </c>
      <c r="T15" s="79">
        <f>THG!T43/1000</f>
        <v>19.407235769887464</v>
      </c>
      <c r="U15" s="79">
        <f>THG!U43/1000</f>
        <v>18.097918778961649</v>
      </c>
      <c r="V15" s="79">
        <f>THG!V43/1000</f>
        <v>16.866369242436459</v>
      </c>
      <c r="W15" s="79">
        <f>THG!W43/1000</f>
        <v>15.644490792921461</v>
      </c>
      <c r="X15" s="79">
        <f>THG!X43/1000</f>
        <v>14.516106836649714</v>
      </c>
      <c r="Y15" s="79">
        <f>THG!Y43/1000</f>
        <v>13.734631150805603</v>
      </c>
      <c r="Z15" s="79">
        <f>THG!Z43/1000</f>
        <v>12.965422662082982</v>
      </c>
      <c r="AA15" s="79">
        <f>THG!AA43/1000</f>
        <v>12.208121898309647</v>
      </c>
      <c r="AB15" s="79">
        <f>THG!AB43/1000</f>
        <v>11.615620865564097</v>
      </c>
      <c r="AC15" s="79">
        <f>THG!AC43/1000</f>
        <v>11.001623532978895</v>
      </c>
      <c r="AD15" s="79">
        <f>THG!AD43/1000</f>
        <v>10.459813041961683</v>
      </c>
      <c r="AE15" s="79">
        <f>THG!AE43/1000</f>
        <v>10.046021896164998</v>
      </c>
      <c r="AF15" s="79">
        <f>THG!AF43/1000</f>
        <v>9.612728527491246</v>
      </c>
      <c r="AG15" s="79">
        <f>THG!AG43/1000</f>
        <v>9.2425689308008963</v>
      </c>
      <c r="AH15" s="79">
        <f>THG!AH43/1000</f>
        <v>8.8953295443662572</v>
      </c>
      <c r="AI15" s="79"/>
      <c r="AJ15" s="79">
        <v>9</v>
      </c>
      <c r="AK15" s="79"/>
      <c r="AL15" s="79"/>
      <c r="AM15" s="79">
        <v>5</v>
      </c>
      <c r="AN15" s="79"/>
      <c r="AO15" s="79"/>
    </row>
    <row r="16" spans="1:41" s="40" customFormat="1" ht="18.75" customHeight="1">
      <c r="A16" s="171"/>
      <c r="B16" s="116" t="s">
        <v>127</v>
      </c>
      <c r="C16" s="117"/>
      <c r="D16" s="118">
        <f t="shared" ref="D16:W16" si="0">SUM(D10:D15)</f>
        <v>1248.5769188809888</v>
      </c>
      <c r="E16" s="118">
        <f t="shared" si="0"/>
        <v>1202.060546024723</v>
      </c>
      <c r="F16" s="118">
        <f t="shared" si="0"/>
        <v>1152.1798241471677</v>
      </c>
      <c r="G16" s="118">
        <f t="shared" si="0"/>
        <v>1142.8452659183049</v>
      </c>
      <c r="H16" s="118">
        <f t="shared" si="0"/>
        <v>1124.8648623805796</v>
      </c>
      <c r="I16" s="118">
        <f t="shared" si="0"/>
        <v>1120.5552477322149</v>
      </c>
      <c r="J16" s="118">
        <f t="shared" si="0"/>
        <v>1138.7861367462162</v>
      </c>
      <c r="K16" s="118">
        <f t="shared" si="0"/>
        <v>1103.8809449487173</v>
      </c>
      <c r="L16" s="118">
        <f t="shared" si="0"/>
        <v>1078.7756319197599</v>
      </c>
      <c r="M16" s="118">
        <f t="shared" si="0"/>
        <v>1044.9274437198212</v>
      </c>
      <c r="N16" s="118">
        <f t="shared" si="0"/>
        <v>1042.612087127234</v>
      </c>
      <c r="O16" s="118">
        <f t="shared" si="0"/>
        <v>1058.7450592746854</v>
      </c>
      <c r="P16" s="118">
        <f t="shared" si="0"/>
        <v>1037.2345712968231</v>
      </c>
      <c r="Q16" s="118">
        <f t="shared" si="0"/>
        <v>1034.1375755308679</v>
      </c>
      <c r="R16" s="118">
        <f t="shared" si="0"/>
        <v>1017.5257483565096</v>
      </c>
      <c r="S16" s="118">
        <f t="shared" si="0"/>
        <v>992.52951461877558</v>
      </c>
      <c r="T16" s="118">
        <f t="shared" si="0"/>
        <v>999.35467362915745</v>
      </c>
      <c r="U16" s="118">
        <f t="shared" si="0"/>
        <v>973.76862724032662</v>
      </c>
      <c r="V16" s="118">
        <f t="shared" si="0"/>
        <v>974.78034617448566</v>
      </c>
      <c r="W16" s="118">
        <f t="shared" si="0"/>
        <v>908.68844503601304</v>
      </c>
      <c r="X16" s="118">
        <f t="shared" ref="X16:AF16" si="1">SUM(X10:X15)</f>
        <v>941.80533536375742</v>
      </c>
      <c r="Y16" s="118">
        <f t="shared" si="1"/>
        <v>917.27359852472887</v>
      </c>
      <c r="Z16" s="118">
        <f t="shared" si="1"/>
        <v>923.34202681725765</v>
      </c>
      <c r="AA16" s="118">
        <f t="shared" si="1"/>
        <v>940.41953942414023</v>
      </c>
      <c r="AB16" s="118">
        <f t="shared" si="1"/>
        <v>901.25514452427001</v>
      </c>
      <c r="AC16" s="118">
        <f t="shared" si="1"/>
        <v>904.26181176673197</v>
      </c>
      <c r="AD16" s="118">
        <f t="shared" si="1"/>
        <v>907.96790608246283</v>
      </c>
      <c r="AE16" s="118">
        <f t="shared" si="1"/>
        <v>892.07566692010573</v>
      </c>
      <c r="AF16" s="118">
        <f t="shared" si="1"/>
        <v>855.89041343840017</v>
      </c>
      <c r="AG16" s="118">
        <f t="shared" ref="AG16:AJ16" si="2">SUM(AG10:AG15)</f>
        <v>809.79853679611085</v>
      </c>
      <c r="AH16" s="118">
        <f t="shared" si="2"/>
        <v>739.49459923757456</v>
      </c>
      <c r="AI16" s="118"/>
      <c r="AJ16" s="118">
        <f t="shared" si="2"/>
        <v>813</v>
      </c>
      <c r="AK16" s="118"/>
      <c r="AL16" s="118"/>
      <c r="AM16" s="118">
        <f t="shared" ref="AM16" si="3">SUM(AM10:AM15)</f>
        <v>543</v>
      </c>
      <c r="AN16" s="118"/>
      <c r="AO16" s="118"/>
    </row>
    <row r="17" spans="2:41" s="40" customFormat="1" ht="18.75" customHeight="1">
      <c r="B17" s="115" t="s">
        <v>126</v>
      </c>
      <c r="C17" s="80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>
        <f>$D$16*0.6</f>
        <v>749.14615132859331</v>
      </c>
      <c r="AL17" s="81"/>
      <c r="AM17" s="81"/>
      <c r="AN17" s="81"/>
      <c r="AO17" s="81">
        <f>$D$16*0.05</f>
        <v>62.428845944049442</v>
      </c>
    </row>
    <row r="18" spans="2:41" ht="18.75" customHeight="1"/>
  </sheetData>
  <mergeCells count="1">
    <mergeCell ref="A10:A1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10</vt:i4>
      </vt:variant>
    </vt:vector>
  </HeadingPairs>
  <TitlesOfParts>
    <vt:vector size="36" baseType="lpstr">
      <vt:lpstr>Deckblatt_Cover</vt:lpstr>
      <vt:lpstr>THG-Trends</vt:lpstr>
      <vt:lpstr>THG-Anteile</vt:lpstr>
      <vt:lpstr>THG kurz</vt:lpstr>
      <vt:lpstr>THG</vt:lpstr>
      <vt:lpstr>CO2</vt:lpstr>
      <vt:lpstr>CH4</vt:lpstr>
      <vt:lpstr>N2O</vt:lpstr>
      <vt:lpstr>Daten Sektorgrafik</vt:lpstr>
      <vt:lpstr>Sektorgrafik UBA_CI</vt:lpstr>
      <vt:lpstr>Daten Brennstoffgrafik 1.A</vt:lpstr>
      <vt:lpstr>Brennstoffgrafik 1.A UBA_CI</vt:lpstr>
      <vt:lpstr>Daten Zielpfadgrafik</vt:lpstr>
      <vt:lpstr>Grafik Zielpfad</vt:lpstr>
      <vt:lpstr>Daten Sektor Energiew.</vt:lpstr>
      <vt:lpstr>Grafik Sektor Energiew.</vt:lpstr>
      <vt:lpstr>Daten Sektor Industrie</vt:lpstr>
      <vt:lpstr>Grafik Sektor Industrie</vt:lpstr>
      <vt:lpstr>Daten Sektor Gebäude</vt:lpstr>
      <vt:lpstr>Grafik Sektor Gebäude</vt:lpstr>
      <vt:lpstr>Daten Sektor Verkehr</vt:lpstr>
      <vt:lpstr>Grafik Sektor Verkehr</vt:lpstr>
      <vt:lpstr>Daten Sektor Landwirtschaft</vt:lpstr>
      <vt:lpstr>Grafik Sektor Landwirtschaft</vt:lpstr>
      <vt:lpstr>Daten Sektor Abfallwirtschaft</vt:lpstr>
      <vt:lpstr>Grafik Sektor Abfallwirtschaft</vt:lpstr>
      <vt:lpstr>'CH4'!Druckbereich</vt:lpstr>
      <vt:lpstr>'CO2'!Druckbereich</vt:lpstr>
      <vt:lpstr>Deckblatt_Cover!Druckbereich</vt:lpstr>
      <vt:lpstr>N2O!Druckbereich</vt:lpstr>
      <vt:lpstr>THG!Druckbereich</vt:lpstr>
      <vt:lpstr>'THG kurz'!Druckbereich</vt:lpstr>
      <vt:lpstr>'THG-Anteile'!Druckbereich</vt:lpstr>
      <vt:lpstr>'THG-Trends'!Druckbereich</vt:lpstr>
      <vt:lpstr>Titel_de</vt:lpstr>
      <vt:lpstr>Titel_en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Gniffke, Patrick</dc:creator>
  <cp:lastModifiedBy>Gniffke, Patrick</cp:lastModifiedBy>
  <dcterms:created xsi:type="dcterms:W3CDTF">2019-05-28T12:42:15Z</dcterms:created>
  <dcterms:modified xsi:type="dcterms:W3CDTF">2021-08-18T11:21:34Z</dcterms:modified>
</cp:coreProperties>
</file>