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ramboll.sharepoint.com/sites/REH2023N01491/Shared Documents/General/3_Leistungen/"/>
    </mc:Choice>
  </mc:AlternateContent>
  <xr:revisionPtr revIDLastSave="0" documentId="8_{DBB1D8F2-2F06-45ED-9B81-F014E1BDC79F}" xr6:coauthVersionLast="47" xr6:coauthVersionMax="47" xr10:uidLastSave="{00000000-0000-0000-0000-000000000000}"/>
  <bookViews>
    <workbookView xWindow="-120" yWindow="-120" windowWidth="29040" windowHeight="17640" firstSheet="1" activeTab="12"/>
  </bookViews>
  <sheets>
    <sheet name="Main" sheetId="1" r:id="rId1"/>
    <sheet name="Group 1" sheetId="17" r:id="rId2"/>
    <sheet name="Group 2" sheetId="18" r:id="rId3"/>
    <sheet name="Group 3" sheetId="19" r:id="rId4"/>
    <sheet name="Group 4" sheetId="5" r:id="rId5"/>
    <sheet name="Group 5" sheetId="6" r:id="rId6"/>
    <sheet name="Group 6" sheetId="7" r:id="rId7"/>
    <sheet name="Group 7" sheetId="8" r:id="rId8"/>
    <sheet name="Group 8" sheetId="9" r:id="rId9"/>
    <sheet name="Group 9" sheetId="13" r:id="rId10"/>
    <sheet name="Group 10" sheetId="11" r:id="rId11"/>
    <sheet name="NFR-19 2009" sheetId="22" r:id="rId12"/>
    <sheet name="Converted units" sheetId="21" r:id="rId13"/>
  </sheets>
  <definedNames>
    <definedName name="_xlnm.Print_Area" localSheetId="6">'Group 6'!$1:$1048576</definedName>
  </definedNames>
  <calcPr calcId="191029" fullCalcOnLoad="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1" l="1"/>
  <c r="U41" i="21"/>
  <c r="U36" i="21"/>
  <c r="AD33" i="21"/>
  <c r="U27" i="21"/>
  <c r="AD27" i="21"/>
  <c r="J43" i="8"/>
  <c r="J10" i="19"/>
  <c r="AB7" i="21"/>
  <c r="AD36" i="21"/>
  <c r="O38" i="21"/>
  <c r="AA37" i="21"/>
  <c r="AB37" i="21"/>
  <c r="AC37" i="21"/>
  <c r="AD37" i="21"/>
  <c r="Z37" i="21"/>
  <c r="Z36" i="21"/>
  <c r="AA36" i="21"/>
  <c r="AB36" i="21"/>
  <c r="AC36" i="21"/>
  <c r="AD35" i="21"/>
  <c r="Z35" i="21"/>
  <c r="AA35" i="21"/>
  <c r="AB35" i="21"/>
  <c r="AC35" i="21"/>
  <c r="J11" i="9"/>
  <c r="O11" i="9"/>
  <c r="O8" i="9"/>
  <c r="AD34" i="21"/>
  <c r="Z34" i="21"/>
  <c r="AA34" i="21"/>
  <c r="AB34" i="21"/>
  <c r="AC34" i="21"/>
  <c r="Z33" i="21"/>
  <c r="AA33" i="21"/>
  <c r="AB33" i="21"/>
  <c r="AC33" i="21"/>
  <c r="AD32" i="21"/>
  <c r="J32" i="18"/>
  <c r="Z32" i="21"/>
  <c r="AA32" i="21"/>
  <c r="AB32" i="21"/>
  <c r="AC32" i="21"/>
  <c r="J49" i="18"/>
  <c r="K49" i="18"/>
  <c r="K45" i="18"/>
  <c r="AD31" i="21"/>
  <c r="Z31" i="21"/>
  <c r="AA31" i="21"/>
  <c r="AB31" i="21"/>
  <c r="AC31" i="21"/>
  <c r="AD30" i="21"/>
  <c r="J44" i="18"/>
  <c r="Z30" i="21"/>
  <c r="AA30" i="21"/>
  <c r="AB30" i="21"/>
  <c r="AC30" i="21"/>
  <c r="AD29" i="21"/>
  <c r="J39" i="18"/>
  <c r="J33" i="18"/>
  <c r="Z29" i="21"/>
  <c r="AA29" i="21"/>
  <c r="AB29" i="21"/>
  <c r="AC29" i="21"/>
  <c r="AD28" i="21"/>
  <c r="Z28" i="21"/>
  <c r="AA28" i="21"/>
  <c r="AB28" i="21"/>
  <c r="AC28" i="21"/>
  <c r="Z27" i="21"/>
  <c r="AA27" i="21"/>
  <c r="AB27" i="21"/>
  <c r="AC27" i="21"/>
  <c r="AD26" i="21"/>
  <c r="J8" i="5"/>
  <c r="Z26" i="21"/>
  <c r="AA26" i="21"/>
  <c r="AB26" i="21"/>
  <c r="AC26" i="21"/>
  <c r="AD25" i="21"/>
  <c r="AC25" i="21"/>
  <c r="Z25" i="21"/>
  <c r="AA25" i="21"/>
  <c r="AB25" i="21"/>
  <c r="AB24" i="21"/>
  <c r="AA24" i="21"/>
  <c r="Z24" i="21"/>
  <c r="Y24" i="21"/>
  <c r="AC24" i="21"/>
  <c r="AC7" i="21"/>
  <c r="AC11" i="21"/>
  <c r="AC12" i="21"/>
  <c r="AC13" i="21"/>
  <c r="AC14" i="21"/>
  <c r="AC15" i="21"/>
  <c r="AC16" i="21"/>
  <c r="AC17" i="21"/>
  <c r="AC18" i="21"/>
  <c r="AC19" i="21"/>
  <c r="AC20" i="21"/>
  <c r="AC21" i="21"/>
  <c r="AC22" i="21"/>
  <c r="AC23" i="21"/>
  <c r="AC10" i="21"/>
  <c r="AC9" i="21"/>
  <c r="AB21" i="21"/>
  <c r="AB22" i="21"/>
  <c r="AB19" i="21"/>
  <c r="AB17" i="21"/>
  <c r="AB11" i="21"/>
  <c r="AB12" i="21"/>
  <c r="AB13" i="21"/>
  <c r="AB14" i="21"/>
  <c r="AB15" i="21"/>
  <c r="AB10" i="21"/>
  <c r="AA22" i="21"/>
  <c r="AA21" i="21"/>
  <c r="AA19" i="21"/>
  <c r="AA17" i="21"/>
  <c r="AA11" i="21"/>
  <c r="AA12" i="21"/>
  <c r="AA13" i="21"/>
  <c r="AA14" i="21"/>
  <c r="AA15" i="21"/>
  <c r="AA10" i="21"/>
  <c r="Z22" i="21"/>
  <c r="Z21" i="21"/>
  <c r="Z19" i="21"/>
  <c r="Z17" i="21"/>
  <c r="Z11" i="21"/>
  <c r="Z12" i="21"/>
  <c r="Z13" i="21"/>
  <c r="Z14" i="21"/>
  <c r="Z15" i="21"/>
  <c r="Z10" i="21"/>
  <c r="Y4" i="21"/>
  <c r="J6" i="19"/>
  <c r="Z23" i="21"/>
  <c r="AA23" i="21"/>
  <c r="AB23" i="21"/>
  <c r="Z20" i="21"/>
  <c r="AA20" i="21"/>
  <c r="AB20" i="21"/>
  <c r="Z18" i="21"/>
  <c r="AA18" i="21"/>
  <c r="AB18" i="21"/>
  <c r="Z16" i="21"/>
  <c r="AA16" i="21"/>
  <c r="AB16" i="21"/>
  <c r="Z9" i="21"/>
  <c r="AA9" i="21"/>
  <c r="AB9" i="21"/>
  <c r="AC8" i="21"/>
  <c r="AA8" i="21"/>
  <c r="Z8" i="21"/>
  <c r="AD5" i="21"/>
  <c r="AD6" i="21"/>
  <c r="AD7" i="21"/>
  <c r="AD8" i="21"/>
  <c r="AD9" i="21"/>
  <c r="AD10" i="21"/>
  <c r="AD11" i="21"/>
  <c r="AD12" i="21"/>
  <c r="AD13" i="21"/>
  <c r="AD14" i="21"/>
  <c r="AD15" i="21"/>
  <c r="AD16" i="21"/>
  <c r="AD17" i="21"/>
  <c r="AD18" i="21"/>
  <c r="AD19" i="21"/>
  <c r="AD20" i="21"/>
  <c r="AD21" i="21"/>
  <c r="AD22" i="21"/>
  <c r="AD23" i="21"/>
  <c r="AD24" i="21"/>
  <c r="AC6" i="21"/>
  <c r="Z5" i="21"/>
  <c r="AA5" i="21"/>
  <c r="AB5" i="21"/>
  <c r="AC5" i="21"/>
  <c r="Z4" i="21"/>
  <c r="AA4" i="21"/>
  <c r="AB4" i="21"/>
  <c r="AC4" i="21"/>
  <c r="AD4" i="21"/>
  <c r="Y36" i="21"/>
  <c r="Y26" i="21"/>
  <c r="Y27" i="21"/>
  <c r="Y28" i="21"/>
  <c r="Y29" i="21"/>
  <c r="Y30" i="21"/>
  <c r="Y31" i="21"/>
  <c r="Y32" i="21"/>
  <c r="Y33" i="21"/>
  <c r="Y34" i="21"/>
  <c r="Y35" i="21"/>
  <c r="Y25" i="21"/>
  <c r="Y23" i="21"/>
  <c r="Y20" i="21"/>
  <c r="Y18" i="21"/>
  <c r="J31" i="19"/>
  <c r="Y16" i="21"/>
  <c r="Y9" i="21"/>
  <c r="Y5" i="21"/>
  <c r="I9" i="21"/>
  <c r="H9" i="21"/>
  <c r="J9" i="21"/>
  <c r="I8" i="21"/>
  <c r="H8" i="21"/>
  <c r="I7" i="21"/>
  <c r="H7" i="21"/>
  <c r="I6" i="21"/>
  <c r="H6" i="21"/>
  <c r="D69" i="21"/>
  <c r="I5" i="21"/>
  <c r="H5" i="21"/>
  <c r="D94" i="21"/>
  <c r="D79" i="21"/>
  <c r="D40" i="21"/>
  <c r="C40" i="21"/>
  <c r="D19" i="21"/>
  <c r="C19" i="21"/>
  <c r="J7" i="21"/>
  <c r="AA7" i="21"/>
  <c r="J5" i="21"/>
  <c r="Y14" i="21"/>
  <c r="J8" i="21"/>
  <c r="Y10" i="21"/>
  <c r="J7" i="6"/>
  <c r="J6" i="21"/>
  <c r="AA6" i="21"/>
  <c r="Y17" i="21"/>
  <c r="Y19" i="21"/>
  <c r="Y7" i="21"/>
  <c r="J16" i="18"/>
  <c r="Y13" i="21"/>
  <c r="J11" i="6"/>
  <c r="Y15" i="21"/>
  <c r="J16" i="6"/>
  <c r="Y11" i="21"/>
  <c r="Y21" i="21"/>
  <c r="Y12" i="21"/>
  <c r="Y22" i="21"/>
  <c r="Y8" i="21"/>
  <c r="J13" i="6"/>
  <c r="Y37" i="21"/>
  <c r="Y6" i="21"/>
  <c r="J10" i="18"/>
  <c r="Z6" i="21"/>
  <c r="Z7" i="21"/>
  <c r="AB8" i="21"/>
  <c r="AB6" i="21"/>
  <c r="L27" i="18"/>
  <c r="L28" i="18"/>
  <c r="O26" i="19"/>
  <c r="O19" i="19"/>
  <c r="O28" i="19"/>
  <c r="O25" i="19"/>
  <c r="O24" i="19"/>
  <c r="O22" i="19"/>
  <c r="O23" i="19"/>
  <c r="O21" i="19"/>
  <c r="O20" i="19"/>
  <c r="L17" i="13"/>
  <c r="L16" i="13"/>
  <c r="L14" i="13"/>
  <c r="L13" i="13"/>
  <c r="L11" i="13"/>
  <c r="L10" i="13"/>
  <c r="L9" i="13"/>
  <c r="L8" i="13"/>
  <c r="L105" i="8"/>
  <c r="L102" i="8"/>
  <c r="L100" i="8"/>
  <c r="L99" i="8"/>
  <c r="L98" i="8"/>
  <c r="O53" i="18"/>
  <c r="K54" i="18"/>
  <c r="K52" i="18"/>
  <c r="K53" i="18"/>
  <c r="K50" i="18"/>
  <c r="K51" i="18"/>
  <c r="K47" i="18"/>
  <c r="K48" i="18"/>
  <c r="K46" i="18"/>
  <c r="O46" i="18"/>
  <c r="O45" i="18"/>
  <c r="O20" i="9"/>
  <c r="O19" i="9"/>
  <c r="K20" i="9"/>
  <c r="K21" i="9"/>
  <c r="O21" i="9"/>
  <c r="F16" i="11"/>
  <c r="J17" i="11"/>
  <c r="J16" i="11"/>
  <c r="J30" i="11"/>
  <c r="F12" i="1"/>
  <c r="J18" i="11"/>
  <c r="J19" i="11"/>
  <c r="J20" i="11"/>
  <c r="K30" i="11"/>
  <c r="G12" i="1"/>
  <c r="J4" i="13"/>
  <c r="K4" i="13"/>
  <c r="M4" i="13"/>
  <c r="N4" i="13"/>
  <c r="L5" i="13"/>
  <c r="L6" i="13"/>
  <c r="L4" i="13"/>
  <c r="O6" i="13"/>
  <c r="O4" i="13"/>
  <c r="L7" i="13"/>
  <c r="O7" i="13"/>
  <c r="K8" i="13"/>
  <c r="M8" i="13"/>
  <c r="N8" i="13"/>
  <c r="J9" i="13"/>
  <c r="J8" i="13"/>
  <c r="O11" i="13"/>
  <c r="O9" i="13"/>
  <c r="O8" i="13"/>
  <c r="J12" i="13"/>
  <c r="L12" i="13"/>
  <c r="O14" i="13"/>
  <c r="O12" i="13"/>
  <c r="J15" i="13"/>
  <c r="L15" i="13"/>
  <c r="O17" i="13"/>
  <c r="O15" i="13"/>
  <c r="J18" i="13"/>
  <c r="K18" i="13"/>
  <c r="M18" i="13"/>
  <c r="N18" i="13"/>
  <c r="O18" i="13"/>
  <c r="L19" i="13"/>
  <c r="L20" i="13"/>
  <c r="L18" i="13"/>
  <c r="L21" i="13"/>
  <c r="J22" i="13"/>
  <c r="K22" i="13"/>
  <c r="K27" i="13"/>
  <c r="C11" i="1"/>
  <c r="L22" i="13"/>
  <c r="M22" i="13"/>
  <c r="M27" i="13"/>
  <c r="E11" i="1"/>
  <c r="O22" i="13"/>
  <c r="N23" i="13"/>
  <c r="N22" i="13"/>
  <c r="N24" i="13"/>
  <c r="J25" i="13"/>
  <c r="K25" i="13"/>
  <c r="L25" i="13"/>
  <c r="M25" i="13"/>
  <c r="N25" i="13"/>
  <c r="O25" i="13"/>
  <c r="J4" i="9"/>
  <c r="L4" i="9"/>
  <c r="M4" i="9"/>
  <c r="M22" i="9"/>
  <c r="E10" i="1"/>
  <c r="K5" i="9"/>
  <c r="K4" i="9"/>
  <c r="N5" i="9"/>
  <c r="O5" i="9"/>
  <c r="K6" i="9"/>
  <c r="N6" i="9"/>
  <c r="N4" i="9"/>
  <c r="N22" i="9"/>
  <c r="F10" i="1"/>
  <c r="O6" i="9"/>
  <c r="K7" i="9"/>
  <c r="N7" i="9"/>
  <c r="O7" i="9"/>
  <c r="O4" i="9"/>
  <c r="L8" i="9"/>
  <c r="L22" i="9"/>
  <c r="D10" i="1"/>
  <c r="M8" i="9"/>
  <c r="N8" i="9"/>
  <c r="K9" i="9"/>
  <c r="K10" i="9"/>
  <c r="O10" i="9"/>
  <c r="J12" i="9"/>
  <c r="L12" i="9"/>
  <c r="M12" i="9"/>
  <c r="N12" i="9"/>
  <c r="K13" i="9"/>
  <c r="K12" i="9"/>
  <c r="O13" i="9"/>
  <c r="O12" i="9"/>
  <c r="K14" i="9"/>
  <c r="O14" i="9"/>
  <c r="K15" i="9"/>
  <c r="O15" i="9"/>
  <c r="J16" i="9"/>
  <c r="K16" i="9"/>
  <c r="L16" i="9"/>
  <c r="M16" i="9"/>
  <c r="N16" i="9"/>
  <c r="O17" i="9"/>
  <c r="O18" i="9"/>
  <c r="O16" i="9"/>
  <c r="J19" i="9"/>
  <c r="L19" i="9"/>
  <c r="M19" i="9"/>
  <c r="N19" i="9"/>
  <c r="J5" i="8"/>
  <c r="L5" i="8"/>
  <c r="M5" i="8"/>
  <c r="M4" i="8"/>
  <c r="N5" i="8"/>
  <c r="K6" i="8"/>
  <c r="K7" i="8"/>
  <c r="K5" i="8"/>
  <c r="K4" i="8"/>
  <c r="O7" i="8"/>
  <c r="O5" i="8"/>
  <c r="K8" i="8"/>
  <c r="O8" i="8"/>
  <c r="J9" i="8"/>
  <c r="N10" i="8"/>
  <c r="N9" i="8"/>
  <c r="L11" i="8"/>
  <c r="L9" i="8"/>
  <c r="L4" i="8"/>
  <c r="N11" i="8"/>
  <c r="O11" i="8"/>
  <c r="L12" i="8"/>
  <c r="N12" i="8"/>
  <c r="O12" i="8"/>
  <c r="O9" i="8"/>
  <c r="N13" i="8"/>
  <c r="L14" i="8"/>
  <c r="N14" i="8"/>
  <c r="O14" i="8"/>
  <c r="N15" i="8"/>
  <c r="N16" i="8"/>
  <c r="N17" i="8"/>
  <c r="N18" i="8"/>
  <c r="J20" i="8"/>
  <c r="K20" i="8"/>
  <c r="K19" i="8"/>
  <c r="M20" i="8"/>
  <c r="M19" i="8"/>
  <c r="N20" i="8"/>
  <c r="N19" i="8"/>
  <c r="O21" i="8"/>
  <c r="L23" i="8"/>
  <c r="O23" i="8"/>
  <c r="L24" i="8"/>
  <c r="L20" i="8"/>
  <c r="L19" i="8"/>
  <c r="O24" i="8"/>
  <c r="O20" i="8"/>
  <c r="O19" i="8"/>
  <c r="L25" i="8"/>
  <c r="O25" i="8"/>
  <c r="J27" i="8"/>
  <c r="L27" i="8"/>
  <c r="M27" i="8"/>
  <c r="M26" i="8"/>
  <c r="N27" i="8"/>
  <c r="O27" i="8"/>
  <c r="K28" i="8"/>
  <c r="K27" i="8"/>
  <c r="K29" i="8"/>
  <c r="K30" i="8"/>
  <c r="J31" i="8"/>
  <c r="K31" i="8"/>
  <c r="L31" i="8"/>
  <c r="M31" i="8"/>
  <c r="N31" i="8"/>
  <c r="O32" i="8"/>
  <c r="O31" i="8"/>
  <c r="O33" i="8"/>
  <c r="O34" i="8"/>
  <c r="K35" i="8"/>
  <c r="M35" i="8"/>
  <c r="L37" i="8"/>
  <c r="N37" i="8"/>
  <c r="O37" i="8"/>
  <c r="L38" i="8"/>
  <c r="N38" i="8"/>
  <c r="N35" i="8"/>
  <c r="N26" i="8"/>
  <c r="O38" i="8"/>
  <c r="L40" i="8"/>
  <c r="N40" i="8"/>
  <c r="O40" i="8"/>
  <c r="L41" i="8"/>
  <c r="N41" i="8"/>
  <c r="O41" i="8"/>
  <c r="L44" i="8"/>
  <c r="O44" i="8"/>
  <c r="J45" i="8"/>
  <c r="M45" i="8"/>
  <c r="N45" i="8"/>
  <c r="K46" i="8"/>
  <c r="K45" i="8"/>
  <c r="L46" i="8"/>
  <c r="O46" i="8"/>
  <c r="O45" i="8"/>
  <c r="K47" i="8"/>
  <c r="L47" i="8"/>
  <c r="L45" i="8"/>
  <c r="O47" i="8"/>
  <c r="K48" i="8"/>
  <c r="L48" i="8"/>
  <c r="O48" i="8"/>
  <c r="J50" i="8"/>
  <c r="K50" i="8"/>
  <c r="K49" i="8"/>
  <c r="L50" i="8"/>
  <c r="M50" i="8"/>
  <c r="O50" i="8"/>
  <c r="N51" i="8"/>
  <c r="N50" i="8"/>
  <c r="J52" i="8"/>
  <c r="K52" i="8"/>
  <c r="L52" i="8"/>
  <c r="M52" i="8"/>
  <c r="O52" i="8"/>
  <c r="N53" i="8"/>
  <c r="N52" i="8"/>
  <c r="N54" i="8"/>
  <c r="N55" i="8"/>
  <c r="N56" i="8"/>
  <c r="J57" i="8"/>
  <c r="K57" i="8"/>
  <c r="L57" i="8"/>
  <c r="M57" i="8"/>
  <c r="M49" i="8"/>
  <c r="O57" i="8"/>
  <c r="N58" i="8"/>
  <c r="N57" i="8"/>
  <c r="N59" i="8"/>
  <c r="J60" i="8"/>
  <c r="K60" i="8"/>
  <c r="L60" i="8"/>
  <c r="M60" i="8"/>
  <c r="O60" i="8"/>
  <c r="N61" i="8"/>
  <c r="N60" i="8"/>
  <c r="N62" i="8"/>
  <c r="J63" i="8"/>
  <c r="K63" i="8"/>
  <c r="L63" i="8"/>
  <c r="M63" i="8"/>
  <c r="O63" i="8"/>
  <c r="N64" i="8"/>
  <c r="N63" i="8"/>
  <c r="N65" i="8"/>
  <c r="J66" i="8"/>
  <c r="K66" i="8"/>
  <c r="L66" i="8"/>
  <c r="M66" i="8"/>
  <c r="O66" i="8"/>
  <c r="N67" i="8"/>
  <c r="N66" i="8"/>
  <c r="N68" i="8"/>
  <c r="N69" i="8"/>
  <c r="J70" i="8"/>
  <c r="K70" i="8"/>
  <c r="L70" i="8"/>
  <c r="L49" i="8"/>
  <c r="M70" i="8"/>
  <c r="O70" i="8"/>
  <c r="N71" i="8"/>
  <c r="N72" i="8"/>
  <c r="N70" i="8"/>
  <c r="N73" i="8"/>
  <c r="J74" i="8"/>
  <c r="K74" i="8"/>
  <c r="L74" i="8"/>
  <c r="M74" i="8"/>
  <c r="O74" i="8"/>
  <c r="N76" i="8"/>
  <c r="N77" i="8"/>
  <c r="N74" i="8"/>
  <c r="J78" i="8"/>
  <c r="K78" i="8"/>
  <c r="L78" i="8"/>
  <c r="M78" i="8"/>
  <c r="O78" i="8"/>
  <c r="N79" i="8"/>
  <c r="N80" i="8"/>
  <c r="N78" i="8"/>
  <c r="N81" i="8"/>
  <c r="N82" i="8"/>
  <c r="J83" i="8"/>
  <c r="K83" i="8"/>
  <c r="L83" i="8"/>
  <c r="M83" i="8"/>
  <c r="O83" i="8"/>
  <c r="N84" i="8"/>
  <c r="N83" i="8"/>
  <c r="N85" i="8"/>
  <c r="J86" i="8"/>
  <c r="K86" i="8"/>
  <c r="L86" i="8"/>
  <c r="M86" i="8"/>
  <c r="O86" i="8"/>
  <c r="N87" i="8"/>
  <c r="N86" i="8"/>
  <c r="N88" i="8"/>
  <c r="N89" i="8"/>
  <c r="J90" i="8"/>
  <c r="K90" i="8"/>
  <c r="L90" i="8"/>
  <c r="M90" i="8"/>
  <c r="N91" i="8"/>
  <c r="N90" i="8"/>
  <c r="O91" i="8"/>
  <c r="O90" i="8"/>
  <c r="O49" i="8"/>
  <c r="N92" i="8"/>
  <c r="N93" i="8"/>
  <c r="J95" i="8"/>
  <c r="K95" i="8"/>
  <c r="M95" i="8"/>
  <c r="M94" i="8"/>
  <c r="L96" i="8"/>
  <c r="N96" i="8"/>
  <c r="N95" i="8"/>
  <c r="N94" i="8"/>
  <c r="O96" i="8"/>
  <c r="O95" i="8"/>
  <c r="O94" i="8"/>
  <c r="L97" i="8"/>
  <c r="L95" i="8"/>
  <c r="L94" i="8"/>
  <c r="N97" i="8"/>
  <c r="O97" i="8"/>
  <c r="J98" i="8"/>
  <c r="M98" i="8"/>
  <c r="N98" i="8"/>
  <c r="O98" i="8"/>
  <c r="K99" i="8"/>
  <c r="K98" i="8"/>
  <c r="K101" i="8"/>
  <c r="K100" i="8"/>
  <c r="M102" i="8"/>
  <c r="M100" i="8"/>
  <c r="N102" i="8"/>
  <c r="N100" i="8"/>
  <c r="K103" i="8"/>
  <c r="K102" i="8"/>
  <c r="O103" i="8"/>
  <c r="O102" i="8"/>
  <c r="O100" i="8"/>
  <c r="K104" i="8"/>
  <c r="J106" i="8"/>
  <c r="K106" i="8"/>
  <c r="L106" i="8"/>
  <c r="M106" i="8"/>
  <c r="O106" i="8"/>
  <c r="N107" i="8"/>
  <c r="N106" i="8"/>
  <c r="N108" i="8"/>
  <c r="J110" i="8"/>
  <c r="K110" i="8"/>
  <c r="L110" i="8"/>
  <c r="M110" i="8"/>
  <c r="O110" i="8"/>
  <c r="N111" i="8"/>
  <c r="N110" i="8"/>
  <c r="N112" i="8"/>
  <c r="J123" i="8"/>
  <c r="K123" i="8"/>
  <c r="L124" i="8"/>
  <c r="L123" i="8"/>
  <c r="L125" i="8"/>
  <c r="M125" i="8"/>
  <c r="M123" i="8"/>
  <c r="L126" i="8"/>
  <c r="M126" i="8"/>
  <c r="L128" i="8"/>
  <c r="M128" i="8"/>
  <c r="L131" i="8"/>
  <c r="J4" i="7"/>
  <c r="L4" i="7"/>
  <c r="L16" i="7"/>
  <c r="D8" i="1"/>
  <c r="N4" i="7"/>
  <c r="N16" i="7"/>
  <c r="F8" i="1"/>
  <c r="O4" i="7"/>
  <c r="O16" i="7"/>
  <c r="G8" i="1"/>
  <c r="K5" i="7"/>
  <c r="M5" i="7"/>
  <c r="K6" i="7"/>
  <c r="M6" i="7"/>
  <c r="M4" i="7"/>
  <c r="K7" i="7"/>
  <c r="K4" i="7"/>
  <c r="M7" i="7"/>
  <c r="K8" i="7"/>
  <c r="M8" i="7"/>
  <c r="K9" i="7"/>
  <c r="M9" i="7"/>
  <c r="L10" i="7"/>
  <c r="N10" i="7"/>
  <c r="O10" i="7"/>
  <c r="K11" i="7"/>
  <c r="M11" i="7"/>
  <c r="K12" i="7"/>
  <c r="M12" i="7"/>
  <c r="K13" i="7"/>
  <c r="M13" i="7"/>
  <c r="K14" i="7"/>
  <c r="M14" i="7"/>
  <c r="L4" i="6"/>
  <c r="M4" i="6"/>
  <c r="N4" i="6"/>
  <c r="O4" i="6"/>
  <c r="K5" i="6"/>
  <c r="K6" i="6"/>
  <c r="K8" i="6"/>
  <c r="K10" i="6"/>
  <c r="L12" i="6"/>
  <c r="M12" i="6"/>
  <c r="M9" i="6"/>
  <c r="M17" i="6"/>
  <c r="E7" i="1"/>
  <c r="N12" i="6"/>
  <c r="N9" i="6"/>
  <c r="N17" i="6"/>
  <c r="F7" i="1"/>
  <c r="O12" i="6"/>
  <c r="O9" i="6"/>
  <c r="K14" i="6"/>
  <c r="L15" i="6"/>
  <c r="L17" i="6"/>
  <c r="D7" i="1"/>
  <c r="M15" i="6"/>
  <c r="N15" i="6"/>
  <c r="O15" i="6"/>
  <c r="L4" i="5"/>
  <c r="L27" i="5"/>
  <c r="D6" i="1"/>
  <c r="M4" i="5"/>
  <c r="N4" i="5"/>
  <c r="O4" i="5"/>
  <c r="K5" i="5"/>
  <c r="K6" i="5"/>
  <c r="K7" i="5"/>
  <c r="J9" i="5"/>
  <c r="L9" i="5"/>
  <c r="M9" i="5"/>
  <c r="M27" i="5"/>
  <c r="E6" i="1"/>
  <c r="N9" i="5"/>
  <c r="O9" i="5"/>
  <c r="K10" i="5"/>
  <c r="K9" i="5"/>
  <c r="K11" i="5"/>
  <c r="J12" i="5"/>
  <c r="L12" i="5"/>
  <c r="M12" i="5"/>
  <c r="K13" i="5"/>
  <c r="K12" i="5"/>
  <c r="N13" i="5"/>
  <c r="N12" i="5"/>
  <c r="O13" i="5"/>
  <c r="O12" i="5"/>
  <c r="K14" i="5"/>
  <c r="N14" i="5"/>
  <c r="O14" i="5"/>
  <c r="J15" i="5"/>
  <c r="L15" i="5"/>
  <c r="M15" i="5"/>
  <c r="N15" i="5"/>
  <c r="O15" i="5"/>
  <c r="K16" i="5"/>
  <c r="K15" i="5"/>
  <c r="K17" i="5"/>
  <c r="J18" i="5"/>
  <c r="L18" i="5"/>
  <c r="M18" i="5"/>
  <c r="N18" i="5"/>
  <c r="O18" i="5"/>
  <c r="K19" i="5"/>
  <c r="K18" i="5"/>
  <c r="K20" i="5"/>
  <c r="J21" i="5"/>
  <c r="L21" i="5"/>
  <c r="M21" i="5"/>
  <c r="N21" i="5"/>
  <c r="K22" i="5"/>
  <c r="K21" i="5"/>
  <c r="K23" i="5"/>
  <c r="O23" i="5"/>
  <c r="O21" i="5"/>
  <c r="J24" i="5"/>
  <c r="L24" i="5"/>
  <c r="M24" i="5"/>
  <c r="K26" i="5"/>
  <c r="K24" i="5"/>
  <c r="N26" i="5"/>
  <c r="N24" i="5"/>
  <c r="O26" i="5"/>
  <c r="O24" i="5"/>
  <c r="L4" i="19"/>
  <c r="M4" i="19"/>
  <c r="N4" i="19"/>
  <c r="N32" i="19"/>
  <c r="F5" i="1"/>
  <c r="K5" i="19"/>
  <c r="K7" i="19"/>
  <c r="K8" i="19"/>
  <c r="K9" i="19"/>
  <c r="J11" i="19"/>
  <c r="L11" i="19"/>
  <c r="M11" i="19"/>
  <c r="N11" i="19"/>
  <c r="K12" i="19"/>
  <c r="K11" i="19"/>
  <c r="K13" i="19"/>
  <c r="O13" i="19"/>
  <c r="K14" i="19"/>
  <c r="O14" i="19"/>
  <c r="O11" i="19"/>
  <c r="K15" i="19"/>
  <c r="O15" i="19"/>
  <c r="J16" i="19"/>
  <c r="K16" i="19"/>
  <c r="L16" i="19"/>
  <c r="M16" i="19"/>
  <c r="N16" i="19"/>
  <c r="O16" i="19"/>
  <c r="K17" i="19"/>
  <c r="J18" i="19"/>
  <c r="L18" i="19"/>
  <c r="M18" i="19"/>
  <c r="N18" i="19"/>
  <c r="O18" i="19"/>
  <c r="K19" i="19"/>
  <c r="K20" i="19"/>
  <c r="K21" i="19"/>
  <c r="K18" i="19"/>
  <c r="K22" i="19"/>
  <c r="K23" i="19"/>
  <c r="K24" i="19"/>
  <c r="L25" i="19"/>
  <c r="L32" i="19"/>
  <c r="D5" i="1"/>
  <c r="M25" i="19"/>
  <c r="N25" i="19"/>
  <c r="K26" i="19"/>
  <c r="K27" i="19"/>
  <c r="K28" i="19"/>
  <c r="K29" i="19"/>
  <c r="K30" i="19"/>
  <c r="M32" i="19"/>
  <c r="E5" i="1"/>
  <c r="J4" i="18"/>
  <c r="L4" i="18"/>
  <c r="M4" i="18"/>
  <c r="N4" i="18"/>
  <c r="K5" i="18"/>
  <c r="O5" i="18"/>
  <c r="O4" i="18"/>
  <c r="K6" i="18"/>
  <c r="O6" i="18"/>
  <c r="K7" i="18"/>
  <c r="O7" i="18"/>
  <c r="M8" i="18"/>
  <c r="N8" i="18"/>
  <c r="O8" i="18"/>
  <c r="K9" i="18"/>
  <c r="L9" i="18"/>
  <c r="L12" i="18"/>
  <c r="L11" i="18"/>
  <c r="M12" i="18"/>
  <c r="M11" i="18"/>
  <c r="N12" i="18"/>
  <c r="K13" i="18"/>
  <c r="O13" i="18"/>
  <c r="K14" i="18"/>
  <c r="O14" i="18"/>
  <c r="K15" i="18"/>
  <c r="O15" i="18"/>
  <c r="J17" i="18"/>
  <c r="L17" i="18"/>
  <c r="M17" i="18"/>
  <c r="N17" i="18"/>
  <c r="N11" i="18"/>
  <c r="K18" i="18"/>
  <c r="K19" i="18"/>
  <c r="K17" i="18"/>
  <c r="O19" i="18"/>
  <c r="O17" i="18"/>
  <c r="O11" i="18"/>
  <c r="K20" i="18"/>
  <c r="O20" i="18"/>
  <c r="K21" i="18"/>
  <c r="O21" i="18"/>
  <c r="J22" i="18"/>
  <c r="L22" i="18"/>
  <c r="M22" i="18"/>
  <c r="N22" i="18"/>
  <c r="K23" i="18"/>
  <c r="K22" i="18"/>
  <c r="O23" i="18"/>
  <c r="O22" i="18"/>
  <c r="K24" i="18"/>
  <c r="O24" i="18"/>
  <c r="K25" i="18"/>
  <c r="O25" i="18"/>
  <c r="M26" i="18"/>
  <c r="N26" i="18"/>
  <c r="K27" i="18"/>
  <c r="K26" i="18"/>
  <c r="O27" i="18"/>
  <c r="K28" i="18"/>
  <c r="O28" i="18"/>
  <c r="K29" i="18"/>
  <c r="L29" i="18"/>
  <c r="O29" i="18"/>
  <c r="O26" i="18"/>
  <c r="K30" i="18"/>
  <c r="L30" i="18"/>
  <c r="K31" i="18"/>
  <c r="L31" i="18"/>
  <c r="L33" i="18"/>
  <c r="M33" i="18"/>
  <c r="N33" i="18"/>
  <c r="K34" i="18"/>
  <c r="K33" i="18"/>
  <c r="O34" i="18"/>
  <c r="K35" i="18"/>
  <c r="O35" i="18"/>
  <c r="K36" i="18"/>
  <c r="O36" i="18"/>
  <c r="O33" i="18"/>
  <c r="K37" i="18"/>
  <c r="K38" i="18"/>
  <c r="L40" i="18"/>
  <c r="M40" i="18"/>
  <c r="N40" i="18"/>
  <c r="K41" i="18"/>
  <c r="K42" i="18"/>
  <c r="O42" i="18"/>
  <c r="O40" i="18"/>
  <c r="K43" i="18"/>
  <c r="L45" i="18"/>
  <c r="M45" i="18"/>
  <c r="N45" i="18"/>
  <c r="O47" i="18"/>
  <c r="O48" i="18"/>
  <c r="J50" i="18"/>
  <c r="L50" i="18"/>
  <c r="M50" i="18"/>
  <c r="N50" i="18"/>
  <c r="O50" i="18"/>
  <c r="J55" i="18"/>
  <c r="M55" i="18"/>
  <c r="N55" i="18"/>
  <c r="K56" i="18"/>
  <c r="K55" i="18"/>
  <c r="L56" i="18"/>
  <c r="L55" i="18"/>
  <c r="K57" i="18"/>
  <c r="L57" i="18"/>
  <c r="O57" i="18"/>
  <c r="O55" i="18"/>
  <c r="K58" i="18"/>
  <c r="J59" i="18"/>
  <c r="L59" i="18"/>
  <c r="M59" i="18"/>
  <c r="N59" i="18"/>
  <c r="O59" i="18"/>
  <c r="K60" i="18"/>
  <c r="K59" i="18"/>
  <c r="K61" i="18"/>
  <c r="J62" i="18"/>
  <c r="L62" i="18"/>
  <c r="M62" i="18"/>
  <c r="N62" i="18"/>
  <c r="K63" i="18"/>
  <c r="K62" i="18"/>
  <c r="O63" i="18"/>
  <c r="O62" i="18"/>
  <c r="J64" i="18"/>
  <c r="L64" i="18"/>
  <c r="M64" i="18"/>
  <c r="N64" i="18"/>
  <c r="N69" i="18"/>
  <c r="F4" i="1"/>
  <c r="O64" i="18"/>
  <c r="K65" i="18"/>
  <c r="K64" i="18"/>
  <c r="K66" i="18"/>
  <c r="K67" i="18"/>
  <c r="K68" i="18"/>
  <c r="K5" i="17"/>
  <c r="M5" i="17"/>
  <c r="N5" i="17"/>
  <c r="O5" i="17"/>
  <c r="O36" i="17"/>
  <c r="F3" i="1"/>
  <c r="L6" i="17"/>
  <c r="L5" i="17"/>
  <c r="P6" i="17"/>
  <c r="Q6" i="17"/>
  <c r="L7" i="17"/>
  <c r="P7" i="17"/>
  <c r="P5" i="17"/>
  <c r="Q7" i="17"/>
  <c r="L8" i="17"/>
  <c r="P8" i="17"/>
  <c r="Q8" i="17"/>
  <c r="L9" i="17"/>
  <c r="P9" i="17"/>
  <c r="Q9" i="17"/>
  <c r="Q5" i="17"/>
  <c r="K10" i="17"/>
  <c r="M10" i="17"/>
  <c r="N10" i="17"/>
  <c r="O10" i="17"/>
  <c r="L11" i="17"/>
  <c r="P11" i="17"/>
  <c r="P10" i="17"/>
  <c r="Q11" i="17"/>
  <c r="Q10" i="17"/>
  <c r="L12" i="17"/>
  <c r="P12" i="17"/>
  <c r="Q12" i="17"/>
  <c r="L13" i="17"/>
  <c r="L10" i="17"/>
  <c r="P13" i="17"/>
  <c r="Q13" i="17"/>
  <c r="L14" i="17"/>
  <c r="P14" i="17"/>
  <c r="Q14" i="17"/>
  <c r="K15" i="17"/>
  <c r="M15" i="17"/>
  <c r="N15" i="17"/>
  <c r="O15" i="17"/>
  <c r="L16" i="17"/>
  <c r="P16" i="17"/>
  <c r="Q16" i="17"/>
  <c r="L17" i="17"/>
  <c r="P17" i="17"/>
  <c r="P15" i="17"/>
  <c r="Q17" i="17"/>
  <c r="Q15" i="17"/>
  <c r="L18" i="17"/>
  <c r="L15" i="17"/>
  <c r="P18" i="17"/>
  <c r="L19" i="17"/>
  <c r="P19" i="17"/>
  <c r="Q19" i="17"/>
  <c r="K20" i="17"/>
  <c r="M20" i="17"/>
  <c r="M36" i="17"/>
  <c r="D3" i="1"/>
  <c r="N20" i="17"/>
  <c r="N36" i="17"/>
  <c r="E3" i="1"/>
  <c r="O20" i="17"/>
  <c r="L21" i="17"/>
  <c r="L22" i="17"/>
  <c r="L20" i="17"/>
  <c r="L23" i="17"/>
  <c r="P23" i="17"/>
  <c r="P20" i="17"/>
  <c r="Q23" i="17"/>
  <c r="Q20" i="17"/>
  <c r="K24" i="17"/>
  <c r="M24" i="17"/>
  <c r="N24" i="17"/>
  <c r="O24" i="17"/>
  <c r="L25" i="17"/>
  <c r="P25" i="17"/>
  <c r="P24" i="17"/>
  <c r="Q25" i="17"/>
  <c r="Q24" i="17"/>
  <c r="L26" i="17"/>
  <c r="P26" i="17"/>
  <c r="Q26" i="17"/>
  <c r="L27" i="17"/>
  <c r="L24" i="17"/>
  <c r="P27" i="17"/>
  <c r="Q27" i="17"/>
  <c r="K28" i="17"/>
  <c r="M28" i="17"/>
  <c r="N28" i="17"/>
  <c r="O28" i="17"/>
  <c r="L29" i="17"/>
  <c r="P29" i="17"/>
  <c r="P28" i="17"/>
  <c r="Q29" i="17"/>
  <c r="Q28" i="17"/>
  <c r="L30" i="17"/>
  <c r="P30" i="17"/>
  <c r="Q30" i="17"/>
  <c r="L31" i="17"/>
  <c r="L28" i="17"/>
  <c r="P31" i="17"/>
  <c r="Q31" i="17"/>
  <c r="K32" i="17"/>
  <c r="M32" i="17"/>
  <c r="N32" i="17"/>
  <c r="O32" i="17"/>
  <c r="P32" i="17"/>
  <c r="Q32" i="17"/>
  <c r="L33" i="17"/>
  <c r="L32" i="17"/>
  <c r="L34" i="17"/>
  <c r="L35" i="17"/>
  <c r="Q36" i="17"/>
  <c r="N27" i="13"/>
  <c r="F11" i="1"/>
  <c r="L36" i="17"/>
  <c r="C3" i="1"/>
  <c r="O27" i="13"/>
  <c r="G11" i="1"/>
  <c r="L27" i="13"/>
  <c r="D11" i="1"/>
  <c r="P36" i="17"/>
  <c r="P37" i="17"/>
  <c r="G3" i="1"/>
  <c r="K4" i="18"/>
  <c r="K19" i="9"/>
  <c r="O12" i="18"/>
  <c r="J8" i="9"/>
  <c r="K11" i="9"/>
  <c r="K8" i="9"/>
  <c r="K94" i="8"/>
  <c r="N49" i="8"/>
  <c r="N4" i="8"/>
  <c r="N113" i="8"/>
  <c r="F9" i="1"/>
  <c r="F13" i="1"/>
  <c r="M113" i="8"/>
  <c r="E9" i="1"/>
  <c r="O4" i="8"/>
  <c r="K113" i="8"/>
  <c r="C9" i="1"/>
  <c r="K26" i="8"/>
  <c r="O17" i="6"/>
  <c r="G7" i="1"/>
  <c r="O27" i="5"/>
  <c r="G6" i="1"/>
  <c r="N27" i="5"/>
  <c r="F6" i="1"/>
  <c r="O69" i="18"/>
  <c r="G4" i="1"/>
  <c r="M69" i="18"/>
  <c r="E4" i="1"/>
  <c r="O22" i="9"/>
  <c r="G10" i="1"/>
  <c r="K22" i="9"/>
  <c r="C10" i="1"/>
  <c r="O43" i="8"/>
  <c r="O35" i="8"/>
  <c r="O26" i="8"/>
  <c r="O113" i="8"/>
  <c r="G9" i="1"/>
  <c r="J35" i="8"/>
  <c r="L43" i="8"/>
  <c r="L35" i="8"/>
  <c r="L26" i="8"/>
  <c r="L113" i="8"/>
  <c r="D9" i="1"/>
  <c r="K10" i="19"/>
  <c r="K15" i="7"/>
  <c r="K10" i="7"/>
  <c r="K16" i="7"/>
  <c r="C8" i="1"/>
  <c r="J10" i="7"/>
  <c r="M15" i="7"/>
  <c r="M10" i="7"/>
  <c r="M16" i="7"/>
  <c r="E8" i="1"/>
  <c r="E13" i="1"/>
  <c r="J40" i="18"/>
  <c r="K44" i="18"/>
  <c r="K40" i="18"/>
  <c r="J26" i="18"/>
  <c r="L32" i="18"/>
  <c r="L26" i="18"/>
  <c r="J45" i="18"/>
  <c r="J4" i="5"/>
  <c r="K8" i="5"/>
  <c r="K4" i="5"/>
  <c r="K27" i="5"/>
  <c r="C6" i="1"/>
  <c r="J25" i="19"/>
  <c r="K31" i="19"/>
  <c r="K25" i="19"/>
  <c r="J12" i="6"/>
  <c r="K13" i="6"/>
  <c r="K12" i="6"/>
  <c r="K16" i="18"/>
  <c r="K12" i="18"/>
  <c r="K11" i="18"/>
  <c r="J12" i="18"/>
  <c r="J11" i="18"/>
  <c r="K7" i="6"/>
  <c r="K4" i="6"/>
  <c r="J4" i="6"/>
  <c r="J15" i="6"/>
  <c r="K16" i="6"/>
  <c r="K15" i="6"/>
  <c r="K10" i="18"/>
  <c r="K8" i="18"/>
  <c r="K69" i="18"/>
  <c r="C4" i="1"/>
  <c r="J8" i="18"/>
  <c r="J9" i="6"/>
  <c r="K11" i="6"/>
  <c r="K9" i="6"/>
  <c r="O6" i="19"/>
  <c r="O4" i="19"/>
  <c r="O32" i="19"/>
  <c r="G5" i="1"/>
  <c r="J4" i="19"/>
  <c r="K6" i="19"/>
  <c r="K4" i="19"/>
  <c r="K32" i="19"/>
  <c r="C5" i="1"/>
  <c r="K17" i="6"/>
  <c r="C7" i="1"/>
  <c r="G13" i="1"/>
  <c r="L10" i="18"/>
  <c r="L8" i="18"/>
  <c r="L69" i="18"/>
  <c r="D4" i="1"/>
  <c r="D13" i="1"/>
  <c r="C13" i="1"/>
  <c r="C14" i="1"/>
</calcChain>
</file>

<file path=xl/comments1.xml><?xml version="1.0" encoding="utf-8"?>
<comments xmlns="http://schemas.openxmlformats.org/spreadsheetml/2006/main">
  <authors>
    <author>Klaudija Obajdin</author>
  </authors>
  <commentList>
    <comment ref="AC7" authorId="0" shapeId="0">
      <text>
        <r>
          <rPr>
            <b/>
            <sz val="9"/>
            <color indexed="81"/>
            <rFont val="Tahoma"/>
            <charset val="1"/>
          </rPr>
          <t>Klaudija Obajdin:</t>
        </r>
        <r>
          <rPr>
            <sz val="9"/>
            <color indexed="81"/>
            <rFont val="Tahoma"/>
            <charset val="1"/>
          </rPr>
          <t xml:space="preserve">
excluded from the calculation of emissions due to unknown activity data.</t>
        </r>
      </text>
    </comment>
    <comment ref="U27" authorId="0" shapeId="0">
      <text>
        <r>
          <rPr>
            <b/>
            <sz val="9"/>
            <color indexed="81"/>
            <rFont val="Tahoma"/>
            <charset val="1"/>
          </rPr>
          <t>Klaudija Obajdin:</t>
        </r>
        <r>
          <rPr>
            <sz val="9"/>
            <color indexed="81"/>
            <rFont val="Tahoma"/>
            <charset val="1"/>
          </rPr>
          <t xml:space="preserve">
Produktionsdaten für Ethylendichlorid
Source: https://www.statistischebibliothek.de/mir/receive/DESerie_mods_00000057</t>
        </r>
      </text>
    </comment>
    <comment ref="U33" authorId="0" shapeId="0">
      <text>
        <r>
          <rPr>
            <b/>
            <sz val="9"/>
            <color indexed="81"/>
            <rFont val="Tahoma"/>
            <charset val="1"/>
          </rPr>
          <t>Klaudija Obajdin:</t>
        </r>
        <r>
          <rPr>
            <sz val="9"/>
            <color indexed="81"/>
            <rFont val="Tahoma"/>
            <charset val="1"/>
          </rPr>
          <t xml:space="preserve">
Cigarettes sold: 90149936000 
Cigars sold: 3916942000 
Source: https://www.statistischebibliothek.de/mir/receive/DEHeft_mods_00013917</t>
        </r>
      </text>
    </comment>
    <comment ref="U36" authorId="0" shapeId="0">
      <text>
        <r>
          <rPr>
            <b/>
            <sz val="9"/>
            <color indexed="81"/>
            <rFont val="Tahoma"/>
            <charset val="1"/>
          </rPr>
          <t xml:space="preserve">Klaudija Obajdin:
</t>
        </r>
        <r>
          <rPr>
            <sz val="9"/>
            <color indexed="81"/>
            <rFont val="Tahoma"/>
            <family val="2"/>
          </rPr>
          <t>Daten von UBA
Email vom 23.11.2023
Gebäudebrände: 29553
Fahrzeugbrände: 14063
Containerbrände: 3836</t>
        </r>
      </text>
    </comment>
  </commentList>
</comments>
</file>

<file path=xl/sharedStrings.xml><?xml version="1.0" encoding="utf-8"?>
<sst xmlns="http://schemas.openxmlformats.org/spreadsheetml/2006/main" count="6137" uniqueCount="968">
  <si>
    <t>Water</t>
  </si>
  <si>
    <t>Residue</t>
  </si>
  <si>
    <t>x</t>
  </si>
  <si>
    <t>Ferrous and Non-Ferrous Metal Production</t>
  </si>
  <si>
    <t>Iron ore sintering</t>
  </si>
  <si>
    <t>Magnesium production</t>
  </si>
  <si>
    <t>Production of Mineral Products</t>
  </si>
  <si>
    <t>Ceramics</t>
  </si>
  <si>
    <t>Asphalt mixing</t>
  </si>
  <si>
    <t>Transport</t>
  </si>
  <si>
    <t>Production of Chemicals and Consumer Goods</t>
  </si>
  <si>
    <t>Miscellaneous</t>
  </si>
  <si>
    <t>Waste incineration</t>
  </si>
  <si>
    <t>Transportation</t>
  </si>
  <si>
    <t>Identification of Potential Hot-Spots</t>
  </si>
  <si>
    <t>Air</t>
  </si>
  <si>
    <t>a</t>
  </si>
  <si>
    <t>b</t>
  </si>
  <si>
    <t>c</t>
  </si>
  <si>
    <t>d</t>
  </si>
  <si>
    <t>Copper production</t>
  </si>
  <si>
    <t>e</t>
  </si>
  <si>
    <t>f</t>
  </si>
  <si>
    <t>Lead production</t>
  </si>
  <si>
    <t>g</t>
  </si>
  <si>
    <t>Zinc production</t>
  </si>
  <si>
    <t>h</t>
  </si>
  <si>
    <t>j</t>
  </si>
  <si>
    <t>Fossil fuel power plants</t>
  </si>
  <si>
    <t>Cement kilns</t>
  </si>
  <si>
    <t>Lime</t>
  </si>
  <si>
    <t>Brick</t>
  </si>
  <si>
    <t>Glass</t>
  </si>
  <si>
    <t>Leather plants</t>
  </si>
  <si>
    <t>Drying of biomass</t>
  </si>
  <si>
    <t>Smoke houses</t>
  </si>
  <si>
    <t>Disposal/Landfill</t>
  </si>
  <si>
    <t>Sewage/sewage treatment</t>
  </si>
  <si>
    <t>Open water dumping</t>
  </si>
  <si>
    <t>Waste oil disposal</t>
  </si>
  <si>
    <t>Production sites of chlorine</t>
  </si>
  <si>
    <t>Production sites of chlorinated organics</t>
  </si>
  <si>
    <t>High technology, emission reduction</t>
  </si>
  <si>
    <t>Leaching</t>
  </si>
  <si>
    <t>Not leaching</t>
  </si>
  <si>
    <t>x indicates need for site-specific evaluation</t>
  </si>
  <si>
    <t>Potential Release Route (µg TEQ/t)</t>
  </si>
  <si>
    <t>Fly ash</t>
  </si>
  <si>
    <t>High tech. combustion, sophisticated APCS</t>
  </si>
  <si>
    <t>Uncontrolled batch combustion, no APCS</t>
  </si>
  <si>
    <t>Controlled, batch, no or minimal APCS</t>
  </si>
  <si>
    <t>Uncontrolled batch comb., no APCS</t>
  </si>
  <si>
    <t>Old furnaces, batch, no/little APCS</t>
  </si>
  <si>
    <t>Updated, continuously, some APCS</t>
  </si>
  <si>
    <t>State-of-the-art, full APCS</t>
  </si>
  <si>
    <t>High tech, continuous, sophisticated APCS</t>
  </si>
  <si>
    <t>Animal carcasses burning</t>
  </si>
  <si>
    <t>ND</t>
  </si>
  <si>
    <t>Dirty scrap, scrap preheating, limited controls</t>
  </si>
  <si>
    <t>l</t>
  </si>
  <si>
    <t>Processing scrap Al, minimal treatment of inputs, simple dust removal</t>
  </si>
  <si>
    <t>Using MgO/C thermal treatment in Cl2, no effluent treatment, poor APCS</t>
  </si>
  <si>
    <t>Using MgO/C thermal treatment in Cl2, comprehensive pollution control</t>
  </si>
  <si>
    <t>Thermal Non-ferrous metal production (e.g., Ni)</t>
  </si>
  <si>
    <t>Clean scrap, good APCS</t>
  </si>
  <si>
    <t>Metal shredding plants</t>
  </si>
  <si>
    <t>Open burning of cable</t>
  </si>
  <si>
    <t>Basic furnace with after burner, wet scrubber</t>
  </si>
  <si>
    <t>Burning electric motors, brake shoes, etc., afterburner</t>
  </si>
  <si>
    <t>NA</t>
  </si>
  <si>
    <t>Potential Release Route (µg TEQ/TJ)</t>
  </si>
  <si>
    <t>Contaminated wood/biomass fired stoves</t>
  </si>
  <si>
    <t>Virgin wood/biomass fired stoves</t>
  </si>
  <si>
    <t>Coal fired stoves</t>
  </si>
  <si>
    <t>Oil fired stoves</t>
  </si>
  <si>
    <t>Good dust abatement</t>
  </si>
  <si>
    <t>Mixing plant with no gas cleaning</t>
  </si>
  <si>
    <t>Mixing plant with fabric filter, wet scrubber</t>
  </si>
  <si>
    <t>Leaded fuel</t>
  </si>
  <si>
    <t>Land</t>
  </si>
  <si>
    <t>Waste Incineration</t>
  </si>
  <si>
    <t>Open burning of wood (construction/demolition)</t>
  </si>
  <si>
    <t>Kraft process, old technology (Cl2 )</t>
  </si>
  <si>
    <t>Kraft process, modern technology (ClO2)</t>
  </si>
  <si>
    <t>TMP pulp</t>
  </si>
  <si>
    <t>Sulfite papers, new technology (ClO2, TCF)</t>
  </si>
  <si>
    <t>Low chlorinated, e.g., Clophen A30, Aroclor 1242</t>
  </si>
  <si>
    <t>Medium chlorinated, e.g., Clophen A40, Aroclor 1248</t>
  </si>
  <si>
    <t>Medium chlorinated, e.g., Clophen A50, Aroclor 1254</t>
  </si>
  <si>
    <t>High chlorinated, e.g., Clophen A60, Aroclor 1260</t>
  </si>
  <si>
    <t>Production</t>
  </si>
  <si>
    <t>t/a</t>
  </si>
  <si>
    <t>Annual release</t>
  </si>
  <si>
    <t>g TEQ/a</t>
  </si>
  <si>
    <t>Fossil fuel/waste co-fired power boilers</t>
  </si>
  <si>
    <t>Coal fired power boilers</t>
  </si>
  <si>
    <t>Heavy fuel fired power boilers</t>
  </si>
  <si>
    <t>Light fuel oil/natural gas fired power boilers</t>
  </si>
  <si>
    <t>Heavy textiles, PCP-treated, etc.</t>
  </si>
  <si>
    <t>Normal textiles</t>
  </si>
  <si>
    <t xml:space="preserve">   No sludge removal</t>
  </si>
  <si>
    <t xml:space="preserve">   With sludge removal</t>
  </si>
  <si>
    <t>All fractions</t>
  </si>
  <si>
    <t>Composting</t>
  </si>
  <si>
    <t>* Assuming that consumption equals sales</t>
  </si>
  <si>
    <t>Bottom Ash</t>
  </si>
  <si>
    <t>Total</t>
  </si>
  <si>
    <t>Household heating and cooking - Biomass</t>
  </si>
  <si>
    <t>Domesting heating - Fossil fuels</t>
  </si>
  <si>
    <t>Sewage sludge incineration</t>
  </si>
  <si>
    <t>Waste wood and waste biomass incineration</t>
  </si>
  <si>
    <t>Hazardous waste incineration</t>
  </si>
  <si>
    <t>Municipal solid waste incineration</t>
  </si>
  <si>
    <t>Kiln with no dust control</t>
  </si>
  <si>
    <t>Light fraction shredder waste incineration</t>
  </si>
  <si>
    <t>Residues</t>
  </si>
  <si>
    <t>Low waste use, well controlled plant</t>
  </si>
  <si>
    <t>Coke production</t>
  </si>
  <si>
    <t>No gas cleaning</t>
  </si>
  <si>
    <t>Afterburner/ dust removal</t>
  </si>
  <si>
    <t>Iron and steel production plants and foundries</t>
  </si>
  <si>
    <t>Iron and steel plants</t>
  </si>
  <si>
    <t>Foundries</t>
  </si>
  <si>
    <t>Sec. Cu - Basic technology</t>
  </si>
  <si>
    <t>Sec. Cu - Well controlled</t>
  </si>
  <si>
    <t>Sec. Cu - Optimized for PCDD/PCDF control</t>
  </si>
  <si>
    <t xml:space="preserve">Simple melting furnaces </t>
  </si>
  <si>
    <t>Shredders</t>
  </si>
  <si>
    <t>4-Stroke engines</t>
  </si>
  <si>
    <t>2-Stroke engines</t>
  </si>
  <si>
    <t>Diesel engines</t>
  </si>
  <si>
    <t>Heavy oil fired engines</t>
  </si>
  <si>
    <t>All types</t>
  </si>
  <si>
    <t>Class</t>
  </si>
  <si>
    <t>Fly Ash</t>
  </si>
  <si>
    <t>TJ/a</t>
  </si>
  <si>
    <t>Annual  Releases (g TEQ/a)</t>
  </si>
  <si>
    <t>Crematoria</t>
  </si>
  <si>
    <t>Gasoline</t>
  </si>
  <si>
    <t>Diesel</t>
  </si>
  <si>
    <t>L</t>
  </si>
  <si>
    <t>kg</t>
  </si>
  <si>
    <t>Conversion factors:volume --&gt; mass</t>
  </si>
  <si>
    <t>Smelting and casting of Cu/Cu alloys</t>
  </si>
  <si>
    <t>Consumption</t>
  </si>
  <si>
    <t>t/a *</t>
  </si>
  <si>
    <t>Cat.</t>
  </si>
  <si>
    <t>Forest fires</t>
  </si>
  <si>
    <t>Brass and bronze production</t>
  </si>
  <si>
    <t>Thermal reduction process</t>
  </si>
  <si>
    <t>Accidental fires in vehicles (per vehicle)</t>
  </si>
  <si>
    <t>(µg TEQ/t)</t>
  </si>
  <si>
    <t>Product</t>
  </si>
  <si>
    <t>g TEQ identified</t>
  </si>
  <si>
    <t>Occurrence</t>
  </si>
  <si>
    <t>(t)</t>
  </si>
  <si>
    <t>Mixed domestic and industrial inputs</t>
  </si>
  <si>
    <t>Scrap treatment, well-controlled, fabric filter, lime injection</t>
  </si>
  <si>
    <t>Accidental fires in houses, factories</t>
  </si>
  <si>
    <t>Ash Generation</t>
  </si>
  <si>
    <t>Optimized proces for PCDD/PPCDF abatement</t>
  </si>
  <si>
    <t>Shavings/turnings drying (simple plants)</t>
  </si>
  <si>
    <t>Thermal de-oiling, rotary furnaces, afterburners, fabric filters</t>
  </si>
  <si>
    <t>Thermal de-oiling of turnings</t>
  </si>
  <si>
    <t>Mixed scarp, induction furnace, bagfilter</t>
  </si>
  <si>
    <t>Sophisticated equipment, clean inputs, good APCS</t>
  </si>
  <si>
    <t>Heat and Power Generation</t>
  </si>
  <si>
    <t>Biomass power plants</t>
  </si>
  <si>
    <t>Grand Total</t>
  </si>
  <si>
    <t>Shaft kilns</t>
  </si>
  <si>
    <t>Old wet kilns, ESP temperature &gt;300 °C</t>
  </si>
  <si>
    <t>Wet kilns, ESP/FF temperature 200 to 300 °C</t>
  </si>
  <si>
    <t>Wet kilns, ESP/FF temperature &lt;200 °C and all types of dry kilns with preheater/precalciner, T&lt;200 °C</t>
  </si>
  <si>
    <t>Biogas-/landfill gas fired boilers, motors/turbines and flaring</t>
  </si>
  <si>
    <t>Low technol. combustion, no APCS</t>
  </si>
  <si>
    <t>Controlled comb., minimal APCS</t>
  </si>
  <si>
    <t>Controlled comb., good APCS</t>
  </si>
  <si>
    <t>Controlled, batch comb., good APCS</t>
  </si>
  <si>
    <t>Medical waste incineration</t>
  </si>
  <si>
    <t>Hot-dip galvanizing plants</t>
  </si>
  <si>
    <t>Facilities without APCS</t>
  </si>
  <si>
    <t>Facilties without degreasing step, good APCS</t>
  </si>
  <si>
    <t>Facilities with degreasing step, good APCS</t>
  </si>
  <si>
    <t>Prim. Cu, well-controlled, with some secondary feed materials</t>
  </si>
  <si>
    <t>Pure prim. Cu smelters with no secondary feed</t>
  </si>
  <si>
    <t>Aluminum production</t>
  </si>
  <si>
    <t>Pure primary lead production</t>
  </si>
  <si>
    <t>Contaminated scrap, simple or no APCS</t>
  </si>
  <si>
    <t>Cyclone/no dust control, contaminated or poor fuels</t>
  </si>
  <si>
    <t>Oil shale processing</t>
  </si>
  <si>
    <t>Thermal fractionation</t>
  </si>
  <si>
    <t>Oil shale pyrolysis</t>
  </si>
  <si>
    <t>Kraft process, mixed technology</t>
  </si>
  <si>
    <t>Acqueous discharges</t>
  </si>
  <si>
    <t>Pulp and Paper Industry</t>
  </si>
  <si>
    <t>Water (pg TEQ/L)</t>
  </si>
  <si>
    <t>Residue (µg TEQ/t sludge)</t>
  </si>
  <si>
    <t>Potential Release Route</t>
  </si>
  <si>
    <t>Pulp and paper mills *</t>
  </si>
  <si>
    <t>Kraft process, Cl2 gas, non-wood fibers, impacted</t>
  </si>
  <si>
    <t>Sulfite pulp/papers, old technology</t>
  </si>
  <si>
    <t>Acqueous discharges and products</t>
  </si>
  <si>
    <t>Recycling pulp/paper from modern papers</t>
  </si>
  <si>
    <t>Recycling papers from contaminated waste papers</t>
  </si>
  <si>
    <t>Discharge (L for water)</t>
  </si>
  <si>
    <t>Discharge (t for sludge)</t>
  </si>
  <si>
    <t>Recycling papers from contaminated waste papers*</t>
  </si>
  <si>
    <t>Estimation of annual releases for pulp and paper manufacture using concentrations in water and residues</t>
  </si>
  <si>
    <t>Chlorobenzenes</t>
  </si>
  <si>
    <t>Chloralkali production using graphite anodes</t>
  </si>
  <si>
    <t>Please enter mass of ash here</t>
  </si>
  <si>
    <t>Open Burning Processes</t>
  </si>
  <si>
    <t>Production and Use of Chemicals and Consumer Goods</t>
  </si>
  <si>
    <t>No control (per cremation)</t>
  </si>
  <si>
    <t>Optimal control (per cremation)</t>
  </si>
  <si>
    <t>Tobacco smoking</t>
  </si>
  <si>
    <t>µg TEQ/t Ash</t>
  </si>
  <si>
    <t>Hot spots</t>
  </si>
  <si>
    <t>Disposal</t>
  </si>
  <si>
    <t>i</t>
  </si>
  <si>
    <t>Group</t>
  </si>
  <si>
    <t>Source Groups</t>
  </si>
  <si>
    <r>
      <rPr>
        <sz val="10"/>
        <color indexed="10"/>
        <rFont val="Times New Roman"/>
        <family val="1"/>
      </rPr>
      <t>Source</t>
    </r>
    <r>
      <rPr>
        <sz val="10"/>
        <rFont val="Times New Roman"/>
      </rPr>
      <t xml:space="preserve"> categories</t>
    </r>
  </si>
  <si>
    <t>Clean scrap/virgin iron or dirty scrap, afterburner, fabric filter</t>
  </si>
  <si>
    <r>
      <t>Blast furnaces with APC</t>
    </r>
    <r>
      <rPr>
        <sz val="10"/>
        <color indexed="10"/>
        <rFont val="Times New Roman"/>
        <family val="1"/>
      </rPr>
      <t>S</t>
    </r>
  </si>
  <si>
    <t>Cold air cupola or hot air cupola or rotary drum, no APCS</t>
  </si>
  <si>
    <t>Rotary drum - fabric filter or wet scribber</t>
  </si>
  <si>
    <t>Cold air cupola, fabric filter or wet scrubber</t>
  </si>
  <si>
    <t>Hot air cupola or induction furnace, fabric filter or wet scrubber</t>
  </si>
  <si>
    <t>Primary Al plants</t>
  </si>
  <si>
    <t>Zinc melting and primary zinc production</t>
  </si>
  <si>
    <t>k</t>
  </si>
  <si>
    <t>Thermal wire reclamation and e-waste recycling</t>
  </si>
  <si>
    <t>Open burning of circuit boards</t>
  </si>
  <si>
    <t>Peat fired power boilers</t>
  </si>
  <si>
    <t>Mixed biomass fired power boilers</t>
  </si>
  <si>
    <t>Clean wood fired power boilers</t>
  </si>
  <si>
    <t>Straw fired boilers</t>
  </si>
  <si>
    <t>Boilers fired with bagasse, rice husk etc.</t>
  </si>
  <si>
    <t>Landfill biogas combustion</t>
  </si>
  <si>
    <t>Straw fired stoves</t>
  </si>
  <si>
    <t>Charcoal fired stoves</t>
  </si>
  <si>
    <t>Open-fire (3-stone) stoves (virgin wood)</t>
  </si>
  <si>
    <t>Simple stoves (virgin wood)</t>
  </si>
  <si>
    <t>Peat fired stoves</t>
  </si>
  <si>
    <r>
      <t xml:space="preserve">Natural gas </t>
    </r>
    <r>
      <rPr>
        <sz val="10"/>
        <color indexed="10"/>
        <rFont val="Times New Roman"/>
        <family val="1"/>
      </rPr>
      <t>or LPG</t>
    </r>
    <r>
      <rPr>
        <sz val="10"/>
        <rFont val="Times New Roman"/>
      </rPr>
      <t xml:space="preserve"> fired stoves</t>
    </r>
  </si>
  <si>
    <t>No emission abatement in place and using contaminated fuels</t>
  </si>
  <si>
    <t>No emission abatement in place and using non-contaminated fuels; Emssion abatement in place and using any kind of fuel; No emission abatement in place but state of the art process control</t>
  </si>
  <si>
    <r>
      <rPr>
        <sz val="10"/>
        <color indexed="10"/>
        <rFont val="Times New Roman"/>
        <family val="1"/>
      </rPr>
      <t>Source</t>
    </r>
    <r>
      <rPr>
        <sz val="10"/>
        <rFont val="Times New Roman"/>
        <family val="1"/>
      </rPr>
      <t xml:space="preserve"> categories</t>
    </r>
  </si>
  <si>
    <r>
      <t xml:space="preserve">Source </t>
    </r>
    <r>
      <rPr>
        <sz val="10"/>
        <rFont val="Times New Roman"/>
        <family val="1"/>
      </rPr>
      <t>categories</t>
    </r>
  </si>
  <si>
    <t>Biomass burning</t>
  </si>
  <si>
    <t>Agricultural residue burning in the field of cereal and other crops stubble, impacted, poor burning conditions</t>
  </si>
  <si>
    <t>Agricultural residue burning in the field of cereal and other crops stubble, not impacted</t>
  </si>
  <si>
    <t>Sugarcane burning</t>
  </si>
  <si>
    <t>Waste burning and accidental fires</t>
  </si>
  <si>
    <t>Fires at waste dumps (compacted, wet, high Corg
content)</t>
  </si>
  <si>
    <t>Open burning of domestic waste</t>
  </si>
  <si>
    <r>
      <rPr>
        <sz val="10"/>
        <color indexed="10"/>
        <rFont val="Times New Roman"/>
        <family val="1"/>
      </rPr>
      <t>Source</t>
    </r>
    <r>
      <rPr>
        <sz val="10"/>
        <rFont val="Times New Roman"/>
      </rPr>
      <t xml:space="preserve"> categories</t>
    </r>
  </si>
  <si>
    <t>Grassland and savannah fires</t>
  </si>
  <si>
    <t>1-10</t>
  </si>
  <si>
    <t xml:space="preserve">Revisions, changes and new information are highlighted as red text. </t>
  </si>
  <si>
    <t>High waste recycling, incl. oil contaminated materials, no air pollution control</t>
  </si>
  <si>
    <t>High chlorine coal/waste/biomass co-fired stoves</t>
  </si>
  <si>
    <t>Coal/waste/biomass co-fired stoves</t>
  </si>
  <si>
    <t>Unleaded gasoline without catalyst</t>
  </si>
  <si>
    <t>Unleaded gasoline with catalyst</t>
  </si>
  <si>
    <t>Ethanol with catalyst</t>
  </si>
  <si>
    <t>Unleaded fuel</t>
  </si>
  <si>
    <t>Regular Diesel</t>
  </si>
  <si>
    <t>Biodiesel</t>
  </si>
  <si>
    <t>Boilers  (per ton Adt pulp)</t>
  </si>
  <si>
    <t>Recovery boilers fueled with black liquor</t>
  </si>
  <si>
    <t>Power boilers fueled with sludge and/or biomass/bark</t>
  </si>
  <si>
    <t>Power boilers fueled with salt-laden wood</t>
  </si>
  <si>
    <t>Chlorinated Inorganic Chemicals</t>
  </si>
  <si>
    <t>Chloralkali production using titanium electrodes</t>
  </si>
  <si>
    <t>2a</t>
  </si>
  <si>
    <t>2b</t>
  </si>
  <si>
    <t>2c</t>
  </si>
  <si>
    <t>Low-End Technologies</t>
  </si>
  <si>
    <t>Mid-Range Technologies</t>
  </si>
  <si>
    <t>High-End Technologies</t>
  </si>
  <si>
    <t>Chlorinated Aliphatic Chemicals</t>
  </si>
  <si>
    <t>1a</t>
  </si>
  <si>
    <t>1b</t>
  </si>
  <si>
    <t>With fixed-bed oxychlorination catalyst</t>
  </si>
  <si>
    <t>With fluidized-bed oxychlorination catalyst</t>
  </si>
  <si>
    <t>3a</t>
  </si>
  <si>
    <t>3b</t>
  </si>
  <si>
    <t>1,4-Dichlorobenzene</t>
  </si>
  <si>
    <t>PCB</t>
  </si>
  <si>
    <t>Low chlorinated, Clophen A30, Aroclor 1242</t>
  </si>
  <si>
    <t>Medium chlorinated, Clophen A40, Aroclor 1248</t>
  </si>
  <si>
    <t>Medium chlorinated, Clophen A50, Aroclor 1254</t>
  </si>
  <si>
    <t>High chlorinated, Clophen A60, Aroclor 1260</t>
  </si>
  <si>
    <t>Elemental chlorine production (per ton ECU)</t>
  </si>
  <si>
    <t>PVC only (per ton PVC product)</t>
  </si>
  <si>
    <t>PCP and PCP-Na</t>
  </si>
  <si>
    <t>Chlorinated Aromatic Chemicals (per ton product)</t>
  </si>
  <si>
    <t>PCP</t>
  </si>
  <si>
    <t>PCP-Na</t>
  </si>
  <si>
    <t>2,4,5-T</t>
  </si>
  <si>
    <t>Chloronitrofen (CNP)</t>
  </si>
  <si>
    <t>Old technologies</t>
  </si>
  <si>
    <t>New technologies</t>
  </si>
  <si>
    <t>Pentachloronitrobenzene (PCNB)</t>
  </si>
  <si>
    <t>2,4-D and derivatives</t>
  </si>
  <si>
    <t>Chlorinated Paraffins</t>
  </si>
  <si>
    <t>P-Chloranil</t>
  </si>
  <si>
    <t>Direct chlorination of phenol</t>
  </si>
  <si>
    <t>Chlorination of hydroquinone with minimal purification</t>
  </si>
  <si>
    <t>Chlorination of hydroquinone with moderate purification</t>
  </si>
  <si>
    <t>Chlorination of hydroquinone with advanced purification</t>
  </si>
  <si>
    <t>Phthalocyanine dyes and pigments</t>
  </si>
  <si>
    <t>Phthalocyanine copper</t>
  </si>
  <si>
    <t>Phthalocyanine green</t>
  </si>
  <si>
    <t>Dioxazine dyes and pigments</t>
  </si>
  <si>
    <t>Blue 106</t>
  </si>
  <si>
    <t>Blue 108</t>
  </si>
  <si>
    <t>Violet 23</t>
  </si>
  <si>
    <t>Triclosan</t>
  </si>
  <si>
    <t>TiCl4 and TiO2</t>
  </si>
  <si>
    <t>Caprolactam</t>
  </si>
  <si>
    <t>Other Chlorinated and Non-Chlorinated Chemical (per ton product)</t>
  </si>
  <si>
    <t>Please enter water discharge in L</t>
  </si>
  <si>
    <t>Petroleum refining</t>
  </si>
  <si>
    <t>Flares (per TJ fuel burned)</t>
  </si>
  <si>
    <t>Chemicals and Consumer Goods</t>
  </si>
  <si>
    <t>Catalytic reforming unit</t>
  </si>
  <si>
    <t>Coking unit</t>
  </si>
  <si>
    <t xml:space="preserve">Refinery-wide wastewater treatment </t>
  </si>
  <si>
    <t>Production processes (per ton oil)</t>
  </si>
  <si>
    <t>Please enter mass of residues in tons</t>
  </si>
  <si>
    <t>Textile plants (per ton textile)</t>
  </si>
  <si>
    <t>Mid-Range, non-BAT Technologies</t>
  </si>
  <si>
    <t>High-End, BAT Technologies</t>
  </si>
  <si>
    <t>Highly contaminated fuel (PCP treated)</t>
  </si>
  <si>
    <t>Moderately contaminated fuel</t>
  </si>
  <si>
    <t>Clean fuel</t>
  </si>
  <si>
    <r>
      <t xml:space="preserve">Medium control </t>
    </r>
    <r>
      <rPr>
        <sz val="10"/>
        <color indexed="10"/>
        <rFont val="Times New Roman"/>
        <family val="1"/>
      </rPr>
      <t xml:space="preserve">or open air cremations </t>
    </r>
    <r>
      <rPr>
        <sz val="10"/>
        <rFont val="Times New Roman"/>
        <family val="1"/>
      </rPr>
      <t>(per cremation)</t>
    </r>
  </si>
  <si>
    <t>Contaminated fuels</t>
  </si>
  <si>
    <t>Clean fuels, no afterburner</t>
  </si>
  <si>
    <t>Clean fuels, afterburner</t>
  </si>
  <si>
    <t>Dry cleaning</t>
  </si>
  <si>
    <t>Hazardous wastes</t>
  </si>
  <si>
    <t>Mixed wastes</t>
  </si>
  <si>
    <t>Domestic wastes</t>
  </si>
  <si>
    <t>Landfills, Waste Dumps and Landfill Mining</t>
  </si>
  <si>
    <t>Urban and industrial inputs</t>
  </si>
  <si>
    <t>Domestic inputs</t>
  </si>
  <si>
    <t>Please enter water discharge in m3</t>
  </si>
  <si>
    <t>Mixed domestic and industrial wastewater</t>
  </si>
  <si>
    <t>Urban and peri-urban wastewater</t>
  </si>
  <si>
    <t>Remote environments</t>
  </si>
  <si>
    <t>Organic wastes separated from mixed wastes</t>
  </si>
  <si>
    <t>Clean compost</t>
  </si>
  <si>
    <t>Contaminated Sites and Hotspots</t>
  </si>
  <si>
    <t>Chlor-alkali production</t>
  </si>
  <si>
    <r>
      <t>Leblanc process and associated chlorine/bleach production</t>
    </r>
    <r>
      <rPr>
        <sz val="11"/>
        <rFont val="Calibri"/>
        <family val="2"/>
      </rPr>
      <t xml:space="preserve">  </t>
    </r>
  </si>
  <si>
    <t>Production sites of chlorophenol</t>
  </si>
  <si>
    <t>Former lindane production where HCH waste isomers have been recycled</t>
  </si>
  <si>
    <t>Former production sites of other chemicals suspected to contain PCDD/PCDF</t>
  </si>
  <si>
    <t>Production sites of chlorinated solvents and other “HCB waste”</t>
  </si>
  <si>
    <t>(Former) PCB and PCB-containing materials/equipment production</t>
  </si>
  <si>
    <t>Application sites of PCDD/PCDF containing pesticides and chemicals</t>
  </si>
  <si>
    <t>Textile and leather factories</t>
  </si>
  <si>
    <t>Use of PCB</t>
  </si>
  <si>
    <t>Use of chlorine for production of metals and inorganic chemicals</t>
  </si>
  <si>
    <t>Waste incinerators</t>
  </si>
  <si>
    <t>Metal industries</t>
  </si>
  <si>
    <t>Fire accidents</t>
  </si>
  <si>
    <t>Dredging of sediments and contaminated flood plains</t>
  </si>
  <si>
    <t>Dumps of wastes/residues from groups 1-9</t>
  </si>
  <si>
    <t>Kaolin or ball clay sites</t>
  </si>
  <si>
    <t>m</t>
  </si>
  <si>
    <t>EDC/VCM and EDC/VCM/PVC production processes (per ton EDC)</t>
  </si>
  <si>
    <t>EDC/VCM and EDC/VCM/PVC vent and liquid-vent combustors (per ton VCM)</t>
  </si>
  <si>
    <t>2,4,5-T and 2,4,6-2,4,6-trichlorophenol</t>
  </si>
  <si>
    <t>2,4,6-trichlorophenol</t>
  </si>
  <si>
    <t>High-End Technologies*</t>
  </si>
  <si>
    <t>* Releases to residues from EDC/VCM, EDC/VCM/PVC and PVC-only facilities with high-end technologies (waste water treatment solids and/or spent catalyst) only if solids are NOT incinerated</t>
  </si>
  <si>
    <t>Clean scrap/virgin iron or dirty scrap, EAF equipped with APC designed for low PCDD/PCDF emission, BOF furnaces</t>
  </si>
  <si>
    <t>Lead production from scrap containing PVC</t>
  </si>
  <si>
    <t>Lead production from PVC/Cl2 free scrap, some APCS</t>
  </si>
  <si>
    <t>Lead production from PVC/Cl2 free scrap in
highly efficient furnaces, with APC including
scrubbers</t>
  </si>
  <si>
    <t>Hot briquetting/rotary furnaces, basic control*</t>
  </si>
  <si>
    <t>Comprehensive control*</t>
  </si>
  <si>
    <t>* In some cases (e.g. Waelz kilns) emission factors for residues can be as high as 2,000 µg TEQ/t of zinc</t>
  </si>
  <si>
    <t>Revised Excel file as of December 2012.</t>
  </si>
  <si>
    <t>EDC/VCM and EDC/VCM/PVC spent catalyst from facilities utilizing a fixed-bed oxychlorination catalyst (per ton EDC)</t>
  </si>
  <si>
    <t>Timber manufacture and treatment sites</t>
  </si>
  <si>
    <t>Cigar (per million items)</t>
  </si>
  <si>
    <t>Cigarette (per million items)</t>
  </si>
  <si>
    <t>Oil shale fired power plants</t>
  </si>
  <si>
    <t>ANNEX 1: National sector emissions: Main pollutants, particulate matter, heavy metals and persistent organic pollutants</t>
  </si>
  <si>
    <t>NFR 2019-1</t>
  </si>
  <si>
    <t>COUNTRY:</t>
  </si>
  <si>
    <t>DE</t>
  </si>
  <si>
    <t>(as ISO2 code)</t>
  </si>
  <si>
    <t>DATE:</t>
  </si>
  <si>
    <t>(as DD.MM.YYYY)</t>
  </si>
  <si>
    <t>YEAR:</t>
  </si>
  <si>
    <t>(as YYYY, year of emissions and activity data)</t>
  </si>
  <si>
    <t>Version:</t>
  </si>
  <si>
    <t>v1.0</t>
  </si>
  <si>
    <t>(as v1.0 for the initial submission)</t>
  </si>
  <si>
    <t>NFR sectors to be reported</t>
  </si>
  <si>
    <r>
      <t xml:space="preserve">Main Pollutants 
</t>
    </r>
    <r>
      <rPr>
        <sz val="10"/>
        <rFont val="Arial"/>
        <family val="2"/>
      </rPr>
      <t>(from 1990)</t>
    </r>
  </si>
  <si>
    <r>
      <t xml:space="preserve">Particulate Matter
</t>
    </r>
    <r>
      <rPr>
        <sz val="10"/>
        <rFont val="Arial"/>
        <family val="2"/>
      </rPr>
      <t xml:space="preserve"> (from 2000)</t>
    </r>
  </si>
  <si>
    <r>
      <t xml:space="preserve">Other 
</t>
    </r>
    <r>
      <rPr>
        <sz val="10"/>
        <rFont val="Arial"/>
        <family val="2"/>
      </rPr>
      <t>(from 1990)</t>
    </r>
  </si>
  <si>
    <r>
      <t xml:space="preserve">Priority Heavy Metals 
</t>
    </r>
    <r>
      <rPr>
        <sz val="10"/>
        <rFont val="Arial"/>
        <family val="2"/>
      </rPr>
      <t>(from 1990)</t>
    </r>
  </si>
  <si>
    <r>
      <t xml:space="preserve">Additional Heavy Metals 
</t>
    </r>
    <r>
      <rPr>
        <sz val="10"/>
        <rFont val="Arial"/>
        <family val="2"/>
      </rPr>
      <t>(from 1990, voluntary reporting)</t>
    </r>
  </si>
  <si>
    <r>
      <t xml:space="preserve">POPs
</t>
    </r>
    <r>
      <rPr>
        <sz val="10"/>
        <rFont val="Arial"/>
        <family val="2"/>
      </rPr>
      <t>(from 1990)</t>
    </r>
  </si>
  <si>
    <r>
      <t xml:space="preserve">Activity Data
</t>
    </r>
    <r>
      <rPr>
        <sz val="10"/>
        <rFont val="Arial"/>
        <family val="2"/>
      </rPr>
      <t>(from 1990)</t>
    </r>
  </si>
  <si>
    <t>PAHs</t>
  </si>
  <si>
    <r>
      <t>NOx
(as NO</t>
    </r>
    <r>
      <rPr>
        <vertAlign val="subscript"/>
        <sz val="10"/>
        <rFont val="Arial"/>
        <family val="2"/>
      </rPr>
      <t>2</t>
    </r>
    <r>
      <rPr>
        <sz val="8"/>
        <rFont val="Arial"/>
        <family val="2"/>
      </rPr>
      <t>)</t>
    </r>
  </si>
  <si>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</si>
  <si>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</si>
  <si>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</si>
  <si>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</si>
  <si>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</si>
  <si>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</si>
  <si>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BC</t>
  </si>
  <si>
    <t>CO</t>
  </si>
  <si>
    <t>Pb</t>
  </si>
  <si>
    <t>Cd</t>
  </si>
  <si>
    <t>Hg</t>
  </si>
  <si>
    <t>As</t>
  </si>
  <si>
    <t>Cr</t>
  </si>
  <si>
    <t>Cu</t>
  </si>
  <si>
    <t>Ni</t>
  </si>
  <si>
    <t>Se</t>
  </si>
  <si>
    <t>Zn</t>
  </si>
  <si>
    <t>PCDD/ PCDF
(dioxins/ furans)</t>
  </si>
  <si>
    <t>benzo(a) pyrene</t>
  </si>
  <si>
    <t>benzo(b) fluoranthene</t>
  </si>
  <si>
    <t>benzo(k) fluoranthene</t>
  </si>
  <si>
    <t>Indeno (1,2,3-cd) pyrene</t>
  </si>
  <si>
    <t>Total 1-4</t>
  </si>
  <si>
    <t>HCB</t>
  </si>
  <si>
    <t>PCBs</t>
  </si>
  <si>
    <t>Liquid Fuels</t>
  </si>
  <si>
    <t>Solid Fuels</t>
  </si>
  <si>
    <t>Gaseous Fuels</t>
  </si>
  <si>
    <t>Biomass</t>
  </si>
  <si>
    <t>Other Fuels</t>
  </si>
  <si>
    <t>Other activity (specified)</t>
  </si>
  <si>
    <t>Other Activity Units</t>
  </si>
  <si>
    <t>NFR Aggregation for Gridding and LPS (GNFR)</t>
  </si>
  <si>
    <t>NFR Code</t>
  </si>
  <si>
    <t>Long name</t>
  </si>
  <si>
    <t>Notes</t>
  </si>
  <si>
    <t>kt</t>
  </si>
  <si>
    <t>t</t>
  </si>
  <si>
    <t>g I-TEQ</t>
  </si>
  <si>
    <t>TJ NCV</t>
  </si>
  <si>
    <t>A_PublicPower</t>
  </si>
  <si>
    <t>1A1a</t>
  </si>
  <si>
    <t>Public electricity and heat production</t>
  </si>
  <si>
    <t>IE</t>
  </si>
  <si>
    <t>B_Industry</t>
  </si>
  <si>
    <t>1A1b</t>
  </si>
  <si>
    <t>NE</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</si>
  <si>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</si>
  <si>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</si>
  <si>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</si>
  <si>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</si>
  <si>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</si>
  <si>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</si>
  <si>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</si>
  <si>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</si>
  <si>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</si>
  <si>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</si>
  <si>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</si>
  <si>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</si>
  <si>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</si>
  <si>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</si>
  <si>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</si>
  <si>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t>
  </si>
  <si>
    <t>Mobile combustion in manufacturing industries and construction (please specify in the IIR)</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</si>
  <si>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</si>
  <si>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</si>
  <si>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</si>
  <si>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</si>
  <si>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</si>
  <si>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</si>
  <si>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</si>
  <si>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</si>
  <si>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</si>
  <si>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</si>
  <si>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</si>
  <si>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</si>
  <si>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</si>
  <si>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</si>
  <si>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</si>
  <si>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</si>
  <si>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</si>
  <si>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</si>
  <si>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Gasoline [kt]</t>
  </si>
  <si>
    <t>1A3bvi</t>
  </si>
  <si>
    <t>Road transport: Automobile tyre and brake wear</t>
  </si>
  <si>
    <t>Mileage [10^6 km]</t>
  </si>
  <si>
    <t>1A3bvii</t>
  </si>
  <si>
    <t>Road transport: Automobile road abrasion</t>
  </si>
  <si>
    <t>1A3c</t>
  </si>
  <si>
    <t>Railways</t>
  </si>
  <si>
    <t>G_Shipping</t>
  </si>
  <si>
    <t>1A3di(ii)</t>
  </si>
  <si>
    <t>International inland waterways</t>
  </si>
  <si>
    <t>1A3dii</t>
  </si>
  <si>
    <t>National navigation (shipping)</t>
  </si>
  <si>
    <t>1A3ei</t>
  </si>
  <si>
    <t>Pipeline transport</t>
  </si>
  <si>
    <t>1A3eii</t>
  </si>
  <si>
    <t>Other (please specify in the IIR)</t>
  </si>
  <si>
    <t>C_OtherStationaryComb</t>
  </si>
  <si>
    <t>1A4ai</t>
  </si>
  <si>
    <t>Commercial/Institutional: Stationary</t>
  </si>
  <si>
    <t>1A4aii</t>
  </si>
  <si>
    <t>Commercial/Institutional: Mobile</t>
  </si>
  <si>
    <t>1A4bi</t>
  </si>
  <si>
    <t>Residential: Stationary</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</si>
  <si>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</si>
  <si>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</si>
  <si>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</si>
  <si>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</si>
  <si>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</si>
  <si>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</si>
  <si>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</si>
  <si>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</si>
  <si>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</si>
  <si>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</si>
  <si>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</si>
  <si>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</si>
  <si>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</si>
  <si>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</si>
  <si>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</si>
  <si>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</si>
  <si>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</si>
  <si>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</si>
  <si>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</si>
  <si>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</si>
  <si>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</si>
  <si>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Please specify and/or provide details in the IIR</t>
  </si>
  <si>
    <t>1B2ai</t>
  </si>
  <si>
    <t>Fugitive emissions oil: Exploration, production, transport</t>
  </si>
  <si>
    <t>Crude oil produced [Mt]</t>
  </si>
  <si>
    <t>1B2aiv</t>
  </si>
  <si>
    <t>Fugitive emissions oil: Refining and storage</t>
  </si>
  <si>
    <t>Crude oil refined [Mt]</t>
  </si>
  <si>
    <t>1B2av</t>
  </si>
  <si>
    <t>Distribution of oil products</t>
  </si>
  <si>
    <t>Oil consumed [Mt]</t>
  </si>
  <si>
    <t>1B2b</t>
  </si>
  <si>
    <t>Fugitive emissions from natural gas (exploration, production, processing, transmission, storage, distribution and other)</t>
  </si>
  <si>
    <t>Gas throughput [TJ]</t>
  </si>
  <si>
    <t>1B2c</t>
  </si>
  <si>
    <t>Venting and flaring (oil, gas, combined oil and gas)</t>
  </si>
  <si>
    <t>Gas vented flared [TJ]</t>
  </si>
  <si>
    <t>1B2d</t>
  </si>
  <si>
    <t>Other fugitive emissions from energy production</t>
  </si>
  <si>
    <t>2A1</t>
  </si>
  <si>
    <t>Cement production</t>
  </si>
  <si>
    <t>Clinker produced [kt]</t>
  </si>
  <si>
    <t>2A2</t>
  </si>
  <si>
    <t>Lime production</t>
  </si>
  <si>
    <t>Lime produced [kt]</t>
  </si>
  <si>
    <t>2A3</t>
  </si>
  <si>
    <t>Glass production</t>
  </si>
  <si>
    <t>Glass produced [kt]</t>
  </si>
  <si>
    <t>2A5a</t>
  </si>
  <si>
    <t>Quarrying and mining of minerals other than coal</t>
  </si>
  <si>
    <t>Material quarried [kt]</t>
  </si>
  <si>
    <t>2A5b</t>
  </si>
  <si>
    <t>Construction and demolition</t>
  </si>
  <si>
    <t>Affected area [m2]</t>
  </si>
  <si>
    <t>2A5c</t>
  </si>
  <si>
    <t>Storage, handling and transport of mineral products</t>
  </si>
  <si>
    <t>Amount [kt]</t>
  </si>
  <si>
    <t>2A6</t>
  </si>
  <si>
    <t>Other mineral products (please specify in the IIR)</t>
  </si>
  <si>
    <t>Ceramics [kt]</t>
  </si>
  <si>
    <t>2B1</t>
  </si>
  <si>
    <t>Ammonia production</t>
  </si>
  <si>
    <t>Ammonia produced [kt]</t>
  </si>
  <si>
    <t>2B2</t>
  </si>
  <si>
    <t>Nitric acid production</t>
  </si>
  <si>
    <t>Nitric acid produced [kt]</t>
  </si>
  <si>
    <t>2B3</t>
  </si>
  <si>
    <t>Adipic acid production</t>
  </si>
  <si>
    <t>C</t>
  </si>
  <si>
    <t>Adipic acid produced [kt]</t>
  </si>
  <si>
    <t>2B5</t>
  </si>
  <si>
    <t>Carbide production</t>
  </si>
  <si>
    <t>Carbide produced [kt]</t>
  </si>
  <si>
    <t>2B6</t>
  </si>
  <si>
    <t>Titanium dioxide production</t>
  </si>
  <si>
    <t>Titanium dioxide produced [kt]</t>
  </si>
  <si>
    <t>2B7</t>
  </si>
  <si>
    <t>Soda ash production</t>
  </si>
  <si>
    <t>Soda ash produced [kt]</t>
  </si>
  <si>
    <t>2B10a</t>
  </si>
  <si>
    <t>Chemical industry: Other (please specify in the IIR)</t>
  </si>
  <si>
    <t>2B10b</t>
  </si>
  <si>
    <t>Storage, handling and transport of chemical products (please specify in the IIR)</t>
  </si>
  <si>
    <t>Naphtha stored [kt]</t>
  </si>
  <si>
    <t>2C1</t>
  </si>
  <si>
    <t>Iron and steel production</t>
  </si>
  <si>
    <t>Steel produced [kt]</t>
  </si>
  <si>
    <t>2C2</t>
  </si>
  <si>
    <t>Ferroalloys production</t>
  </si>
  <si>
    <t>Ferroalloys produced [kt]</t>
  </si>
  <si>
    <t>2C3</t>
  </si>
  <si>
    <t>Aluminium production</t>
  </si>
  <si>
    <t>Aluminium produced [kt]</t>
  </si>
  <si>
    <t>2C4</t>
  </si>
  <si>
    <t>Magnesium produced [kt]</t>
  </si>
  <si>
    <t>2C5</t>
  </si>
  <si>
    <t>Lead produced [kt]</t>
  </si>
  <si>
    <t>2C6</t>
  </si>
  <si>
    <t>Zinc produced [kt]</t>
  </si>
  <si>
    <t>2C7a</t>
  </si>
  <si>
    <t>Copper produced [kt]</t>
  </si>
  <si>
    <t>2C7b</t>
  </si>
  <si>
    <t>Nickel production</t>
  </si>
  <si>
    <t>NO</t>
  </si>
  <si>
    <t>Nickel produced [kt]</t>
  </si>
  <si>
    <t>2C7c</t>
  </si>
  <si>
    <t>Other metal production (please specify in the IIR)</t>
  </si>
  <si>
    <t>2C7d</t>
  </si>
  <si>
    <t>Storage, handling and transport of metal products 
(please specify in the IIR)</t>
  </si>
  <si>
    <t xml:space="preserve"> </t>
  </si>
  <si>
    <t>Amount (kt)</t>
  </si>
  <si>
    <t>E_Solvents</t>
  </si>
  <si>
    <t>2D3a</t>
  </si>
  <si>
    <t>Domestic solvent use including fungicides</t>
  </si>
  <si>
    <t>Solvents used [kt]</t>
  </si>
  <si>
    <t>2D3b</t>
  </si>
  <si>
    <t>Road paving with asphalt</t>
  </si>
  <si>
    <t>2D3c</t>
  </si>
  <si>
    <t>Asphalt roofing</t>
  </si>
  <si>
    <t>Area [m2]</t>
  </si>
  <si>
    <t>2D3d</t>
  </si>
  <si>
    <t>Coating applications</t>
  </si>
  <si>
    <t>Paint applied [kt]</t>
  </si>
  <si>
    <t>2D3e</t>
  </si>
  <si>
    <t>Degreasing</t>
  </si>
  <si>
    <t>2D3f</t>
  </si>
  <si>
    <t>2D3g</t>
  </si>
  <si>
    <t>Chemical products</t>
  </si>
  <si>
    <t>2D3h</t>
  </si>
  <si>
    <t>Printing</t>
  </si>
  <si>
    <t>2D3i</t>
  </si>
  <si>
    <t>Other solvent use (please specify in the IIR)</t>
  </si>
  <si>
    <t>2G</t>
  </si>
  <si>
    <t>Other product use (please specify in the IIR)</t>
  </si>
  <si>
    <t>2H1</t>
  </si>
  <si>
    <t>Pulp and paper industry</t>
  </si>
  <si>
    <t>Pulp production [kt]</t>
  </si>
  <si>
    <t>2H2</t>
  </si>
  <si>
    <t>Food and beverages industry</t>
  </si>
  <si>
    <t>Bread, Wine, Beer, Spirits production [kt]</t>
  </si>
  <si>
    <t>2H3</t>
  </si>
  <si>
    <t>Other industrial processes (please specify in the IIR)</t>
  </si>
  <si>
    <t>2I</t>
  </si>
  <si>
    <t>Wood processing</t>
  </si>
  <si>
    <t>Wood material [kt]</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</si>
  <si>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</si>
  <si>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</si>
  <si>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</si>
  <si>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</si>
  <si>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</si>
  <si>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</si>
  <si>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</si>
  <si>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</si>
  <si>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Manure management - Dairy cattle</t>
  </si>
  <si>
    <t>Population size (1000 head)</t>
  </si>
  <si>
    <t>3B1b</t>
  </si>
  <si>
    <t>Manure management - Non-dairy cattle</t>
  </si>
  <si>
    <t>3B2</t>
  </si>
  <si>
    <t>Manure management - Sheep</t>
  </si>
  <si>
    <t>3B3</t>
  </si>
  <si>
    <t>Manure management - Swine</t>
  </si>
  <si>
    <t>3B4a</t>
  </si>
  <si>
    <t>Manure management - Buffalo</t>
  </si>
  <si>
    <t>3B4d</t>
  </si>
  <si>
    <t>Manure management - Goats</t>
  </si>
  <si>
    <t>3B4e</t>
  </si>
  <si>
    <t>Manure management - Horses</t>
  </si>
  <si>
    <t>3B4f</t>
  </si>
  <si>
    <t>Manure management - Mules and asses</t>
  </si>
  <si>
    <t>3B4gi</t>
  </si>
  <si>
    <t>Manure management - Laying hens</t>
  </si>
  <si>
    <t>3B4gii</t>
  </si>
  <si>
    <t>Manure management - Broilers</t>
  </si>
  <si>
    <t>3B4giii</t>
  </si>
  <si>
    <t>Manure management - Turkeys</t>
  </si>
  <si>
    <t>3B4giv</t>
  </si>
  <si>
    <t>Manure management - Other poultry</t>
  </si>
  <si>
    <t>3B4h</t>
  </si>
  <si>
    <t>Manure management - Other animals (please specify in the IIR)</t>
  </si>
  <si>
    <t>L_AgriOther</t>
  </si>
  <si>
    <t>3Da1</t>
  </si>
  <si>
    <t>Inorganic N-fertilizers (includes also urea application)</t>
  </si>
  <si>
    <t>Use of inorganic fertilizers (kt N)</t>
  </si>
  <si>
    <t>3Da2a</t>
  </si>
  <si>
    <t>Animal manure applied to soils</t>
  </si>
  <si>
    <t>Use of organic fertilizer (kt N)</t>
  </si>
  <si>
    <t>3Da2b</t>
  </si>
  <si>
    <t>Sewage sludge applied to soils</t>
  </si>
  <si>
    <t>3Da2c</t>
  </si>
  <si>
    <t>Other organic fertilisers applied to soils 
(including compost)</t>
  </si>
  <si>
    <t>3Da3</t>
  </si>
  <si>
    <t>Urine and dung deposited by grazing animals</t>
  </si>
  <si>
    <t>Amount [kt N]</t>
  </si>
  <si>
    <t>3Da4</t>
  </si>
  <si>
    <t>Crop residues applied to soils</t>
  </si>
  <si>
    <t>3Db</t>
  </si>
  <si>
    <t>Indirect emissions from managed soils</t>
  </si>
  <si>
    <t>3Dc</t>
  </si>
  <si>
    <t>Farm-level agricultural operations including storage, handling and transport of agricultural products</t>
  </si>
  <si>
    <t>Area [1000 ha]</t>
  </si>
  <si>
    <t>3Dd</t>
  </si>
  <si>
    <t>Off-farm storage, handling and transport of bulk agricultural products</t>
  </si>
  <si>
    <t>3De</t>
  </si>
  <si>
    <t>Cultivated crops</t>
  </si>
  <si>
    <t>3Df</t>
  </si>
  <si>
    <t>Use of pesticides</t>
  </si>
  <si>
    <t>Amount [kg]</t>
  </si>
  <si>
    <t>3F</t>
  </si>
  <si>
    <t>Field burning of agricultural residues</t>
  </si>
  <si>
    <t>Area burned [ha]</t>
  </si>
  <si>
    <t>3I</t>
  </si>
  <si>
    <t>Agriculture other (please specify in the IIR)</t>
  </si>
  <si>
    <t>J_Waste</t>
  </si>
  <si>
    <t>5A</t>
  </si>
  <si>
    <t>Biological treatment of waste - Solid waste disposal on land</t>
  </si>
  <si>
    <t>Deposition [kt]</t>
  </si>
  <si>
    <t>5B1</t>
  </si>
  <si>
    <t>Biological treatment of waste - Composting</t>
  </si>
  <si>
    <t>Organic domestic waste [kt]</t>
  </si>
  <si>
    <t>5B2</t>
  </si>
  <si>
    <t>Biological treatment of waste - Anaerobic digestion at biogas facilities</t>
  </si>
  <si>
    <t>N in feedstock [kt]</t>
  </si>
  <si>
    <t>5C1a</t>
  </si>
  <si>
    <t>Municipal waste incineration</t>
  </si>
  <si>
    <t>Waste incinerated [kt]</t>
  </si>
  <si>
    <t>5C1bi</t>
  </si>
  <si>
    <t>Industrial waste incineration</t>
  </si>
  <si>
    <t>5C1bii</t>
  </si>
  <si>
    <t>5C1biii</t>
  </si>
  <si>
    <t>Clinical waste incineration</t>
  </si>
  <si>
    <t>5C1biv</t>
  </si>
  <si>
    <t>Sludge incinerated [kt]</t>
  </si>
  <si>
    <t>5C1bv</t>
  </si>
  <si>
    <t>Cremation</t>
  </si>
  <si>
    <t>Corpses [Number]</t>
  </si>
  <si>
    <t>5C1bvi</t>
  </si>
  <si>
    <t>Other waste incineration (please specify in the IIR)</t>
  </si>
  <si>
    <t>5C2</t>
  </si>
  <si>
    <t>Open burning of waste</t>
  </si>
  <si>
    <t>Wooden waste [kt]</t>
  </si>
  <si>
    <t>5D1</t>
  </si>
  <si>
    <t>Domestic wastewater handling</t>
  </si>
  <si>
    <t>Total organic product [kt DC]</t>
  </si>
  <si>
    <t>5D2</t>
  </si>
  <si>
    <t>Industrial wastewater handling</t>
  </si>
  <si>
    <t>5D3</t>
  </si>
  <si>
    <t>Other wastewater handling</t>
  </si>
  <si>
    <t>5E</t>
  </si>
  <si>
    <t>Other waste (please specify in the IIR)</t>
  </si>
  <si>
    <t>Number of fires</t>
  </si>
  <si>
    <t>M_Other</t>
  </si>
  <si>
    <t>6A</t>
  </si>
  <si>
    <t>Other (included in national total for entire territory) (please specify in the IIR)</t>
  </si>
  <si>
    <t>NATIONAL TOTAL</t>
  </si>
  <si>
    <t>(a)</t>
  </si>
  <si>
    <t>1A3bi(fu)</t>
  </si>
  <si>
    <t>Road transport: Passenger cars (fuel used)</t>
  </si>
  <si>
    <t>(b)</t>
  </si>
  <si>
    <t>NR</t>
  </si>
  <si>
    <t>1A3bii(fu)</t>
  </si>
  <si>
    <t>Road transport: Light duty vehicles (fuel used)</t>
  </si>
  <si>
    <t>1A3biii(fu)</t>
  </si>
  <si>
    <t>Road transport: Heavy duty vehicles and buses (fuel used)</t>
  </si>
  <si>
    <t>1A3biv(fu)</t>
  </si>
  <si>
    <t>Road transport: Mopeds &amp; motorcycles (fuel used)</t>
  </si>
  <si>
    <t>1A3bv(fu)</t>
  </si>
  <si>
    <t>Road transport: Gasoline evaporation (fuel used)</t>
  </si>
  <si>
    <t>1A3bvi(fu)</t>
  </si>
  <si>
    <t>Road transport: Automobile tyre and brake wear (fuel used)</t>
  </si>
  <si>
    <t>1A3bvii(fu)</t>
  </si>
  <si>
    <t>Road transport: Automobile road abrasion (fuel used)</t>
  </si>
  <si>
    <t>ADJUSTMENTS</t>
  </si>
  <si>
    <t>Sum of approved adjustments (negative value) from Annex VII (CLRTAP)</t>
  </si>
  <si>
    <t>COMPLIANCE TOTAL (CLRTAP)</t>
  </si>
  <si>
    <t>National total for compliance calculations and checks (CLRTAP)</t>
  </si>
  <si>
    <t>(c)</t>
  </si>
  <si>
    <t>ADJUSTMENTS AND FLEXIBILITIES</t>
  </si>
  <si>
    <t>Sum of approved adjustments from Annex VII and other flexibilities (negative value) (NECD)</t>
  </si>
  <si>
    <t>(d)</t>
  </si>
  <si>
    <t>COMPLIANCE TOTAL (NECD)</t>
  </si>
  <si>
    <t>National total for compliance calculations and checks (NECD)</t>
  </si>
  <si>
    <t>(e)</t>
  </si>
  <si>
    <t>MEMO ITEMS - NOT TO BE INCLUDED IN NATIONAL TOTALS</t>
  </si>
  <si>
    <t>O_AviCruise</t>
  </si>
  <si>
    <t>1A3ai(ii)</t>
  </si>
  <si>
    <t>International aviation cruise (civil)</t>
  </si>
  <si>
    <t>1A3aii(ii)</t>
  </si>
  <si>
    <t>Domestic aviation cruise (civil)</t>
  </si>
  <si>
    <t>P_IntShipping</t>
  </si>
  <si>
    <t>1A3di(i)</t>
  </si>
  <si>
    <t>International maritime navigation</t>
  </si>
  <si>
    <t>z_Memo</t>
  </si>
  <si>
    <t>1A5c</t>
  </si>
  <si>
    <t>Multilateral operations</t>
  </si>
  <si>
    <t>6B</t>
  </si>
  <si>
    <t>Other not included in national total of the entire territory (please specify in the IIR)</t>
  </si>
  <si>
    <t>N_Natural</t>
  </si>
  <si>
    <t>11A</t>
  </si>
  <si>
    <t>Volcanoes</t>
  </si>
  <si>
    <t>11B</t>
  </si>
  <si>
    <t>Area of forest burned [ha]</t>
  </si>
  <si>
    <t>11C</t>
  </si>
  <si>
    <t>Other natural emissions (please specify in the IIR)</t>
  </si>
  <si>
    <t>Note: Conversion factors presented here are extracted from the SC Toolkit</t>
  </si>
  <si>
    <t>Heating values for oil</t>
  </si>
  <si>
    <t>Type of Oil</t>
  </si>
  <si>
    <t>Minimum heating value</t>
  </si>
  <si>
    <t>Maximum Heating Value</t>
  </si>
  <si>
    <t>Unit</t>
  </si>
  <si>
    <t xml:space="preserve">Gasoline
</t>
  </si>
  <si>
    <t>TJ/t</t>
  </si>
  <si>
    <t xml:space="preserve">Light fuel oil/Diesel fuel
</t>
  </si>
  <si>
    <t xml:space="preserve">Heavy fuel oil
</t>
  </si>
  <si>
    <t>Lignite tar oil</t>
  </si>
  <si>
    <t>Anthracite tar oil</t>
  </si>
  <si>
    <t>Ethanol</t>
  </si>
  <si>
    <t>Oil shale (from Estonia)</t>
  </si>
  <si>
    <t>Average</t>
  </si>
  <si>
    <t>Heating values for coke</t>
  </si>
  <si>
    <t>Type of Coke</t>
  </si>
  <si>
    <t>Swell coke, Czech Republic</t>
  </si>
  <si>
    <t>Anthracite coke, Germany</t>
  </si>
  <si>
    <t>Lignite coke, Germany</t>
  </si>
  <si>
    <t>Swell coke, Germany</t>
  </si>
  <si>
    <t>Heating values for coal</t>
  </si>
  <si>
    <t>Type of Coal</t>
  </si>
  <si>
    <t>Anthracite, Germany</t>
  </si>
  <si>
    <t>Bituminous coal, France</t>
  </si>
  <si>
    <t>Bituminous coal, USA</t>
  </si>
  <si>
    <t>Anthracite, Russia</t>
  </si>
  <si>
    <t>Bituminous coal, Germany</t>
  </si>
  <si>
    <t>Bituminous coal, China</t>
  </si>
  <si>
    <t>Bituminous coal, Poland</t>
  </si>
  <si>
    <t>Sub‐bituminous coal, Spain</t>
  </si>
  <si>
    <t>Sub‐bituminous coal, Croatia</t>
  </si>
  <si>
    <t>Sub‐bituminous coal, Turkey</t>
  </si>
  <si>
    <t>Lignite/brown coal, Germany (Central)</t>
  </si>
  <si>
    <t>Lignite/brown coal, Czech Republic</t>
  </si>
  <si>
    <t>Lignite/brown coal, Germany (West)</t>
  </si>
  <si>
    <t>Lignite/brown coal, Australia</t>
  </si>
  <si>
    <t>Lignite/brown coal, Germany (East)</t>
  </si>
  <si>
    <t>Lignite/brown coal, Greece</t>
  </si>
  <si>
    <t>Selected conversion factors and energy equivalents for Group 3 Power Generation and Heating</t>
  </si>
  <si>
    <t>World energy council (WEC) Standard Energy Units</t>
  </si>
  <si>
    <t>1 tonne of oil equivalent (toe)</t>
  </si>
  <si>
    <t>42 000 MJ (net calorific value)</t>
  </si>
  <si>
    <t>1 tonne of coal equivalent (tce)</t>
  </si>
  <si>
    <t>29300 MJ (net calorific value) </t>
  </si>
  <si>
    <t>Representative Average Conversion Factors</t>
  </si>
  <si>
    <t>1 ton of natural gas liquids</t>
  </si>
  <si>
    <t>45000 MJ (net calorific value)</t>
  </si>
  <si>
    <t>1,000 standard cubic meter of natural gas</t>
  </si>
  <si>
    <t>36000 MJ (net calorific value)</t>
  </si>
  <si>
    <t>1 ton of peat</t>
  </si>
  <si>
    <t>0.2275 toe</t>
  </si>
  <si>
    <t>1 ton of fuelwood</t>
  </si>
  <si>
    <t>0.3215 toe</t>
  </si>
  <si>
    <t>1 kWh (primary energy equivalent)</t>
  </si>
  <si>
    <t>9.36 MJ  </t>
  </si>
  <si>
    <t>Heating values for gas</t>
  </si>
  <si>
    <t>Type of Gas</t>
  </si>
  <si>
    <t>Methane</t>
  </si>
  <si>
    <t>Ethane</t>
  </si>
  <si>
    <t>Propane</t>
  </si>
  <si>
    <t>Butane</t>
  </si>
  <si>
    <t>Natural gas, North Sea – Great Britain</t>
  </si>
  <si>
    <t>Natural gas, North Sea‐Germany</t>
  </si>
  <si>
    <t>Natural gas class H</t>
  </si>
  <si>
    <t>Natural gas class L</t>
  </si>
  <si>
    <t>Natural gas, The Netherlands</t>
  </si>
  <si>
    <t>Methanol</t>
  </si>
  <si>
    <t>Carbon monoxide</t>
  </si>
  <si>
    <t>For a first estimate, mean values should be applied as follows</t>
  </si>
  <si>
    <t>Natural gas</t>
  </si>
  <si>
    <t>LPG (mean heating value)</t>
  </si>
  <si>
    <t>Average of min and max</t>
  </si>
  <si>
    <t>Heating values for wood</t>
  </si>
  <si>
    <t>Type of Wood</t>
  </si>
  <si>
    <t>Spruce, air dry</t>
  </si>
  <si>
    <t>Poplar, air dry</t>
  </si>
  <si>
    <t>Beech, air dry</t>
  </si>
  <si>
    <t>Beech, green</t>
  </si>
  <si>
    <t>Beech bark</t>
  </si>
  <si>
    <t>Spruce bark</t>
  </si>
  <si>
    <t>Heating values for biomass</t>
  </si>
  <si>
    <t>Type of Biomass</t>
  </si>
  <si>
    <t>Coconut shells</t>
  </si>
  <si>
    <t>Almond shells</t>
  </si>
  <si>
    <t>Peat Pellets</t>
  </si>
  <si>
    <t>Peat, Germany</t>
  </si>
  <si>
    <t>Straw (wheat)</t>
  </si>
  <si>
    <t>Coconut fibers</t>
  </si>
  <si>
    <t>Rice husks</t>
  </si>
  <si>
    <t>Coffee roasting residue</t>
  </si>
  <si>
    <t>Peat, Finland</t>
  </si>
  <si>
    <t>Bagasse</t>
  </si>
  <si>
    <t>Peat, Spain</t>
  </si>
  <si>
    <t>Average heating values used for conversion of units</t>
  </si>
  <si>
    <t>Type of fuel</t>
  </si>
  <si>
    <t>Average min</t>
  </si>
  <si>
    <t>Average max</t>
  </si>
  <si>
    <t>Average of min and max heating value</t>
  </si>
  <si>
    <t xml:space="preserve">Liquid fuels </t>
  </si>
  <si>
    <t xml:space="preserve">Solid fuels </t>
  </si>
  <si>
    <t xml:space="preserve">Gaseous fuels </t>
  </si>
  <si>
    <t>Wood</t>
  </si>
  <si>
    <t>Activity data</t>
  </si>
  <si>
    <t>NFR Name</t>
  </si>
  <si>
    <t>Reported emissions</t>
  </si>
  <si>
    <t>Reported unit of activity data</t>
  </si>
  <si>
    <t>Needed unit of activity data for SC</t>
  </si>
  <si>
    <t>cigarrets consumed in miollion items</t>
  </si>
  <si>
    <t>number of cremations</t>
  </si>
  <si>
    <t>number of fires</t>
  </si>
  <si>
    <t>Mt</t>
  </si>
  <si>
    <t>cigarettes sold</t>
  </si>
  <si>
    <t>Number</t>
  </si>
  <si>
    <t>Converted units ready to be inserted to the SC excel table for emission calculation</t>
  </si>
  <si>
    <t>UNEP Toolkit Assignment</t>
  </si>
  <si>
    <t>Group 3, category a, class 2</t>
  </si>
  <si>
    <t>Group 3, category a, class 6</t>
  </si>
  <si>
    <t>Group 2, category b, class 2</t>
  </si>
  <si>
    <t>Group 2, category c, class 4</t>
  </si>
  <si>
    <t>Group 5, category c, class 1</t>
  </si>
  <si>
    <t>Group 5, category a, class 3</t>
  </si>
  <si>
    <t>Group 5, category b, class 2</t>
  </si>
  <si>
    <t>Group 5, category d, class 1</t>
  </si>
  <si>
    <t>Group 3, category e, class 6</t>
  </si>
  <si>
    <t>Group 4, category a, class 4</t>
  </si>
  <si>
    <t>Group 7, category c, class 3a</t>
  </si>
  <si>
    <t>Group 2, category e, class 6</t>
  </si>
  <si>
    <t>Group 2, category f, class 4</t>
  </si>
  <si>
    <t>Group 2, category g, class 4</t>
  </si>
  <si>
    <t>Group 2, category d, class 6</t>
  </si>
  <si>
    <t>Group 8, category e, class 1-2</t>
  </si>
  <si>
    <t>Group 8, category b, class 3</t>
  </si>
  <si>
    <t>Group 6, category b, class 3</t>
  </si>
  <si>
    <t>Group 6, category b, class 2-4</t>
  </si>
  <si>
    <t>TOTAL</t>
  </si>
  <si>
    <t>DE: 26.01.2023: 2009</t>
  </si>
  <si>
    <r>
      <t xml:space="preserve">National total </t>
    </r>
    <r>
      <rPr>
        <sz val="9"/>
        <color indexed="8"/>
        <rFont val="Arial"/>
        <family val="2"/>
      </rPr>
      <t>(based on fuel sold)</t>
    </r>
  </si>
  <si>
    <r>
      <rPr>
        <b/>
        <sz val="9"/>
        <color indexed="8"/>
        <rFont val="Arial"/>
        <family val="2"/>
      </rPr>
      <t>Note (a):</t>
    </r>
    <r>
      <rPr>
        <sz val="9"/>
        <color indexed="8"/>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</si>
  <si>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r>
      <rPr>
        <b/>
        <sz val="9"/>
        <color indexed="8"/>
        <rFont val="Arial"/>
        <family val="2"/>
      </rPr>
      <t>Note (b):</t>
    </r>
    <r>
      <rPr>
        <sz val="9"/>
        <color indexed="8"/>
        <rFont val="Arial"/>
        <family val="2"/>
      </rPr>
      <t xml:space="preserve"> UNECE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</si>
  <si>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indexed="8"/>
        <rFont val="Arial"/>
        <family val="2"/>
      </rPr>
      <t>Note (c):</t>
    </r>
    <r>
      <rPr>
        <sz val="9"/>
        <color indexed="8"/>
        <rFont val="Arial"/>
        <family val="2"/>
      </rPr>
      <t xml:space="preserve"> The 'National Total for Compliance (CLRTAP)' includes the ‘National Total (based on fuel sold)’ (row 141) corrected for i) approved adjustments to national totals (row 151) and, if applicable, ii) national totals based on transport fuel used (rows 143-149).</t>
    </r>
  </si>
  <si>
    <r>
      <rPr>
        <b/>
        <sz val="9"/>
        <color indexed="8"/>
        <rFont val="Arial"/>
        <family val="2"/>
      </rPr>
      <t>Note (d):</t>
    </r>
    <r>
      <rPr>
        <sz val="9"/>
        <color indexed="8"/>
        <rFont val="Arial"/>
        <family val="2"/>
      </rPr>
      <t xml:space="preserve"> Reporting of adjustments and additional flexibilities according to the NEC Directive, Article 5/2-4. Should only include approved items from Annex VII and should be reported as a negative value.</t>
    </r>
  </si>
  <si>
    <r>
      <rPr>
        <b/>
        <sz val="9"/>
        <color indexed="8"/>
        <rFont val="Arial"/>
        <family val="2"/>
      </rPr>
      <t>Note (e):</t>
    </r>
    <r>
      <rPr>
        <sz val="9"/>
        <color indexed="8"/>
        <rFont val="Arial"/>
        <family val="2"/>
      </rPr>
      <t xml:space="preserve"> The 'National Total for Compliance (NECD)' includes the ‘National Total (based on fuel sold)’ (row 141) corrected for i) approved adjustments and flexibilities to national totals (row 153) and, if applicable, ii) national totals based on transport fuel used (rows 143-149) as well as iii) the subtraction of sectors 3B + 3D for NOx and NMVOC (only from 2020 onwards and for the year 2005 as a basis for emission reduction commitment calculations), according to the NEC Directive, Article 4/3(d).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</si>
</sst>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7" formatCode="_(* #,##0.00_);_(* \(#,##0.00\);_(* &quot;-&quot;??_);_(@_)"/>
    <numFmt numFmtId="196" formatCode="0.000"/>
    <numFmt numFmtId="197" formatCode="0.0"/>
    <numFmt numFmtId="200" formatCode="0.0000"/>
    <numFmt numFmtId="202" formatCode="#,##0.0"/>
    <numFmt numFmtId="210" formatCode="_(* #,##0_);_(* \(#,##0\);_(* &quot;-&quot;??_);_(@_)"/>
  </numFmts>
  <fonts count="46" x14ac:knownFonts="1">
    <font>
      <sz val="10"/>
      <name val="Times New Roman"/>
    </font>
    <font>
      <sz val="10"/>
      <name val="Times New Roman"/>
    </font>
    <font>
      <b/>
      <sz val="10"/>
      <name val="Times New Roman"/>
      <family val="1"/>
    </font>
    <font>
      <sz val="10"/>
      <name val="Times New Roman"/>
      <family val="1"/>
    </font>
    <font>
      <i/>
      <sz val="10"/>
      <name val="Times New Roman"/>
      <family val="1"/>
    </font>
    <font>
      <b/>
      <sz val="10"/>
      <color indexed="10"/>
      <name val="Times New Roman"/>
      <family val="1"/>
    </font>
    <font>
      <b/>
      <sz val="10"/>
      <color indexed="12"/>
      <name val="Times New Roman"/>
      <family val="1"/>
    </font>
    <font>
      <b/>
      <sz val="10"/>
      <color indexed="53"/>
      <name val="Times New Roman"/>
      <family val="1"/>
    </font>
    <font>
      <i/>
      <sz val="10"/>
      <color indexed="53"/>
      <name val="Times New Roman"/>
      <family val="1"/>
    </font>
    <font>
      <i/>
      <sz val="10"/>
      <color indexed="10"/>
      <name val="Times New Roman"/>
      <family val="1"/>
    </font>
    <font>
      <i/>
      <sz val="10"/>
      <color indexed="52"/>
      <name val="Times New Roman"/>
      <family val="1"/>
    </font>
    <font>
      <sz val="11"/>
      <name val="Times New Roman"/>
      <family val="1"/>
    </font>
    <font>
      <b/>
      <sz val="11"/>
      <name val="Times New Roman"/>
      <family val="1"/>
    </font>
    <font>
      <sz val="10"/>
      <color indexed="10"/>
      <name val="Times New Roman"/>
      <family val="1"/>
    </font>
    <font>
      <b/>
      <sz val="10"/>
      <color indexed="17"/>
      <name val="Times New Roman"/>
      <family val="1"/>
    </font>
    <font>
      <b/>
      <i/>
      <sz val="10"/>
      <name val="Times New Roman"/>
      <family val="1"/>
    </font>
    <font>
      <b/>
      <i/>
      <sz val="10"/>
      <color indexed="10"/>
      <name val="Times New Roman"/>
      <family val="1"/>
    </font>
    <font>
      <sz val="10"/>
      <color indexed="10"/>
      <name val="Times New Roman"/>
      <family val="1"/>
    </font>
    <font>
      <sz val="10"/>
      <color indexed="10"/>
      <name val="Times New Roman"/>
      <family val="1"/>
    </font>
    <font>
      <sz val="11"/>
      <name val="Calibri"/>
      <family val="2"/>
    </font>
    <font>
      <b/>
      <u/>
      <sz val="10"/>
      <name val="Times New Roman"/>
      <family val="1"/>
    </font>
    <font>
      <u/>
      <sz val="10"/>
      <name val="Times New Roman"/>
      <family val="1"/>
    </font>
    <font>
      <b/>
      <u/>
      <sz val="10"/>
      <color indexed="12"/>
      <name val="Times New Roman"/>
      <family val="1"/>
    </font>
    <font>
      <sz val="10"/>
      <name val="Arial"/>
      <family val="2"/>
    </font>
    <font>
      <b/>
      <sz val="16"/>
      <name val="Arial"/>
      <family val="2"/>
    </font>
    <font>
      <sz val="9"/>
      <color indexed="8"/>
      <name val="Arial"/>
      <family val="2"/>
    </font>
    <font>
      <b/>
      <sz val="10"/>
      <name val="Arial"/>
      <family val="2"/>
    </font>
    <font>
      <b/>
      <sz val="14"/>
      <name val="Arial"/>
      <family val="2"/>
    </font>
    <font>
      <vertAlign val="subscript"/>
      <sz val="10"/>
      <name val="Arial"/>
      <family val="2"/>
    </font>
    <font>
      <sz val="8"/>
      <name val="Arial"/>
      <family val="2"/>
    </font>
    <font>
      <b/>
      <sz val="9"/>
      <name val="Arial"/>
      <family val="2"/>
    </font>
    <font>
      <sz val="9"/>
      <name val="Arial"/>
      <family val="2"/>
    </font>
    <font>
      <sz val="9"/>
      <color indexed="81"/>
      <name val="Tahoma"/>
      <charset val="1"/>
    </font>
    <font>
      <b/>
      <sz val="9"/>
      <color indexed="81"/>
      <name val="Tahoma"/>
      <charset val="1"/>
    </font>
    <font>
      <sz val="9"/>
      <color indexed="81"/>
      <name val="Tahoma"/>
      <family val="2"/>
    </font>
    <font>
      <sz val="10"/>
      <name val="Times New Roman"/>
    </font>
    <font>
      <sz val="9"/>
      <color indexed="8"/>
      <name val="Arial"/>
      <family val="2"/>
    </font>
    <font>
      <b/>
      <sz val="9"/>
      <color indexed="8"/>
      <name val="Arial"/>
      <family val="2"/>
    </font>
    <font>
      <sz val="11"/>
      <color rgb="FFFF0000"/>
      <name val="Times New Roman"/>
      <family val="1"/>
    </font>
    <font>
      <sz val="10"/>
      <color rgb="FFFF0000"/>
      <name val="Times New Roman"/>
      <family val="1"/>
    </font>
    <font>
      <b/>
      <sz val="10"/>
      <color rgb="FFFF0000"/>
      <name val="Times New Roman"/>
      <family val="1"/>
    </font>
    <font>
      <i/>
      <sz val="10"/>
      <color rgb="FFFF0000"/>
      <name val="Times New Roman"/>
      <family val="1"/>
    </font>
    <font>
      <b/>
      <u/>
      <sz val="10"/>
      <color rgb="FFFF0000"/>
      <name val="Times New Roman"/>
      <family val="1"/>
    </font>
    <font>
      <sz val="9"/>
      <color theme="1"/>
      <name val="Arial"/>
      <family val="2"/>
    </font>
    <font>
      <sz val="10"/>
      <color theme="1"/>
      <name val="Arial"/>
      <family val="2"/>
    </font>
    <font>
      <b/>
      <sz val="9"/>
      <color theme="1"/>
      <name val="Arial"/>
      <family val="2"/>
    </font>
  </fonts>
  <fills count="2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rgb="FFFF8080"/>
        <bgColor indexed="64"/>
      </patternFill>
    </fill>
    <fill>
      <patternFill patternType="solid">
        <fgColor rgb="FFBFBFBF"/>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9BFFF"/>
        <bgColor indexed="64"/>
      </patternFill>
    </fill>
    <fill>
      <patternFill patternType="solid">
        <fgColor rgb="FF00FF00"/>
        <bgColor indexed="64"/>
      </patternFill>
    </fill>
    <fill>
      <patternFill patternType="solid">
        <fgColor rgb="FFCCFFFF"/>
        <bgColor indexed="64"/>
      </patternFill>
    </fill>
    <fill>
      <patternFill patternType="solid">
        <fgColor rgb="FF99CCFF"/>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C000"/>
        <bgColor indexed="64"/>
      </patternFill>
    </fill>
  </fills>
  <borders count="7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ck">
        <color indexed="64"/>
      </left>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ck">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indexed="64"/>
      </bottom>
      <diagonal/>
    </border>
  </borders>
  <cellStyleXfs count="4">
    <xf numFmtId="0" fontId="0" fillId="0" borderId="0"/>
    <xf numFmtId="187" fontId="1" fillId="0" borderId="0" applyFont="0" applyFill="0" applyBorder="0" applyAlignment="0" applyProtection="0"/>
    <xf numFmtId="0" fontId="23" fillId="0" borderId="0"/>
    <xf numFmtId="0" fontId="23" fillId="0" borderId="0"/>
  </cellStyleXfs>
  <cellXfs count="1062">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2" fillId="0" borderId="4" xfId="0" applyFont="1" applyBorder="1" applyAlignment="1">
      <alignment horizontal="center"/>
    </xf>
    <xf numFmtId="0" fontId="2" fillId="0" borderId="4" xfId="0" applyFont="1" applyBorder="1"/>
    <xf numFmtId="0" fontId="2" fillId="0" borderId="0" xfId="0" applyFont="1"/>
    <xf numFmtId="0" fontId="3" fillId="0" borderId="4" xfId="0" applyFont="1" applyBorder="1" applyAlignment="1">
      <alignment horizontal="center"/>
    </xf>
    <xf numFmtId="0" fontId="3" fillId="0" borderId="4" xfId="0" applyFont="1" applyBorder="1"/>
    <xf numFmtId="0" fontId="0" fillId="0" borderId="0" xfId="0" applyBorder="1" applyAlignment="1">
      <alignment horizontal="center"/>
    </xf>
    <xf numFmtId="0" fontId="0" fillId="0" borderId="4" xfId="0" applyBorder="1" applyAlignment="1">
      <alignment vertical="top" wrapText="1"/>
    </xf>
    <xf numFmtId="0" fontId="0" fillId="0" borderId="10" xfId="0" applyBorder="1" applyAlignment="1">
      <alignment horizontal="center"/>
    </xf>
    <xf numFmtId="0" fontId="0" fillId="0" borderId="11" xfId="0" applyBorder="1" applyAlignment="1">
      <alignment horizontal="center"/>
    </xf>
    <xf numFmtId="0" fontId="0" fillId="0" borderId="11" xfId="0" applyBorder="1" applyAlignment="1">
      <alignment vertical="top" wrapText="1"/>
    </xf>
    <xf numFmtId="0" fontId="0" fillId="0" borderId="11" xfId="0" applyBorder="1"/>
    <xf numFmtId="0" fontId="0" fillId="0" borderId="12" xfId="0" applyBorder="1"/>
    <xf numFmtId="0" fontId="0" fillId="0" borderId="13" xfId="0" applyBorder="1" applyAlignment="1">
      <alignment horizontal="center"/>
    </xf>
    <xf numFmtId="0" fontId="3" fillId="0" borderId="8" xfId="0" applyFont="1" applyBorder="1"/>
    <xf numFmtId="0" fontId="0" fillId="0" borderId="14" xfId="0" applyBorder="1"/>
    <xf numFmtId="0" fontId="0" fillId="0" borderId="13" xfId="0" applyBorder="1"/>
    <xf numFmtId="0" fontId="2" fillId="0" borderId="15" xfId="0" applyFont="1" applyBorder="1"/>
    <xf numFmtId="0" fontId="2" fillId="0" borderId="16" xfId="0" applyFont="1" applyBorder="1" applyAlignment="1">
      <alignment horizontal="center"/>
    </xf>
    <xf numFmtId="0" fontId="2" fillId="0" borderId="16" xfId="0" applyFont="1" applyBorder="1"/>
    <xf numFmtId="0" fontId="2" fillId="0" borderId="17" xfId="0" applyFont="1" applyBorder="1"/>
    <xf numFmtId="3" fontId="3" fillId="0" borderId="4" xfId="0" applyNumberFormat="1" applyFont="1" applyBorder="1"/>
    <xf numFmtId="0" fontId="3" fillId="0" borderId="6" xfId="0" applyFont="1" applyBorder="1"/>
    <xf numFmtId="0" fontId="2" fillId="0" borderId="4" xfId="0" applyFont="1" applyBorder="1" applyAlignment="1">
      <alignment vertical="top" wrapText="1"/>
    </xf>
    <xf numFmtId="0" fontId="0" fillId="0" borderId="18" xfId="0" applyBorder="1" applyAlignment="1">
      <alignment horizontal="center"/>
    </xf>
    <xf numFmtId="0" fontId="0" fillId="0" borderId="2" xfId="0" applyBorder="1" applyAlignment="1">
      <alignment vertical="top"/>
    </xf>
    <xf numFmtId="0" fontId="2" fillId="0" borderId="4" xfId="0" applyFont="1" applyBorder="1" applyAlignment="1">
      <alignment horizontal="center" vertical="top"/>
    </xf>
    <xf numFmtId="0" fontId="0" fillId="0" borderId="0" xfId="0" applyAlignment="1">
      <alignment vertical="top"/>
    </xf>
    <xf numFmtId="0" fontId="3" fillId="0" borderId="4" xfId="0" applyFont="1" applyBorder="1" applyAlignment="1">
      <alignment horizontal="center" vertical="top"/>
    </xf>
    <xf numFmtId="0" fontId="0" fillId="0" borderId="6" xfId="0" applyBorder="1" applyAlignment="1">
      <alignment vertical="top"/>
    </xf>
    <xf numFmtId="0" fontId="3" fillId="0" borderId="13" xfId="0" applyFont="1" applyBorder="1"/>
    <xf numFmtId="0" fontId="0" fillId="0" borderId="8" xfId="0" applyBorder="1" applyAlignment="1">
      <alignment horizontal="center" vertical="top"/>
    </xf>
    <xf numFmtId="0" fontId="0" fillId="0" borderId="6" xfId="0" applyBorder="1" applyAlignment="1">
      <alignment vertical="top" wrapText="1"/>
    </xf>
    <xf numFmtId="0" fontId="0" fillId="0" borderId="4" xfId="0" applyBorder="1" applyAlignment="1">
      <alignment horizontal="center" vertical="top"/>
    </xf>
    <xf numFmtId="0" fontId="0" fillId="0" borderId="11" xfId="0" applyBorder="1" applyAlignment="1">
      <alignment horizontal="center" vertical="top"/>
    </xf>
    <xf numFmtId="0" fontId="0" fillId="0" borderId="11" xfId="0" applyBorder="1" applyAlignment="1">
      <alignment vertical="top"/>
    </xf>
    <xf numFmtId="0" fontId="2" fillId="2" borderId="19" xfId="0" applyFont="1" applyFill="1" applyBorder="1"/>
    <xf numFmtId="0" fontId="2" fillId="2" borderId="20" xfId="0" applyFont="1" applyFill="1" applyBorder="1" applyAlignment="1">
      <alignment horizontal="center"/>
    </xf>
    <xf numFmtId="0" fontId="2" fillId="2" borderId="20" xfId="0" applyFont="1" applyFill="1" applyBorder="1"/>
    <xf numFmtId="0" fontId="2" fillId="2" borderId="21" xfId="0" applyFont="1" applyFill="1" applyBorder="1"/>
    <xf numFmtId="0" fontId="2" fillId="2" borderId="22" xfId="0" applyFont="1" applyFill="1" applyBorder="1"/>
    <xf numFmtId="0" fontId="0" fillId="0" borderId="1" xfId="0" applyBorder="1" applyAlignment="1">
      <alignment vertical="top"/>
    </xf>
    <xf numFmtId="0" fontId="0" fillId="0" borderId="9" xfId="0" applyBorder="1" applyAlignment="1">
      <alignment horizontal="center" vertical="top"/>
    </xf>
    <xf numFmtId="0" fontId="0" fillId="0" borderId="4" xfId="0" applyBorder="1" applyAlignment="1">
      <alignment vertical="top"/>
    </xf>
    <xf numFmtId="0" fontId="0" fillId="0" borderId="3" xfId="0" applyBorder="1" applyAlignment="1">
      <alignment vertical="top"/>
    </xf>
    <xf numFmtId="0" fontId="0" fillId="0" borderId="5" xfId="0" applyBorder="1" applyAlignment="1">
      <alignment horizontal="center" vertical="top"/>
    </xf>
    <xf numFmtId="0" fontId="0" fillId="0" borderId="5" xfId="0" applyBorder="1" applyAlignment="1">
      <alignment vertical="top"/>
    </xf>
    <xf numFmtId="0" fontId="0" fillId="0" borderId="18" xfId="0" applyBorder="1" applyAlignment="1">
      <alignment vertical="top"/>
    </xf>
    <xf numFmtId="0" fontId="6" fillId="3" borderId="23" xfId="0" applyFont="1" applyFill="1" applyBorder="1" applyAlignment="1">
      <alignment horizontal="center" vertical="top" wrapText="1"/>
    </xf>
    <xf numFmtId="0" fontId="2" fillId="0" borderId="14" xfId="0" applyFont="1" applyBorder="1" applyAlignment="1">
      <alignment vertical="top"/>
    </xf>
    <xf numFmtId="0" fontId="2" fillId="0" borderId="11" xfId="0" applyFont="1" applyBorder="1" applyAlignment="1">
      <alignment horizontal="center" vertical="top"/>
    </xf>
    <xf numFmtId="0" fontId="2" fillId="0" borderId="1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3" borderId="24" xfId="0" applyFont="1" applyFill="1" applyBorder="1" applyAlignment="1">
      <alignment horizontal="center"/>
    </xf>
    <xf numFmtId="0" fontId="2" fillId="3" borderId="25" xfId="0" applyFont="1" applyFill="1" applyBorder="1" applyAlignment="1">
      <alignment horizontal="center"/>
    </xf>
    <xf numFmtId="0" fontId="5" fillId="3" borderId="24" xfId="0" applyFont="1" applyFill="1" applyBorder="1"/>
    <xf numFmtId="0" fontId="6" fillId="3" borderId="24" xfId="0" applyFont="1" applyFill="1" applyBorder="1"/>
    <xf numFmtId="0" fontId="6" fillId="3" borderId="23" xfId="0" applyFont="1" applyFill="1" applyBorder="1"/>
    <xf numFmtId="0" fontId="6" fillId="3" borderId="26" xfId="0" applyFont="1" applyFill="1" applyBorder="1"/>
    <xf numFmtId="0" fontId="2" fillId="4" borderId="27" xfId="0" applyFont="1" applyFill="1" applyBorder="1" applyAlignment="1">
      <alignment horizontal="center"/>
    </xf>
    <xf numFmtId="0" fontId="2" fillId="4" borderId="24" xfId="0" applyFont="1" applyFill="1" applyBorder="1" applyAlignment="1">
      <alignment horizontal="center"/>
    </xf>
    <xf numFmtId="0" fontId="0" fillId="4" borderId="25" xfId="0" applyFill="1" applyBorder="1"/>
    <xf numFmtId="0" fontId="6" fillId="3" borderId="23" xfId="0" applyFont="1" applyFill="1" applyBorder="1" applyAlignment="1">
      <alignment vertical="top" wrapText="1"/>
    </xf>
    <xf numFmtId="0" fontId="2" fillId="0" borderId="0" xfId="0" applyFont="1" applyAlignment="1">
      <alignment horizontal="center"/>
    </xf>
    <xf numFmtId="0" fontId="2" fillId="0" borderId="0" xfId="0" applyFont="1" applyAlignment="1">
      <alignment horizontal="center" vertical="top"/>
    </xf>
    <xf numFmtId="0" fontId="3" fillId="0" borderId="9" xfId="0" applyFont="1" applyBorder="1" applyAlignment="1">
      <alignment horizontal="center" vertical="top"/>
    </xf>
    <xf numFmtId="0" fontId="2" fillId="0" borderId="16" xfId="0" applyFont="1" applyBorder="1" applyAlignment="1">
      <alignment vertical="top"/>
    </xf>
    <xf numFmtId="0" fontId="0" fillId="0" borderId="12" xfId="0" applyBorder="1" applyAlignment="1">
      <alignment vertical="top"/>
    </xf>
    <xf numFmtId="0" fontId="2" fillId="0" borderId="6" xfId="0" applyFont="1" applyBorder="1" applyAlignment="1">
      <alignment vertical="top"/>
    </xf>
    <xf numFmtId="0" fontId="3" fillId="0" borderId="5" xfId="0" applyFont="1" applyBorder="1" applyAlignment="1">
      <alignment horizontal="center" vertical="top"/>
    </xf>
    <xf numFmtId="0" fontId="2" fillId="0" borderId="28" xfId="0" applyFont="1" applyBorder="1" applyAlignment="1">
      <alignment horizontal="center" vertical="top"/>
    </xf>
    <xf numFmtId="0" fontId="0" fillId="0" borderId="29" xfId="0" applyBorder="1" applyAlignment="1">
      <alignment vertical="top"/>
    </xf>
    <xf numFmtId="0" fontId="2" fillId="4" borderId="27" xfId="0" applyFont="1" applyFill="1" applyBorder="1" applyAlignment="1">
      <alignment horizontal="center" vertical="top"/>
    </xf>
    <xf numFmtId="0" fontId="2" fillId="4" borderId="24" xfId="0" applyFont="1" applyFill="1" applyBorder="1" applyAlignment="1">
      <alignment horizontal="center" vertical="top"/>
    </xf>
    <xf numFmtId="0" fontId="2" fillId="3" borderId="24" xfId="0" applyFont="1" applyFill="1" applyBorder="1" applyAlignment="1">
      <alignment horizontal="center" vertical="top"/>
    </xf>
    <xf numFmtId="0" fontId="2" fillId="4" borderId="25" xfId="0" applyFont="1" applyFill="1" applyBorder="1" applyAlignment="1">
      <alignment vertical="top"/>
    </xf>
    <xf numFmtId="0" fontId="2" fillId="3" borderId="25" xfId="0" applyFont="1" applyFill="1" applyBorder="1" applyAlignment="1">
      <alignment horizontal="center" vertical="top"/>
    </xf>
    <xf numFmtId="0" fontId="5" fillId="3" borderId="24" xfId="0" applyFont="1" applyFill="1" applyBorder="1" applyAlignment="1">
      <alignment vertical="top"/>
    </xf>
    <xf numFmtId="0" fontId="6" fillId="3" borderId="24" xfId="0" applyFont="1" applyFill="1" applyBorder="1" applyAlignment="1">
      <alignment horizontal="center" vertical="top" wrapText="1"/>
    </xf>
    <xf numFmtId="0" fontId="6" fillId="3" borderId="24" xfId="0" applyFont="1" applyFill="1" applyBorder="1" applyAlignment="1">
      <alignment vertical="top" wrapText="1"/>
    </xf>
    <xf numFmtId="0" fontId="0" fillId="4" borderId="23" xfId="0" applyFill="1" applyBorder="1" applyAlignment="1">
      <alignment vertical="top"/>
    </xf>
    <xf numFmtId="0" fontId="6" fillId="3" borderId="24" xfId="0" applyFont="1" applyFill="1" applyBorder="1" applyAlignment="1">
      <alignment horizontal="center" vertical="top"/>
    </xf>
    <xf numFmtId="0" fontId="6" fillId="3" borderId="23" xfId="0" applyFont="1" applyFill="1" applyBorder="1" applyAlignment="1">
      <alignment horizontal="center" vertical="top"/>
    </xf>
    <xf numFmtId="0" fontId="2" fillId="4" borderId="26" xfId="0" applyFont="1" applyFill="1" applyBorder="1" applyAlignment="1">
      <alignment vertical="top"/>
    </xf>
    <xf numFmtId="0" fontId="6" fillId="3" borderId="26" xfId="0" applyFont="1" applyFill="1" applyBorder="1" applyAlignment="1">
      <alignment horizontal="center" vertical="top" wrapText="1"/>
    </xf>
    <xf numFmtId="0" fontId="2" fillId="2" borderId="18" xfId="0" applyFont="1" applyFill="1" applyBorder="1" applyAlignment="1">
      <alignment horizontal="center" vertical="top"/>
    </xf>
    <xf numFmtId="0" fontId="2" fillId="2" borderId="3" xfId="0" applyFont="1" applyFill="1" applyBorder="1" applyAlignment="1">
      <alignment vertical="top"/>
    </xf>
    <xf numFmtId="0" fontId="2" fillId="2" borderId="18" xfId="0" applyFont="1" applyFill="1" applyBorder="1" applyAlignment="1">
      <alignment vertical="top"/>
    </xf>
    <xf numFmtId="0" fontId="2" fillId="2" borderId="30" xfId="0" applyFont="1" applyFill="1" applyBorder="1" applyAlignment="1">
      <alignment vertical="top"/>
    </xf>
    <xf numFmtId="0" fontId="2" fillId="2" borderId="26" xfId="0" applyFont="1" applyFill="1" applyBorder="1" applyAlignment="1">
      <alignment vertical="top"/>
    </xf>
    <xf numFmtId="0" fontId="2" fillId="2" borderId="3" xfId="0" applyFont="1" applyFill="1" applyBorder="1"/>
    <xf numFmtId="0" fontId="2" fillId="2" borderId="18" xfId="0" applyFont="1" applyFill="1" applyBorder="1" applyAlignment="1">
      <alignment horizontal="center"/>
    </xf>
    <xf numFmtId="0" fontId="2" fillId="2" borderId="18" xfId="0" applyFont="1" applyFill="1" applyBorder="1"/>
    <xf numFmtId="0" fontId="2" fillId="2" borderId="26" xfId="0" applyFont="1" applyFill="1" applyBorder="1"/>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2" borderId="30" xfId="0" applyFont="1" applyFill="1" applyBorder="1"/>
    <xf numFmtId="0" fontId="2" fillId="4" borderId="25" xfId="0" applyFont="1" applyFill="1" applyBorder="1"/>
    <xf numFmtId="0" fontId="2" fillId="3" borderId="26" xfId="0" applyFont="1" applyFill="1" applyBorder="1" applyAlignment="1">
      <alignment horizontal="center" vertical="top"/>
    </xf>
    <xf numFmtId="0" fontId="2" fillId="3" borderId="23" xfId="0" applyFont="1" applyFill="1" applyBorder="1" applyAlignment="1">
      <alignment vertical="top"/>
    </xf>
    <xf numFmtId="0" fontId="6" fillId="3" borderId="23" xfId="0" applyFont="1" applyFill="1" applyBorder="1" applyAlignment="1">
      <alignment vertical="top"/>
    </xf>
    <xf numFmtId="196" fontId="5" fillId="3" borderId="27" xfId="0" applyNumberFormat="1" applyFont="1" applyFill="1" applyBorder="1"/>
    <xf numFmtId="196" fontId="6" fillId="3" borderId="24" xfId="0" applyNumberFormat="1" applyFont="1" applyFill="1" applyBorder="1"/>
    <xf numFmtId="196" fontId="6" fillId="3" borderId="23" xfId="0" applyNumberFormat="1" applyFont="1" applyFill="1" applyBorder="1"/>
    <xf numFmtId="196" fontId="5" fillId="3" borderId="24" xfId="0" applyNumberFormat="1" applyFont="1" applyFill="1" applyBorder="1"/>
    <xf numFmtId="196" fontId="6" fillId="3" borderId="26" xfId="0" applyNumberFormat="1" applyFont="1" applyFill="1" applyBorder="1"/>
    <xf numFmtId="196" fontId="2" fillId="2" borderId="26" xfId="0" applyNumberFormat="1" applyFont="1" applyFill="1" applyBorder="1"/>
    <xf numFmtId="196" fontId="5" fillId="3" borderId="24" xfId="0" applyNumberFormat="1" applyFont="1" applyFill="1" applyBorder="1" applyAlignment="1">
      <alignment vertical="top"/>
    </xf>
    <xf numFmtId="196" fontId="2" fillId="2" borderId="22" xfId="0" applyNumberFormat="1" applyFont="1" applyFill="1" applyBorder="1"/>
    <xf numFmtId="196" fontId="6" fillId="3" borderId="24" xfId="0" applyNumberFormat="1" applyFont="1" applyFill="1" applyBorder="1" applyAlignment="1">
      <alignment vertical="top" wrapText="1"/>
    </xf>
    <xf numFmtId="196" fontId="6" fillId="3" borderId="23" xfId="0" applyNumberFormat="1" applyFont="1" applyFill="1" applyBorder="1" applyAlignment="1">
      <alignment vertical="top" wrapText="1"/>
    </xf>
    <xf numFmtId="196" fontId="6" fillId="3" borderId="26" xfId="0" applyNumberFormat="1" applyFont="1" applyFill="1" applyBorder="1" applyAlignment="1">
      <alignment horizontal="right" vertical="top" wrapText="1"/>
    </xf>
    <xf numFmtId="196" fontId="2" fillId="2" borderId="26" xfId="0" applyNumberFormat="1" applyFont="1" applyFill="1" applyBorder="1" applyAlignment="1">
      <alignment vertical="top"/>
    </xf>
    <xf numFmtId="196" fontId="6" fillId="3" borderId="23" xfId="0" applyNumberFormat="1" applyFont="1" applyFill="1" applyBorder="1" applyAlignment="1">
      <alignment vertical="top"/>
    </xf>
    <xf numFmtId="2" fontId="0" fillId="0" borderId="11" xfId="0" applyNumberFormat="1" applyBorder="1"/>
    <xf numFmtId="196" fontId="0" fillId="0" borderId="11" xfId="0" applyNumberFormat="1" applyBorder="1"/>
    <xf numFmtId="0" fontId="2" fillId="0" borderId="33" xfId="0" applyFont="1" applyBorder="1"/>
    <xf numFmtId="196" fontId="0" fillId="0" borderId="0" xfId="0" applyNumberFormat="1"/>
    <xf numFmtId="3" fontId="0" fillId="4" borderId="23" xfId="0" applyNumberFormat="1" applyFill="1" applyBorder="1" applyAlignment="1">
      <alignment vertical="top"/>
    </xf>
    <xf numFmtId="3" fontId="2" fillId="4" borderId="24" xfId="0" applyNumberFormat="1" applyFont="1" applyFill="1" applyBorder="1"/>
    <xf numFmtId="3" fontId="2" fillId="4" borderId="24" xfId="0" applyNumberFormat="1" applyFont="1" applyFill="1" applyBorder="1" applyAlignment="1">
      <alignment vertical="top"/>
    </xf>
    <xf numFmtId="3" fontId="2" fillId="2" borderId="22" xfId="0" applyNumberFormat="1" applyFont="1" applyFill="1" applyBorder="1"/>
    <xf numFmtId="3" fontId="0" fillId="4" borderId="24" xfId="0" applyNumberFormat="1" applyFill="1" applyBorder="1" applyAlignment="1">
      <alignment vertical="top"/>
    </xf>
    <xf numFmtId="3" fontId="0" fillId="4" borderId="24" xfId="0" applyNumberFormat="1" applyFill="1" applyBorder="1"/>
    <xf numFmtId="3" fontId="0" fillId="4" borderId="23" xfId="0" applyNumberFormat="1" applyFill="1" applyBorder="1"/>
    <xf numFmtId="3" fontId="3" fillId="4" borderId="24" xfId="0" applyNumberFormat="1" applyFont="1" applyFill="1" applyBorder="1"/>
    <xf numFmtId="3" fontId="2" fillId="2" borderId="26" xfId="0" applyNumberFormat="1" applyFont="1" applyFill="1" applyBorder="1"/>
    <xf numFmtId="3" fontId="2" fillId="4" borderId="27" xfId="0" applyNumberFormat="1" applyFont="1" applyFill="1" applyBorder="1"/>
    <xf numFmtId="3" fontId="4" fillId="4" borderId="24" xfId="0" applyNumberFormat="1" applyFont="1" applyFill="1" applyBorder="1" applyAlignment="1">
      <alignment vertical="top" wrapText="1"/>
    </xf>
    <xf numFmtId="3" fontId="3" fillId="4" borderId="24" xfId="0" applyNumberFormat="1" applyFont="1" applyFill="1" applyBorder="1" applyAlignment="1">
      <alignment vertical="top" wrapText="1"/>
    </xf>
    <xf numFmtId="3" fontId="3" fillId="4" borderId="24" xfId="0" applyNumberFormat="1" applyFont="1" applyFill="1" applyBorder="1" applyAlignment="1">
      <alignment vertical="top"/>
    </xf>
    <xf numFmtId="3" fontId="3" fillId="4" borderId="23" xfId="0" applyNumberFormat="1" applyFont="1" applyFill="1" applyBorder="1" applyAlignment="1">
      <alignment vertical="top"/>
    </xf>
    <xf numFmtId="3" fontId="3" fillId="4" borderId="26" xfId="0" applyNumberFormat="1" applyFont="1" applyFill="1" applyBorder="1" applyAlignment="1">
      <alignment vertical="top"/>
    </xf>
    <xf numFmtId="3" fontId="2" fillId="2" borderId="26" xfId="0" applyNumberFormat="1" applyFont="1" applyFill="1" applyBorder="1" applyAlignment="1">
      <alignment vertical="top"/>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3"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37" xfId="0" applyBorder="1" applyAlignment="1">
      <alignment horizontal="center"/>
    </xf>
    <xf numFmtId="197" fontId="5" fillId="3" borderId="24" xfId="0" applyNumberFormat="1" applyFont="1" applyFill="1" applyBorder="1"/>
    <xf numFmtId="197" fontId="2" fillId="2" borderId="26" xfId="0" applyNumberFormat="1" applyFont="1" applyFill="1" applyBorder="1"/>
    <xf numFmtId="0" fontId="0" fillId="3" borderId="23" xfId="0" applyFill="1" applyBorder="1"/>
    <xf numFmtId="0" fontId="2" fillId="0" borderId="4" xfId="0" applyFont="1" applyBorder="1" applyAlignment="1">
      <alignment horizontal="center" vertical="top" wrapText="1"/>
    </xf>
    <xf numFmtId="0" fontId="0" fillId="0" borderId="2" xfId="0" applyBorder="1" applyAlignment="1">
      <alignment wrapText="1"/>
    </xf>
    <xf numFmtId="3" fontId="0" fillId="4" borderId="24" xfId="0" applyNumberFormat="1" applyFill="1" applyBorder="1" applyAlignment="1">
      <alignment wrapText="1"/>
    </xf>
    <xf numFmtId="196" fontId="6" fillId="3" borderId="24" xfId="0" applyNumberFormat="1" applyFont="1" applyFill="1" applyBorder="1" applyAlignment="1">
      <alignment wrapText="1"/>
    </xf>
    <xf numFmtId="0" fontId="6" fillId="3" borderId="24" xfId="0" applyFont="1" applyFill="1" applyBorder="1" applyAlignment="1">
      <alignment wrapText="1"/>
    </xf>
    <xf numFmtId="197" fontId="6" fillId="3" borderId="24" xfId="0" applyNumberFormat="1" applyFont="1" applyFill="1" applyBorder="1" applyAlignment="1">
      <alignment wrapText="1"/>
    </xf>
    <xf numFmtId="0" fontId="0" fillId="0" borderId="0" xfId="0" applyAlignment="1">
      <alignment wrapText="1"/>
    </xf>
    <xf numFmtId="0" fontId="0" fillId="0" borderId="14" xfId="0" applyBorder="1" applyAlignment="1">
      <alignment wrapText="1"/>
    </xf>
    <xf numFmtId="3" fontId="0" fillId="4" borderId="23" xfId="0" applyNumberFormat="1" applyFill="1" applyBorder="1" applyAlignment="1">
      <alignment wrapText="1"/>
    </xf>
    <xf numFmtId="196" fontId="6" fillId="3" borderId="23" xfId="0" applyNumberFormat="1" applyFont="1" applyFill="1" applyBorder="1" applyAlignment="1">
      <alignment wrapText="1"/>
    </xf>
    <xf numFmtId="0" fontId="6" fillId="3" borderId="23" xfId="0" applyFont="1" applyFill="1" applyBorder="1" applyAlignment="1">
      <alignment wrapText="1"/>
    </xf>
    <xf numFmtId="3" fontId="2" fillId="4" borderId="24" xfId="0" applyNumberFormat="1" applyFont="1" applyFill="1" applyBorder="1" applyAlignment="1">
      <alignment wrapText="1"/>
    </xf>
    <xf numFmtId="196" fontId="5" fillId="3" borderId="24" xfId="0" applyNumberFormat="1" applyFont="1" applyFill="1" applyBorder="1" applyAlignment="1">
      <alignment wrapText="1"/>
    </xf>
    <xf numFmtId="0" fontId="5" fillId="3" borderId="24" xfId="0" applyFont="1" applyFill="1" applyBorder="1" applyAlignment="1">
      <alignment wrapText="1"/>
    </xf>
    <xf numFmtId="197" fontId="5" fillId="3" borderId="24" xfId="0" applyNumberFormat="1" applyFont="1" applyFill="1" applyBorder="1" applyAlignment="1">
      <alignment wrapText="1"/>
    </xf>
    <xf numFmtId="1" fontId="5" fillId="3" borderId="24" xfId="0" applyNumberFormat="1" applyFont="1" applyFill="1" applyBorder="1" applyAlignment="1">
      <alignment wrapText="1"/>
    </xf>
    <xf numFmtId="3" fontId="3" fillId="4" borderId="24" xfId="0" applyNumberFormat="1" applyFont="1" applyFill="1" applyBorder="1" applyAlignment="1">
      <alignment wrapText="1"/>
    </xf>
    <xf numFmtId="0" fontId="0" fillId="0" borderId="0" xfId="0" applyBorder="1" applyAlignment="1">
      <alignment vertical="top" wrapText="1"/>
    </xf>
    <xf numFmtId="0" fontId="2" fillId="0" borderId="15" xfId="0" applyFont="1" applyBorder="1" applyAlignment="1">
      <alignment vertical="top"/>
    </xf>
    <xf numFmtId="0" fontId="2" fillId="0" borderId="16" xfId="0" applyFont="1" applyBorder="1" applyAlignment="1">
      <alignment horizontal="center" vertical="top"/>
    </xf>
    <xf numFmtId="0" fontId="2" fillId="0" borderId="8" xfId="0" applyFont="1" applyBorder="1" applyAlignment="1">
      <alignment horizontal="center" vertical="top"/>
    </xf>
    <xf numFmtId="0" fontId="0" fillId="0" borderId="0" xfId="0" applyBorder="1" applyAlignment="1">
      <alignment vertical="top"/>
    </xf>
    <xf numFmtId="0" fontId="0" fillId="0" borderId="0" xfId="0" applyAlignment="1">
      <alignment horizontal="center" vertical="top"/>
    </xf>
    <xf numFmtId="0" fontId="0" fillId="0" borderId="2" xfId="0" applyBorder="1" applyAlignment="1">
      <alignment vertical="top" wrapText="1"/>
    </xf>
    <xf numFmtId="3" fontId="2" fillId="4" borderId="24" xfId="0" applyNumberFormat="1" applyFont="1" applyFill="1" applyBorder="1" applyAlignment="1">
      <alignment vertical="top" wrapText="1"/>
    </xf>
    <xf numFmtId="196" fontId="5" fillId="3" borderId="24" xfId="0" applyNumberFormat="1" applyFont="1" applyFill="1" applyBorder="1" applyAlignment="1">
      <alignment vertical="top" wrapText="1"/>
    </xf>
    <xf numFmtId="0" fontId="5" fillId="3" borderId="24" xfId="0" applyFont="1" applyFill="1" applyBorder="1" applyAlignment="1">
      <alignment vertical="top" wrapText="1"/>
    </xf>
    <xf numFmtId="0" fontId="0" fillId="0" borderId="0" xfId="0" applyAlignment="1">
      <alignment vertical="top" wrapText="1"/>
    </xf>
    <xf numFmtId="3" fontId="0" fillId="4" borderId="24" xfId="0" applyNumberFormat="1" applyFill="1" applyBorder="1" applyAlignment="1">
      <alignment vertical="top" wrapText="1"/>
    </xf>
    <xf numFmtId="1" fontId="5" fillId="3" borderId="24" xfId="0" applyNumberFormat="1" applyFont="1" applyFill="1" applyBorder="1" applyAlignment="1">
      <alignment vertical="top" wrapText="1"/>
    </xf>
    <xf numFmtId="3" fontId="3" fillId="4" borderId="23" xfId="0" applyNumberFormat="1" applyFont="1" applyFill="1" applyBorder="1" applyAlignment="1">
      <alignment vertical="top" wrapText="1"/>
    </xf>
    <xf numFmtId="0" fontId="0" fillId="0" borderId="3" xfId="0" applyBorder="1" applyAlignment="1">
      <alignment vertical="top" wrapText="1"/>
    </xf>
    <xf numFmtId="0" fontId="6" fillId="3" borderId="26" xfId="0" applyFont="1" applyFill="1" applyBorder="1" applyAlignment="1">
      <alignment vertical="top" wrapText="1"/>
    </xf>
    <xf numFmtId="0" fontId="2" fillId="0" borderId="38" xfId="0" applyFont="1" applyBorder="1" applyAlignment="1">
      <alignment horizontal="center" vertical="top"/>
    </xf>
    <xf numFmtId="0" fontId="2" fillId="0" borderId="13" xfId="0" applyFont="1" applyBorder="1" applyAlignment="1">
      <alignment horizontal="center" vertical="top"/>
    </xf>
    <xf numFmtId="0" fontId="2" fillId="0" borderId="7" xfId="0" applyFont="1" applyBorder="1" applyAlignment="1">
      <alignment horizontal="center" vertical="top"/>
    </xf>
    <xf numFmtId="200" fontId="5" fillId="3" borderId="24" xfId="0" applyNumberFormat="1" applyFont="1" applyFill="1" applyBorder="1" applyAlignment="1">
      <alignment vertical="top" wrapText="1"/>
    </xf>
    <xf numFmtId="0" fontId="0" fillId="0" borderId="28" xfId="0" applyBorder="1" applyAlignment="1">
      <alignment horizontal="center"/>
    </xf>
    <xf numFmtId="0" fontId="0" fillId="0" borderId="13" xfId="0" applyFill="1" applyBorder="1"/>
    <xf numFmtId="0" fontId="0" fillId="0" borderId="11" xfId="0" applyFill="1" applyBorder="1"/>
    <xf numFmtId="0" fontId="0" fillId="0" borderId="12" xfId="0" applyFill="1" applyBorder="1"/>
    <xf numFmtId="0" fontId="0" fillId="0" borderId="2"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3" fontId="0" fillId="4" borderId="24" xfId="0" applyNumberFormat="1" applyFill="1" applyBorder="1" applyAlignment="1">
      <alignment vertical="center"/>
    </xf>
    <xf numFmtId="196" fontId="6" fillId="3" borderId="24" xfId="0" applyNumberFormat="1" applyFont="1" applyFill="1" applyBorder="1" applyAlignment="1">
      <alignment vertical="center"/>
    </xf>
    <xf numFmtId="0" fontId="6" fillId="3" borderId="24" xfId="0" applyFont="1" applyFill="1" applyBorder="1" applyAlignment="1">
      <alignment vertical="center"/>
    </xf>
    <xf numFmtId="0" fontId="0" fillId="0" borderId="0" xfId="0" applyAlignment="1">
      <alignment vertical="center"/>
    </xf>
    <xf numFmtId="0" fontId="0" fillId="0" borderId="11" xfId="0"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3" fontId="0" fillId="4" borderId="23" xfId="0" applyNumberFormat="1" applyFill="1" applyBorder="1" applyAlignment="1">
      <alignment vertical="center"/>
    </xf>
    <xf numFmtId="196" fontId="6" fillId="3" borderId="23" xfId="0" applyNumberFormat="1" applyFont="1" applyFill="1" applyBorder="1" applyAlignment="1">
      <alignment vertical="center"/>
    </xf>
    <xf numFmtId="0" fontId="6" fillId="3" borderId="23" xfId="0" applyFont="1" applyFill="1" applyBorder="1" applyAlignment="1">
      <alignment vertical="center"/>
    </xf>
    <xf numFmtId="0" fontId="0" fillId="0" borderId="0" xfId="0" applyBorder="1" applyAlignment="1">
      <alignment vertical="center" wrapText="1"/>
    </xf>
    <xf numFmtId="0" fontId="0" fillId="3" borderId="4" xfId="0" applyFill="1" applyBorder="1" applyAlignment="1">
      <alignment horizontal="center"/>
    </xf>
    <xf numFmtId="0" fontId="0" fillId="3" borderId="4" xfId="0" applyFill="1" applyBorder="1"/>
    <xf numFmtId="0" fontId="0" fillId="3" borderId="6" xfId="0" applyFill="1" applyBorder="1"/>
    <xf numFmtId="0" fontId="0" fillId="3" borderId="11" xfId="0" applyFill="1" applyBorder="1"/>
    <xf numFmtId="0" fontId="0" fillId="3" borderId="11" xfId="0" applyFill="1" applyBorder="1" applyAlignment="1">
      <alignment horizontal="center"/>
    </xf>
    <xf numFmtId="0" fontId="0" fillId="3" borderId="12" xfId="0" applyFill="1" applyBorder="1"/>
    <xf numFmtId="0" fontId="0" fillId="3" borderId="33" xfId="0" applyFill="1" applyBorder="1"/>
    <xf numFmtId="0" fontId="0" fillId="3" borderId="33" xfId="0" applyFill="1" applyBorder="1" applyAlignment="1">
      <alignment horizontal="center"/>
    </xf>
    <xf numFmtId="0" fontId="0" fillId="3" borderId="39" xfId="0" applyFill="1" applyBorder="1"/>
    <xf numFmtId="3" fontId="3" fillId="3" borderId="4" xfId="0" applyNumberFormat="1" applyFont="1" applyFill="1" applyBorder="1"/>
    <xf numFmtId="3" fontId="3" fillId="3" borderId="4" xfId="0" applyNumberFormat="1" applyFont="1" applyFill="1" applyBorder="1" applyAlignment="1">
      <alignment horizontal="center"/>
    </xf>
    <xf numFmtId="3" fontId="3" fillId="3" borderId="6" xfId="0" applyNumberFormat="1" applyFont="1" applyFill="1" applyBorder="1"/>
    <xf numFmtId="0" fontId="0" fillId="3" borderId="5" xfId="0" applyFill="1" applyBorder="1" applyAlignment="1">
      <alignment horizontal="center"/>
    </xf>
    <xf numFmtId="0" fontId="0" fillId="4" borderId="4" xfId="0" applyFill="1" applyBorder="1" applyAlignment="1">
      <alignment horizontal="center"/>
    </xf>
    <xf numFmtId="0" fontId="2" fillId="4" borderId="16" xfId="0" applyFont="1" applyFill="1" applyBorder="1"/>
    <xf numFmtId="0" fontId="2" fillId="4" borderId="4" xfId="0" applyFont="1" applyFill="1" applyBorder="1"/>
    <xf numFmtId="0" fontId="0" fillId="4" borderId="4" xfId="0" applyFill="1" applyBorder="1"/>
    <xf numFmtId="0" fontId="0" fillId="4" borderId="11" xfId="0" applyFill="1" applyBorder="1"/>
    <xf numFmtId="3" fontId="3" fillId="4" borderId="4" xfId="0" applyNumberFormat="1" applyFont="1" applyFill="1" applyBorder="1"/>
    <xf numFmtId="0" fontId="3" fillId="4" borderId="4" xfId="0" applyFont="1" applyFill="1" applyBorder="1"/>
    <xf numFmtId="0" fontId="2" fillId="4" borderId="33" xfId="0" applyFont="1" applyFill="1" applyBorder="1"/>
    <xf numFmtId="3" fontId="2" fillId="4" borderId="4" xfId="0" applyNumberFormat="1" applyFont="1" applyFill="1" applyBorder="1"/>
    <xf numFmtId="0" fontId="0" fillId="3" borderId="29" xfId="0" applyFill="1" applyBorder="1" applyAlignment="1">
      <alignment horizontal="center"/>
    </xf>
    <xf numFmtId="3" fontId="5" fillId="3" borderId="4" xfId="0" applyNumberFormat="1" applyFont="1" applyFill="1" applyBorder="1"/>
    <xf numFmtId="3" fontId="6" fillId="3" borderId="4" xfId="0" applyNumberFormat="1" applyFont="1" applyFill="1" applyBorder="1"/>
    <xf numFmtId="0" fontId="0" fillId="0" borderId="8" xfId="0" applyBorder="1" applyAlignment="1">
      <alignment horizontal="center" vertical="center"/>
    </xf>
    <xf numFmtId="0" fontId="0" fillId="0" borderId="8" xfId="0" applyBorder="1" applyAlignment="1">
      <alignment vertical="center"/>
    </xf>
    <xf numFmtId="3" fontId="0" fillId="0" borderId="4" xfId="0" applyNumberFormat="1" applyBorder="1" applyAlignment="1">
      <alignment vertical="center"/>
    </xf>
    <xf numFmtId="0" fontId="0" fillId="0" borderId="14" xfId="0" applyBorder="1" applyAlignment="1">
      <alignment vertical="center"/>
    </xf>
    <xf numFmtId="0" fontId="0" fillId="0" borderId="11" xfId="0" applyBorder="1" applyAlignment="1">
      <alignment horizontal="center" vertical="center"/>
    </xf>
    <xf numFmtId="0" fontId="0" fillId="0" borderId="13" xfId="0" applyBorder="1" applyAlignment="1">
      <alignment vertical="center"/>
    </xf>
    <xf numFmtId="3" fontId="2" fillId="4" borderId="24" xfId="0" applyNumberFormat="1" applyFont="1" applyFill="1" applyBorder="1" applyAlignment="1">
      <alignment vertical="center"/>
    </xf>
    <xf numFmtId="0" fontId="5" fillId="3" borderId="24" xfId="0" applyFont="1" applyFill="1" applyBorder="1" applyAlignment="1">
      <alignment vertical="center"/>
    </xf>
    <xf numFmtId="3" fontId="3" fillId="4" borderId="23" xfId="0" applyNumberFormat="1" applyFont="1" applyFill="1" applyBorder="1" applyAlignment="1">
      <alignment vertical="center"/>
    </xf>
    <xf numFmtId="3" fontId="0" fillId="0" borderId="11" xfId="0" applyNumberFormat="1" applyBorder="1" applyAlignment="1">
      <alignment vertical="center"/>
    </xf>
    <xf numFmtId="200" fontId="6" fillId="3" borderId="23" xfId="0" applyNumberFormat="1" applyFont="1" applyFill="1" applyBorder="1" applyAlignment="1">
      <alignment vertical="center"/>
    </xf>
    <xf numFmtId="0" fontId="0" fillId="0" borderId="3" xfId="0" applyBorder="1" applyAlignment="1">
      <alignment vertical="center"/>
    </xf>
    <xf numFmtId="0" fontId="0" fillId="0" borderId="5" xfId="0" applyBorder="1" applyAlignment="1">
      <alignment horizontal="center" vertical="center"/>
    </xf>
    <xf numFmtId="0" fontId="0" fillId="0" borderId="7" xfId="0"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3" fontId="0" fillId="4" borderId="26" xfId="0" applyNumberFormat="1" applyFill="1" applyBorder="1" applyAlignment="1">
      <alignment vertical="center"/>
    </xf>
    <xf numFmtId="196" fontId="6" fillId="3" borderId="26" xfId="0" applyNumberFormat="1" applyFont="1" applyFill="1" applyBorder="1" applyAlignment="1">
      <alignment vertical="center"/>
    </xf>
    <xf numFmtId="0" fontId="6" fillId="3" borderId="26" xfId="0" applyFont="1" applyFill="1" applyBorder="1" applyAlignment="1">
      <alignment vertical="center"/>
    </xf>
    <xf numFmtId="0" fontId="0" fillId="0" borderId="14" xfId="0" applyBorder="1" applyAlignment="1">
      <alignment vertical="center" wrapText="1"/>
    </xf>
    <xf numFmtId="3" fontId="0" fillId="4" borderId="23" xfId="0" applyNumberFormat="1" applyFill="1" applyBorder="1" applyAlignment="1">
      <alignment vertical="center" wrapText="1"/>
    </xf>
    <xf numFmtId="196" fontId="6" fillId="3" borderId="23" xfId="0" applyNumberFormat="1" applyFont="1" applyFill="1" applyBorder="1" applyAlignment="1">
      <alignment vertical="center" wrapText="1"/>
    </xf>
    <xf numFmtId="0" fontId="6" fillId="3" borderId="23" xfId="0" applyFont="1" applyFill="1"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3" fontId="2" fillId="4" borderId="24" xfId="0" applyNumberFormat="1" applyFont="1" applyFill="1" applyBorder="1" applyAlignment="1">
      <alignment vertical="center" wrapText="1"/>
    </xf>
    <xf numFmtId="196" fontId="5" fillId="3" borderId="24" xfId="0" applyNumberFormat="1" applyFont="1" applyFill="1" applyBorder="1" applyAlignment="1">
      <alignment vertical="center" wrapText="1"/>
    </xf>
    <xf numFmtId="197" fontId="5" fillId="3" borderId="24" xfId="0" applyNumberFormat="1" applyFont="1" applyFill="1" applyBorder="1" applyAlignment="1">
      <alignment vertical="center" wrapText="1"/>
    </xf>
    <xf numFmtId="0" fontId="0" fillId="0" borderId="7" xfId="0" applyBorder="1" applyAlignment="1">
      <alignment horizontal="center" vertical="center"/>
    </xf>
    <xf numFmtId="0" fontId="0" fillId="0" borderId="18" xfId="0" applyBorder="1" applyAlignment="1">
      <alignment vertical="center" wrapText="1"/>
    </xf>
    <xf numFmtId="0" fontId="0" fillId="0" borderId="29" xfId="0" applyBorder="1" applyAlignment="1">
      <alignment vertical="center"/>
    </xf>
    <xf numFmtId="0" fontId="6" fillId="3" borderId="23" xfId="0" applyFont="1" applyFill="1" applyBorder="1" applyAlignment="1">
      <alignment horizontal="center" vertical="center" wrapText="1"/>
    </xf>
    <xf numFmtId="3" fontId="3" fillId="4" borderId="24" xfId="0" applyNumberFormat="1" applyFont="1" applyFill="1" applyBorder="1" applyAlignment="1">
      <alignment vertical="center" wrapText="1"/>
    </xf>
    <xf numFmtId="196" fontId="6" fillId="3" borderId="24" xfId="0" applyNumberFormat="1" applyFont="1" applyFill="1" applyBorder="1" applyAlignment="1">
      <alignment vertical="center" wrapText="1"/>
    </xf>
    <xf numFmtId="0" fontId="6" fillId="3" borderId="24" xfId="0" applyFont="1" applyFill="1" applyBorder="1" applyAlignment="1">
      <alignment horizontal="center" vertical="center" wrapText="1"/>
    </xf>
    <xf numFmtId="0" fontId="6" fillId="3" borderId="24" xfId="0" applyFont="1" applyFill="1" applyBorder="1" applyAlignment="1">
      <alignment vertical="center" wrapText="1"/>
    </xf>
    <xf numFmtId="0" fontId="2" fillId="0" borderId="8" xfId="0" applyFont="1" applyBorder="1" applyAlignment="1">
      <alignment horizontal="center" vertical="center"/>
    </xf>
    <xf numFmtId="3" fontId="4" fillId="4" borderId="24" xfId="0" applyNumberFormat="1" applyFont="1" applyFill="1" applyBorder="1" applyAlignment="1">
      <alignment vertical="center" wrapText="1"/>
    </xf>
    <xf numFmtId="0" fontId="8" fillId="3" borderId="24" xfId="0" applyFont="1" applyFill="1" applyBorder="1" applyAlignment="1">
      <alignment vertical="center" wrapText="1"/>
    </xf>
    <xf numFmtId="196" fontId="8" fillId="3" borderId="24" xfId="0" applyNumberFormat="1" applyFont="1" applyFill="1" applyBorder="1" applyAlignment="1">
      <alignment vertical="center" wrapText="1"/>
    </xf>
    <xf numFmtId="0" fontId="2" fillId="0" borderId="13" xfId="0" applyFont="1" applyBorder="1" applyAlignment="1">
      <alignment horizontal="center" vertical="center"/>
    </xf>
    <xf numFmtId="0" fontId="3" fillId="0" borderId="4" xfId="0" applyFont="1" applyBorder="1" applyAlignment="1">
      <alignment vertical="center" wrapText="1"/>
    </xf>
    <xf numFmtId="1" fontId="5" fillId="3" borderId="24" xfId="0" applyNumberFormat="1" applyFont="1" applyFill="1" applyBorder="1" applyAlignment="1">
      <alignment vertical="top"/>
    </xf>
    <xf numFmtId="196" fontId="10" fillId="3" borderId="24" xfId="0" applyNumberFormat="1" applyFont="1" applyFill="1" applyBorder="1" applyAlignment="1">
      <alignment vertical="top" wrapText="1"/>
    </xf>
    <xf numFmtId="0" fontId="2" fillId="0" borderId="16"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0" fontId="0" fillId="0" borderId="8" xfId="0" applyBorder="1" applyAlignment="1">
      <alignment vertical="center" wrapText="1"/>
    </xf>
    <xf numFmtId="0" fontId="3" fillId="0" borderId="8" xfId="0" applyFont="1" applyBorder="1" applyAlignment="1">
      <alignment vertical="center" wrapText="1"/>
    </xf>
    <xf numFmtId="0" fontId="2" fillId="2" borderId="20" xfId="0" applyFont="1" applyFill="1" applyBorder="1" applyAlignment="1">
      <alignment vertical="center" wrapText="1"/>
    </xf>
    <xf numFmtId="3" fontId="0" fillId="4" borderId="24" xfId="0" applyNumberFormat="1" applyFill="1" applyBorder="1" applyAlignment="1">
      <alignment vertical="center" wrapText="1"/>
    </xf>
    <xf numFmtId="0" fontId="0" fillId="0" borderId="0" xfId="0" applyFill="1"/>
    <xf numFmtId="0" fontId="11" fillId="0" borderId="1" xfId="0" applyFont="1" applyBorder="1"/>
    <xf numFmtId="0" fontId="11" fillId="0" borderId="3" xfId="0" applyFont="1" applyBorder="1"/>
    <xf numFmtId="0" fontId="11" fillId="0" borderId="5" xfId="0" applyFont="1" applyBorder="1"/>
    <xf numFmtId="0" fontId="11" fillId="0" borderId="5" xfId="0" applyFont="1" applyBorder="1" applyAlignment="1">
      <alignment horizontal="center"/>
    </xf>
    <xf numFmtId="0" fontId="11" fillId="0" borderId="7" xfId="0" applyFont="1" applyBorder="1" applyAlignment="1">
      <alignment horizontal="center"/>
    </xf>
    <xf numFmtId="0" fontId="11" fillId="0" borderId="30" xfId="0" applyFont="1" applyBorder="1" applyAlignment="1">
      <alignment horizontal="center"/>
    </xf>
    <xf numFmtId="0" fontId="11" fillId="0" borderId="2" xfId="0" applyFont="1" applyBorder="1"/>
    <xf numFmtId="0" fontId="11" fillId="0" borderId="4" xfId="0" applyFont="1" applyBorder="1"/>
    <xf numFmtId="197" fontId="11" fillId="0" borderId="40" xfId="0" applyNumberFormat="1" applyFont="1" applyBorder="1"/>
    <xf numFmtId="197" fontId="11" fillId="0" borderId="6" xfId="0" applyNumberFormat="1" applyFont="1" applyBorder="1"/>
    <xf numFmtId="2" fontId="11" fillId="0" borderId="5" xfId="0" applyNumberFormat="1" applyFont="1" applyBorder="1"/>
    <xf numFmtId="196" fontId="11" fillId="0" borderId="5" xfId="0" applyNumberFormat="1" applyFont="1" applyBorder="1"/>
    <xf numFmtId="49" fontId="12" fillId="2" borderId="41" xfId="0" applyNumberFormat="1" applyFont="1" applyFill="1" applyBorder="1" applyAlignment="1">
      <alignment horizontal="right"/>
    </xf>
    <xf numFmtId="0" fontId="12" fillId="2" borderId="42" xfId="0" applyFont="1" applyFill="1" applyBorder="1"/>
    <xf numFmtId="197" fontId="12" fillId="2" borderId="42" xfId="0" applyNumberFormat="1" applyFont="1" applyFill="1" applyBorder="1"/>
    <xf numFmtId="197" fontId="12" fillId="2" borderId="43" xfId="0" applyNumberFormat="1" applyFont="1" applyFill="1" applyBorder="1"/>
    <xf numFmtId="0" fontId="11" fillId="5" borderId="3" xfId="0" applyFont="1" applyFill="1" applyBorder="1"/>
    <xf numFmtId="0" fontId="11" fillId="5" borderId="18" xfId="0" applyFont="1" applyFill="1" applyBorder="1"/>
    <xf numFmtId="0" fontId="3" fillId="0" borderId="2" xfId="0" applyFont="1" applyBorder="1"/>
    <xf numFmtId="0" fontId="13" fillId="3" borderId="24" xfId="0" applyFont="1" applyFill="1" applyBorder="1"/>
    <xf numFmtId="0" fontId="3" fillId="0" borderId="0" xfId="0" applyFont="1"/>
    <xf numFmtId="0" fontId="0" fillId="4" borderId="44" xfId="0" applyFill="1" applyBorder="1" applyAlignment="1">
      <alignment horizontal="center" vertical="top"/>
    </xf>
    <xf numFmtId="0" fontId="3" fillId="0" borderId="2" xfId="0" applyFont="1" applyBorder="1" applyAlignment="1">
      <alignment vertical="center" wrapText="1"/>
    </xf>
    <xf numFmtId="0" fontId="3" fillId="0" borderId="0" xfId="0" applyFont="1" applyAlignment="1">
      <alignment vertical="center" wrapText="1"/>
    </xf>
    <xf numFmtId="0" fontId="13" fillId="3" borderId="24" xfId="0" applyFont="1" applyFill="1" applyBorder="1" applyAlignment="1">
      <alignment horizontal="left" vertical="center" wrapText="1"/>
    </xf>
    <xf numFmtId="0" fontId="3" fillId="0" borderId="0" xfId="0" applyFont="1" applyAlignment="1">
      <alignment horizontal="left" vertical="center" wrapText="1"/>
    </xf>
    <xf numFmtId="0" fontId="0" fillId="0" borderId="7" xfId="0" applyBorder="1"/>
    <xf numFmtId="0" fontId="0" fillId="0" borderId="44" xfId="0" applyBorder="1" applyAlignment="1">
      <alignment horizontal="center"/>
    </xf>
    <xf numFmtId="0" fontId="0" fillId="0" borderId="7" xfId="0" applyBorder="1" applyAlignment="1">
      <alignment vertical="top"/>
    </xf>
    <xf numFmtId="3" fontId="3" fillId="4" borderId="24" xfId="0" applyNumberFormat="1" applyFont="1" applyFill="1" applyBorder="1" applyAlignment="1">
      <alignment vertical="center"/>
    </xf>
    <xf numFmtId="1" fontId="6" fillId="3" borderId="24" xfId="0" applyNumberFormat="1" applyFont="1" applyFill="1" applyBorder="1" applyAlignment="1">
      <alignment vertical="center"/>
    </xf>
    <xf numFmtId="196" fontId="5" fillId="3" borderId="24" xfId="0" applyNumberFormat="1" applyFont="1" applyFill="1" applyBorder="1" applyAlignment="1">
      <alignment vertical="center"/>
    </xf>
    <xf numFmtId="1" fontId="5" fillId="3" borderId="24" xfId="0" applyNumberFormat="1" applyFont="1" applyFill="1" applyBorder="1" applyAlignment="1">
      <alignment vertical="center"/>
    </xf>
    <xf numFmtId="1" fontId="5" fillId="3" borderId="24" xfId="0" applyNumberFormat="1" applyFont="1" applyFill="1" applyBorder="1"/>
    <xf numFmtId="3" fontId="0" fillId="4" borderId="24" xfId="0" applyNumberFormat="1" applyFill="1" applyBorder="1" applyAlignment="1">
      <alignment horizontal="right" vertical="center"/>
    </xf>
    <xf numFmtId="197" fontId="5" fillId="3" borderId="24" xfId="0" applyNumberFormat="1" applyFont="1" applyFill="1" applyBorder="1" applyAlignment="1">
      <alignment vertical="center"/>
    </xf>
    <xf numFmtId="1" fontId="5" fillId="3" borderId="24" xfId="0" applyNumberFormat="1" applyFont="1" applyFill="1" applyBorder="1" applyAlignment="1">
      <alignment vertical="center" wrapText="1"/>
    </xf>
    <xf numFmtId="1" fontId="2" fillId="2" borderId="26" xfId="0" applyNumberFormat="1" applyFont="1" applyFill="1" applyBorder="1"/>
    <xf numFmtId="1" fontId="5" fillId="3" borderId="27" xfId="0" applyNumberFormat="1" applyFont="1" applyFill="1" applyBorder="1"/>
    <xf numFmtId="0" fontId="2" fillId="3" borderId="45"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vertical="center" wrapText="1"/>
    </xf>
    <xf numFmtId="3" fontId="2" fillId="0" borderId="0" xfId="0" applyNumberFormat="1" applyFont="1" applyFill="1" applyBorder="1"/>
    <xf numFmtId="196" fontId="2" fillId="0" borderId="0" xfId="0" applyNumberFormat="1" applyFont="1" applyFill="1" applyBorder="1"/>
    <xf numFmtId="0" fontId="0" fillId="3" borderId="24" xfId="0" applyFill="1" applyBorder="1"/>
    <xf numFmtId="0" fontId="0" fillId="3" borderId="24" xfId="0" applyFill="1" applyBorder="1" applyAlignment="1">
      <alignment vertical="center"/>
    </xf>
    <xf numFmtId="0" fontId="0" fillId="3" borderId="24" xfId="0" applyFill="1" applyBorder="1" applyAlignment="1">
      <alignment vertical="center" wrapText="1"/>
    </xf>
    <xf numFmtId="0" fontId="9" fillId="3" borderId="24" xfId="0" applyFont="1" applyFill="1" applyBorder="1" applyAlignment="1">
      <alignment vertical="center" wrapText="1"/>
    </xf>
    <xf numFmtId="0" fontId="6" fillId="3" borderId="23" xfId="0" applyFont="1" applyFill="1" applyBorder="1" applyAlignment="1">
      <alignment horizontal="center"/>
    </xf>
    <xf numFmtId="0" fontId="2" fillId="3" borderId="10" xfId="0" applyFont="1" applyFill="1" applyBorder="1" applyAlignment="1">
      <alignment horizontal="center"/>
    </xf>
    <xf numFmtId="0" fontId="2" fillId="3" borderId="30" xfId="0" applyFont="1" applyFill="1" applyBorder="1" applyAlignment="1">
      <alignment horizontal="center"/>
    </xf>
    <xf numFmtId="0" fontId="0" fillId="0" borderId="0" xfId="0" applyBorder="1" applyAlignment="1">
      <alignment horizontal="center" vertical="center"/>
    </xf>
    <xf numFmtId="0" fontId="3" fillId="0" borderId="7" xfId="0" applyFont="1" applyBorder="1" applyAlignment="1">
      <alignment vertical="center" wrapText="1"/>
    </xf>
    <xf numFmtId="196" fontId="6" fillId="3" borderId="24" xfId="0" applyNumberFormat="1" applyFont="1" applyFill="1" applyBorder="1" applyAlignment="1">
      <alignment horizontal="right" vertical="center"/>
    </xf>
    <xf numFmtId="0" fontId="6" fillId="3" borderId="24" xfId="0" applyFont="1" applyFill="1" applyBorder="1" applyAlignment="1">
      <alignment horizontal="center"/>
    </xf>
    <xf numFmtId="196" fontId="6" fillId="3" borderId="26" xfId="0" applyNumberFormat="1" applyFont="1" applyFill="1" applyBorder="1" applyAlignment="1">
      <alignment horizontal="right" vertical="center"/>
    </xf>
    <xf numFmtId="0" fontId="2" fillId="3" borderId="26" xfId="0" applyFont="1" applyFill="1" applyBorder="1" applyAlignment="1">
      <alignment horizontal="center" vertical="center"/>
    </xf>
    <xf numFmtId="0" fontId="2" fillId="3" borderId="30" xfId="0" applyFont="1" applyFill="1" applyBorder="1" applyAlignment="1">
      <alignment horizontal="center" vertical="center"/>
    </xf>
    <xf numFmtId="196" fontId="5" fillId="3" borderId="24" xfId="0" applyNumberFormat="1" applyFont="1" applyFill="1" applyBorder="1" applyAlignment="1">
      <alignment horizontal="right"/>
    </xf>
    <xf numFmtId="3" fontId="2" fillId="4" borderId="24" xfId="0" applyNumberFormat="1" applyFont="1" applyFill="1" applyBorder="1" applyAlignment="1">
      <alignment horizontal="center"/>
    </xf>
    <xf numFmtId="3" fontId="2" fillId="4" borderId="0" xfId="0" applyNumberFormat="1" applyFont="1" applyFill="1" applyBorder="1" applyAlignment="1">
      <alignment horizontal="center"/>
    </xf>
    <xf numFmtId="3" fontId="2" fillId="4" borderId="24" xfId="0" applyNumberFormat="1" applyFont="1" applyFill="1" applyBorder="1" applyAlignment="1">
      <alignment horizontal="right"/>
    </xf>
    <xf numFmtId="3" fontId="3" fillId="4" borderId="24" xfId="0" applyNumberFormat="1" applyFont="1" applyFill="1" applyBorder="1" applyAlignment="1">
      <alignment horizontal="right" vertical="center"/>
    </xf>
    <xf numFmtId="3" fontId="3" fillId="4" borderId="0" xfId="0" applyNumberFormat="1" applyFont="1" applyFill="1" applyBorder="1" applyAlignment="1">
      <alignment horizontal="right" vertical="center"/>
    </xf>
    <xf numFmtId="3" fontId="3" fillId="4" borderId="24" xfId="0" applyNumberFormat="1" applyFont="1" applyFill="1" applyBorder="1" applyAlignment="1">
      <alignment horizontal="right"/>
    </xf>
    <xf numFmtId="3" fontId="3" fillId="4" borderId="0" xfId="0" applyNumberFormat="1" applyFont="1" applyFill="1" applyBorder="1" applyAlignment="1">
      <alignment horizontal="right"/>
    </xf>
    <xf numFmtId="3" fontId="3" fillId="4" borderId="26" xfId="0" applyNumberFormat="1" applyFont="1" applyFill="1" applyBorder="1" applyAlignment="1">
      <alignment horizontal="right"/>
    </xf>
    <xf numFmtId="3" fontId="3" fillId="4" borderId="18" xfId="0" applyNumberFormat="1" applyFont="1" applyFill="1" applyBorder="1" applyAlignment="1">
      <alignment horizontal="right"/>
    </xf>
    <xf numFmtId="0" fontId="0" fillId="0" borderId="0" xfId="0" applyFill="1" applyBorder="1"/>
    <xf numFmtId="0" fontId="2" fillId="0" borderId="0" xfId="0" applyFont="1" applyFill="1" applyBorder="1" applyAlignment="1">
      <alignment horizontal="center" vertical="center"/>
    </xf>
    <xf numFmtId="0" fontId="0" fillId="0" borderId="0" xfId="0" applyFill="1" applyBorder="1" applyAlignment="1">
      <alignment vertical="center"/>
    </xf>
    <xf numFmtId="0" fontId="0" fillId="0" borderId="6" xfId="0" applyBorder="1" applyAlignment="1">
      <alignment horizontal="center"/>
    </xf>
    <xf numFmtId="3" fontId="3" fillId="4" borderId="28" xfId="0" applyNumberFormat="1" applyFont="1" applyFill="1" applyBorder="1"/>
    <xf numFmtId="3" fontId="2" fillId="4" borderId="0" xfId="0" applyNumberFormat="1" applyFont="1" applyFill="1" applyBorder="1"/>
    <xf numFmtId="3" fontId="0" fillId="4" borderId="0" xfId="0" applyNumberFormat="1" applyFill="1" applyBorder="1"/>
    <xf numFmtId="3" fontId="0" fillId="4" borderId="46" xfId="0" applyNumberFormat="1" applyFill="1" applyBorder="1"/>
    <xf numFmtId="3" fontId="3" fillId="4" borderId="0" xfId="0" applyNumberFormat="1" applyFont="1" applyFill="1" applyBorder="1"/>
    <xf numFmtId="3" fontId="0" fillId="4" borderId="0" xfId="0" applyNumberFormat="1" applyFill="1" applyBorder="1" applyAlignment="1">
      <alignment vertical="center" wrapText="1"/>
    </xf>
    <xf numFmtId="3" fontId="4" fillId="4" borderId="0" xfId="0" applyNumberFormat="1" applyFont="1" applyFill="1" applyBorder="1" applyAlignment="1">
      <alignment vertical="center" wrapText="1"/>
    </xf>
    <xf numFmtId="3" fontId="3" fillId="4" borderId="46" xfId="0" applyNumberFormat="1" applyFont="1" applyFill="1" applyBorder="1"/>
    <xf numFmtId="3" fontId="2" fillId="2" borderId="20" xfId="0" applyNumberFormat="1" applyFont="1" applyFill="1" applyBorder="1"/>
    <xf numFmtId="0" fontId="3" fillId="3" borderId="24" xfId="0" applyFont="1" applyFill="1" applyBorder="1"/>
    <xf numFmtId="0" fontId="3" fillId="3" borderId="23" xfId="0" applyFont="1" applyFill="1" applyBorder="1"/>
    <xf numFmtId="0" fontId="7" fillId="3" borderId="24" xfId="0" applyFont="1" applyFill="1" applyBorder="1"/>
    <xf numFmtId="0" fontId="2" fillId="0" borderId="0" xfId="0" applyFont="1" applyFill="1" applyBorder="1" applyAlignment="1"/>
    <xf numFmtId="197" fontId="14" fillId="3" borderId="27" xfId="0" applyNumberFormat="1" applyFont="1" applyFill="1" applyBorder="1"/>
    <xf numFmtId="197" fontId="11" fillId="0" borderId="9" xfId="0" applyNumberFormat="1" applyFont="1" applyBorder="1"/>
    <xf numFmtId="197" fontId="11" fillId="0" borderId="4" xfId="0" applyNumberFormat="1" applyFont="1" applyBorder="1"/>
    <xf numFmtId="0" fontId="11" fillId="0" borderId="4" xfId="0" applyFont="1" applyFill="1" applyBorder="1"/>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2" fillId="0" borderId="4" xfId="0" applyFont="1" applyFill="1" applyBorder="1" applyAlignment="1">
      <alignment vertical="center" wrapText="1"/>
    </xf>
    <xf numFmtId="0" fontId="0" fillId="0" borderId="8" xfId="0" applyFill="1" applyBorder="1" applyAlignment="1">
      <alignment vertical="center"/>
    </xf>
    <xf numFmtId="0" fontId="0" fillId="0" borderId="4" xfId="0" applyFill="1" applyBorder="1" applyAlignment="1">
      <alignment vertical="center"/>
    </xf>
    <xf numFmtId="0" fontId="0" fillId="0" borderId="4" xfId="0" applyFill="1" applyBorder="1" applyAlignment="1">
      <alignment vertical="center" wrapText="1"/>
    </xf>
    <xf numFmtId="3" fontId="0" fillId="0" borderId="4" xfId="0" applyNumberFormat="1" applyFill="1" applyBorder="1" applyAlignment="1">
      <alignment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vertical="center" wrapText="1"/>
    </xf>
    <xf numFmtId="0" fontId="0" fillId="0" borderId="13" xfId="0" applyFill="1" applyBorder="1" applyAlignment="1">
      <alignment vertical="center"/>
    </xf>
    <xf numFmtId="0" fontId="0" fillId="0" borderId="11" xfId="0" applyFill="1" applyBorder="1" applyAlignment="1">
      <alignment vertical="center"/>
    </xf>
    <xf numFmtId="0" fontId="0" fillId="0" borderId="8" xfId="0" applyFill="1" applyBorder="1"/>
    <xf numFmtId="0" fontId="0" fillId="0" borderId="4" xfId="0" applyFill="1" applyBorder="1"/>
    <xf numFmtId="0" fontId="0" fillId="0" borderId="4" xfId="0" applyFill="1" applyBorder="1" applyAlignment="1">
      <alignment horizontal="center"/>
    </xf>
    <xf numFmtId="3" fontId="0" fillId="0" borderId="8" xfId="0" applyNumberFormat="1" applyFill="1" applyBorder="1" applyAlignment="1">
      <alignment vertical="center"/>
    </xf>
    <xf numFmtId="4" fontId="0" fillId="0" borderId="8" xfId="0" applyNumberFormat="1" applyFill="1" applyBorder="1" applyAlignment="1">
      <alignment vertical="center"/>
    </xf>
    <xf numFmtId="0" fontId="0" fillId="0" borderId="11" xfId="0" applyFill="1" applyBorder="1" applyAlignment="1">
      <alignment horizontal="center"/>
    </xf>
    <xf numFmtId="0" fontId="0" fillId="0" borderId="11" xfId="0" applyFill="1" applyBorder="1" applyAlignment="1">
      <alignment wrapText="1"/>
    </xf>
    <xf numFmtId="0" fontId="0" fillId="0" borderId="4" xfId="0" applyFill="1" applyBorder="1" applyAlignment="1">
      <alignment horizontal="center" vertical="center" wrapText="1"/>
    </xf>
    <xf numFmtId="0" fontId="0" fillId="0" borderId="0" xfId="0" applyFill="1" applyAlignment="1">
      <alignment vertical="center" wrapText="1"/>
    </xf>
    <xf numFmtId="0" fontId="0" fillId="0" borderId="0" xfId="0" applyFill="1" applyBorder="1" applyAlignment="1">
      <alignment vertical="center" wrapText="1"/>
    </xf>
    <xf numFmtId="202" fontId="0" fillId="0" borderId="8" xfId="0" applyNumberFormat="1" applyFill="1" applyBorder="1" applyAlignment="1">
      <alignment vertical="center" wrapText="1"/>
    </xf>
    <xf numFmtId="0" fontId="0" fillId="0" borderId="8" xfId="0" applyFill="1" applyBorder="1" applyAlignment="1">
      <alignment vertical="center" wrapText="1"/>
    </xf>
    <xf numFmtId="0" fontId="0" fillId="0" borderId="11" xfId="0" applyFill="1" applyBorder="1" applyAlignment="1">
      <alignment horizontal="center" vertical="center" wrapText="1"/>
    </xf>
    <xf numFmtId="0" fontId="3" fillId="0" borderId="4" xfId="0" applyFont="1" applyFill="1" applyBorder="1"/>
    <xf numFmtId="0" fontId="2" fillId="0" borderId="4" xfId="0" applyFont="1" applyFill="1" applyBorder="1" applyAlignment="1">
      <alignment horizontal="center" vertical="center"/>
    </xf>
    <xf numFmtId="3" fontId="0" fillId="0" borderId="6" xfId="0" applyNumberFormat="1" applyFill="1" applyBorder="1" applyAlignment="1">
      <alignment vertical="center"/>
    </xf>
    <xf numFmtId="0" fontId="0" fillId="0" borderId="4" xfId="0" applyFill="1" applyBorder="1" applyAlignment="1">
      <alignment wrapText="1"/>
    </xf>
    <xf numFmtId="0" fontId="3" fillId="0" borderId="11" xfId="0" applyFont="1" applyFill="1" applyBorder="1" applyAlignment="1">
      <alignment wrapText="1"/>
    </xf>
    <xf numFmtId="0" fontId="0" fillId="0" borderId="13" xfId="0" applyFill="1" applyBorder="1" applyAlignment="1">
      <alignment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xf>
    <xf numFmtId="0" fontId="3" fillId="0" borderId="4" xfId="0" applyFont="1" applyFill="1" applyBorder="1" applyAlignment="1">
      <alignment vertical="top" wrapText="1"/>
    </xf>
    <xf numFmtId="0" fontId="3" fillId="0" borderId="6" xfId="0" applyFont="1" applyFill="1" applyBorder="1"/>
    <xf numFmtId="0" fontId="0" fillId="0" borderId="2" xfId="0" applyFill="1" applyBorder="1"/>
    <xf numFmtId="0" fontId="2" fillId="0" borderId="4" xfId="0" applyFont="1" applyFill="1" applyBorder="1" applyAlignment="1">
      <alignment vertical="top" wrapText="1"/>
    </xf>
    <xf numFmtId="0" fontId="0" fillId="0" borderId="6" xfId="0" applyFill="1" applyBorder="1"/>
    <xf numFmtId="0" fontId="0" fillId="0" borderId="4" xfId="0" applyFill="1" applyBorder="1" applyAlignment="1">
      <alignment vertical="top" wrapText="1"/>
    </xf>
    <xf numFmtId="0" fontId="0" fillId="0" borderId="14" xfId="0" applyFill="1" applyBorder="1"/>
    <xf numFmtId="0" fontId="0" fillId="0" borderId="11" xfId="0" applyFill="1" applyBorder="1" applyAlignment="1">
      <alignment vertical="top" wrapText="1"/>
    </xf>
    <xf numFmtId="0" fontId="0" fillId="0" borderId="0" xfId="0" applyFill="1" applyAlignment="1">
      <alignment vertical="top"/>
    </xf>
    <xf numFmtId="196" fontId="6" fillId="3" borderId="24" xfId="0" applyNumberFormat="1" applyFont="1" applyFill="1" applyBorder="1" applyAlignment="1">
      <alignment horizontal="right" vertical="center" wrapText="1"/>
    </xf>
    <xf numFmtId="196" fontId="6" fillId="3" borderId="23" xfId="0" applyNumberFormat="1" applyFont="1" applyFill="1" applyBorder="1" applyAlignment="1">
      <alignment horizontal="right" vertical="top" wrapText="1"/>
    </xf>
    <xf numFmtId="0" fontId="0" fillId="4" borderId="47" xfId="0" applyFill="1" applyBorder="1" applyAlignment="1">
      <alignment horizontal="center"/>
    </xf>
    <xf numFmtId="0" fontId="0" fillId="4" borderId="48" xfId="0" applyFill="1" applyBorder="1" applyAlignment="1">
      <alignment wrapText="1"/>
    </xf>
    <xf numFmtId="0" fontId="0" fillId="4" borderId="49" xfId="0" applyFill="1" applyBorder="1" applyAlignment="1">
      <alignment wrapText="1"/>
    </xf>
    <xf numFmtId="0" fontId="0" fillId="4" borderId="49" xfId="0" applyFill="1" applyBorder="1" applyAlignment="1">
      <alignment horizontal="center"/>
    </xf>
    <xf numFmtId="0" fontId="0" fillId="0" borderId="9" xfId="0" applyBorder="1" applyAlignment="1">
      <alignment horizontal="center" vertical="center"/>
    </xf>
    <xf numFmtId="0" fontId="0" fillId="0" borderId="1" xfId="0" applyBorder="1" applyAlignment="1">
      <alignment vertical="center"/>
    </xf>
    <xf numFmtId="0" fontId="2" fillId="4" borderId="27" xfId="0" applyFont="1" applyFill="1" applyBorder="1" applyAlignment="1">
      <alignment horizontal="center" vertical="center"/>
    </xf>
    <xf numFmtId="0" fontId="2" fillId="4" borderId="24"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15" xfId="0" applyFont="1" applyBorder="1" applyAlignment="1">
      <alignment vertical="center"/>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38" xfId="0" applyFont="1" applyBorder="1" applyAlignment="1">
      <alignment vertical="center"/>
    </xf>
    <xf numFmtId="0" fontId="0" fillId="4" borderId="25" xfId="0" applyFill="1" applyBorder="1" applyAlignment="1">
      <alignment vertical="center"/>
    </xf>
    <xf numFmtId="0" fontId="2" fillId="3" borderId="25" xfId="0" applyFont="1" applyFill="1" applyBorder="1" applyAlignment="1">
      <alignment horizontal="center" vertical="center"/>
    </xf>
    <xf numFmtId="3" fontId="5" fillId="3" borderId="24" xfId="0" applyNumberFormat="1" applyFont="1" applyFill="1" applyBorder="1" applyAlignment="1">
      <alignment vertical="center"/>
    </xf>
    <xf numFmtId="3" fontId="9" fillId="3" borderId="24" xfId="0" applyNumberFormat="1" applyFont="1" applyFill="1" applyBorder="1" applyAlignment="1">
      <alignment vertical="center"/>
    </xf>
    <xf numFmtId="196" fontId="9" fillId="3" borderId="24" xfId="0" applyNumberFormat="1" applyFont="1" applyFill="1" applyBorder="1" applyAlignment="1">
      <alignment vertical="center"/>
    </xf>
    <xf numFmtId="0" fontId="0" fillId="3" borderId="23" xfId="0" applyFill="1" applyBorder="1" applyAlignment="1">
      <alignment vertical="center"/>
    </xf>
    <xf numFmtId="0" fontId="0" fillId="3" borderId="46" xfId="0" applyFill="1" applyBorder="1" applyAlignment="1">
      <alignment vertical="center"/>
    </xf>
    <xf numFmtId="3" fontId="15" fillId="4" borderId="24" xfId="0" applyNumberFormat="1" applyFont="1" applyFill="1" applyBorder="1" applyAlignment="1">
      <alignment vertical="center"/>
    </xf>
    <xf numFmtId="196" fontId="16" fillId="3" borderId="24" xfId="0" applyNumberFormat="1" applyFont="1" applyFill="1" applyBorder="1" applyAlignment="1">
      <alignment vertical="center"/>
    </xf>
    <xf numFmtId="0" fontId="16" fillId="3" borderId="24" xfId="0" applyFont="1" applyFill="1" applyBorder="1" applyAlignment="1">
      <alignment vertical="center"/>
    </xf>
    <xf numFmtId="197" fontId="16" fillId="3" borderId="24" xfId="0" applyNumberFormat="1" applyFont="1" applyFill="1" applyBorder="1" applyAlignment="1">
      <alignment vertical="center"/>
    </xf>
    <xf numFmtId="0" fontId="2" fillId="0" borderId="8" xfId="0" applyFont="1" applyFill="1" applyBorder="1" applyAlignment="1">
      <alignment horizontal="center" vertical="center"/>
    </xf>
    <xf numFmtId="0" fontId="2" fillId="0" borderId="4" xfId="0" applyFont="1" applyFill="1" applyBorder="1" applyAlignment="1">
      <alignment vertical="center"/>
    </xf>
    <xf numFmtId="4" fontId="0" fillId="0" borderId="13" xfId="0" applyNumberFormat="1" applyFill="1" applyBorder="1" applyAlignment="1">
      <alignment vertical="center"/>
    </xf>
    <xf numFmtId="0" fontId="3" fillId="0" borderId="4"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xf>
    <xf numFmtId="0" fontId="0" fillId="0" borderId="46" xfId="0" applyFill="1" applyBorder="1" applyAlignment="1">
      <alignment vertical="center"/>
    </xf>
    <xf numFmtId="0" fontId="0" fillId="0" borderId="12" xfId="0" applyFill="1" applyBorder="1" applyAlignment="1">
      <alignment vertical="center"/>
    </xf>
    <xf numFmtId="0" fontId="16" fillId="3" borderId="23" xfId="0" applyFont="1" applyFill="1" applyBorder="1" applyAlignment="1">
      <alignment vertical="center" wrapText="1"/>
    </xf>
    <xf numFmtId="0" fontId="0" fillId="4" borderId="48" xfId="0" applyFill="1" applyBorder="1" applyAlignment="1">
      <alignment horizontal="right" wrapText="1"/>
    </xf>
    <xf numFmtId="0" fontId="0" fillId="4" borderId="49" xfId="0" applyFill="1" applyBorder="1" applyAlignment="1">
      <alignment horizontal="right" wrapText="1"/>
    </xf>
    <xf numFmtId="0" fontId="3" fillId="4" borderId="48" xfId="0" applyFont="1" applyFill="1" applyBorder="1" applyAlignment="1">
      <alignment vertical="center" wrapText="1"/>
    </xf>
    <xf numFmtId="3" fontId="0" fillId="0" borderId="47" xfId="0" applyNumberFormat="1" applyBorder="1" applyAlignment="1">
      <alignment vertical="top"/>
    </xf>
    <xf numFmtId="3" fontId="0" fillId="4" borderId="48" xfId="0" applyNumberFormat="1" applyFill="1" applyBorder="1" applyAlignment="1">
      <alignment vertical="top"/>
    </xf>
    <xf numFmtId="3" fontId="0" fillId="0" borderId="48" xfId="0" applyNumberFormat="1" applyBorder="1" applyAlignment="1">
      <alignment vertical="top"/>
    </xf>
    <xf numFmtId="0" fontId="0" fillId="0" borderId="49" xfId="0" applyFill="1" applyBorder="1"/>
    <xf numFmtId="0" fontId="0" fillId="0" borderId="48" xfId="0" applyFill="1" applyBorder="1" applyAlignment="1">
      <alignment horizontal="right"/>
    </xf>
    <xf numFmtId="0" fontId="0" fillId="0" borderId="48" xfId="0" applyFill="1" applyBorder="1" applyAlignment="1">
      <alignment horizontal="right" wrapText="1"/>
    </xf>
    <xf numFmtId="0" fontId="0" fillId="0" borderId="49" xfId="0" applyFill="1" applyBorder="1" applyAlignment="1">
      <alignment horizontal="right" wrapText="1"/>
    </xf>
    <xf numFmtId="0" fontId="0" fillId="0" borderId="49" xfId="0" applyFill="1" applyBorder="1" applyAlignment="1">
      <alignment horizontal="right" vertical="center" wrapText="1"/>
    </xf>
    <xf numFmtId="0" fontId="0" fillId="0" borderId="50" xfId="0" applyFill="1" applyBorder="1" applyAlignment="1">
      <alignment horizontal="center" wrapText="1"/>
    </xf>
    <xf numFmtId="0" fontId="0" fillId="0" borderId="29" xfId="0" applyBorder="1" applyAlignment="1">
      <alignment horizontal="center"/>
    </xf>
    <xf numFmtId="0" fontId="2" fillId="0" borderId="12" xfId="0" applyFont="1" applyBorder="1" applyAlignment="1">
      <alignment vertical="top"/>
    </xf>
    <xf numFmtId="0" fontId="0" fillId="0" borderId="30" xfId="0" applyBorder="1" applyAlignment="1">
      <alignment horizontal="center" vertical="center"/>
    </xf>
    <xf numFmtId="0" fontId="2" fillId="0" borderId="17" xfId="0" applyFont="1" applyBorder="1" applyAlignment="1">
      <alignment vertical="center"/>
    </xf>
    <xf numFmtId="0" fontId="0" fillId="0" borderId="6" xfId="0" applyFill="1" applyBorder="1" applyAlignment="1">
      <alignment vertical="center"/>
    </xf>
    <xf numFmtId="0" fontId="0" fillId="0" borderId="6" xfId="0" applyFill="1" applyBorder="1" applyAlignment="1">
      <alignment vertical="center" wrapText="1"/>
    </xf>
    <xf numFmtId="0" fontId="3" fillId="0" borderId="6" xfId="0" applyFont="1" applyFill="1" applyBorder="1" applyAlignment="1">
      <alignment vertical="center"/>
    </xf>
    <xf numFmtId="0" fontId="2" fillId="0" borderId="6" xfId="0" applyFont="1" applyFill="1" applyBorder="1" applyAlignment="1">
      <alignment vertical="center"/>
    </xf>
    <xf numFmtId="0" fontId="0" fillId="0" borderId="12" xfId="0" applyFill="1" applyBorder="1" applyAlignment="1">
      <alignment vertical="center" wrapText="1"/>
    </xf>
    <xf numFmtId="0" fontId="2" fillId="0" borderId="51" xfId="0" applyFont="1" applyFill="1" applyBorder="1" applyAlignment="1">
      <alignment horizontal="center" vertical="center"/>
    </xf>
    <xf numFmtId="0" fontId="0" fillId="0" borderId="52" xfId="0" applyFill="1" applyBorder="1" applyAlignment="1">
      <alignment horizontal="center" vertical="center"/>
    </xf>
    <xf numFmtId="0" fontId="2" fillId="0" borderId="51" xfId="0" applyFont="1" applyFill="1" applyBorder="1" applyAlignment="1">
      <alignment vertical="center"/>
    </xf>
    <xf numFmtId="0" fontId="0" fillId="0" borderId="52" xfId="0" applyFill="1" applyBorder="1" applyAlignment="1">
      <alignment vertical="center"/>
    </xf>
    <xf numFmtId="0" fontId="0" fillId="0" borderId="51" xfId="0" applyFill="1" applyBorder="1" applyAlignment="1">
      <alignment vertical="center"/>
    </xf>
    <xf numFmtId="0" fontId="0" fillId="0" borderId="53" xfId="0" applyFill="1" applyBorder="1" applyAlignment="1">
      <alignment vertical="center"/>
    </xf>
    <xf numFmtId="0" fontId="0" fillId="0" borderId="6" xfId="0" applyFill="1" applyBorder="1" applyAlignment="1">
      <alignment wrapText="1"/>
    </xf>
    <xf numFmtId="0" fontId="0" fillId="0" borderId="12" xfId="0" applyFill="1" applyBorder="1" applyAlignment="1">
      <alignment wrapText="1"/>
    </xf>
    <xf numFmtId="3" fontId="0" fillId="0" borderId="6" xfId="0" applyNumberFormat="1" applyFill="1" applyBorder="1" applyAlignment="1">
      <alignment horizontal="center" vertical="center" wrapText="1"/>
    </xf>
    <xf numFmtId="3" fontId="0" fillId="0" borderId="6" xfId="0" applyNumberFormat="1" applyFill="1" applyBorder="1" applyAlignment="1">
      <alignment wrapText="1"/>
    </xf>
    <xf numFmtId="0" fontId="2" fillId="4" borderId="54" xfId="0" applyFont="1" applyFill="1" applyBorder="1" applyAlignment="1">
      <alignment vertical="center"/>
    </xf>
    <xf numFmtId="0" fontId="2" fillId="0" borderId="0" xfId="0" applyFont="1" applyAlignment="1">
      <alignment vertical="center"/>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2" fillId="0" borderId="14" xfId="0" applyFont="1" applyBorder="1" applyAlignment="1">
      <alignment horizontal="center" vertical="top"/>
    </xf>
    <xf numFmtId="0" fontId="2" fillId="0" borderId="2" xfId="0" applyFont="1" applyBorder="1" applyAlignment="1">
      <alignment horizontal="center" vertical="top"/>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top"/>
    </xf>
    <xf numFmtId="0" fontId="0" fillId="0" borderId="3" xfId="0" applyBorder="1" applyAlignment="1">
      <alignment horizontal="center" vertical="center"/>
    </xf>
    <xf numFmtId="3" fontId="3" fillId="4" borderId="0" xfId="0" applyNumberFormat="1" applyFont="1" applyFill="1" applyBorder="1" applyAlignment="1">
      <alignment vertical="center"/>
    </xf>
    <xf numFmtId="0" fontId="0" fillId="0" borderId="1" xfId="0" applyBorder="1" applyAlignment="1">
      <alignment horizontal="center"/>
    </xf>
    <xf numFmtId="0" fontId="0" fillId="0" borderId="3" xfId="0" applyBorder="1" applyAlignment="1">
      <alignment horizontal="center"/>
    </xf>
    <xf numFmtId="0" fontId="2" fillId="0" borderId="15" xfId="0" applyFont="1" applyBorder="1" applyAlignment="1">
      <alignment horizontal="center" vertical="center"/>
    </xf>
    <xf numFmtId="0" fontId="2" fillId="0" borderId="2" xfId="0" applyFont="1" applyBorder="1" applyAlignment="1">
      <alignment horizontal="center"/>
    </xf>
    <xf numFmtId="0" fontId="2" fillId="2" borderId="19" xfId="0" applyFont="1" applyFill="1" applyBorder="1" applyAlignment="1">
      <alignment horizontal="center"/>
    </xf>
    <xf numFmtId="0" fontId="0" fillId="0" borderId="29" xfId="0" applyBorder="1" applyAlignment="1">
      <alignment horizontal="center" vertical="center"/>
    </xf>
    <xf numFmtId="3" fontId="0" fillId="0" borderId="6" xfId="0" applyNumberFormat="1" applyFill="1" applyBorder="1" applyAlignment="1">
      <alignment horizontal="right" vertical="center" wrapText="1"/>
    </xf>
    <xf numFmtId="3" fontId="0" fillId="0" borderId="6" xfId="0" applyNumberFormat="1" applyFill="1" applyBorder="1" applyAlignment="1">
      <alignment horizontal="right" vertical="top" wrapText="1"/>
    </xf>
    <xf numFmtId="3" fontId="0" fillId="0" borderId="12" xfId="0" applyNumberFormat="1" applyFill="1" applyBorder="1" applyAlignment="1">
      <alignment horizontal="right" vertical="top" wrapText="1"/>
    </xf>
    <xf numFmtId="0" fontId="0" fillId="0" borderId="55" xfId="0" applyBorder="1"/>
    <xf numFmtId="197" fontId="11" fillId="0" borderId="5" xfId="0" applyNumberFormat="1" applyFont="1" applyBorder="1"/>
    <xf numFmtId="197" fontId="11" fillId="0" borderId="29" xfId="0" applyNumberFormat="1" applyFont="1" applyBorder="1"/>
    <xf numFmtId="196" fontId="5" fillId="3" borderId="27" xfId="0" applyNumberFormat="1" applyFont="1" applyFill="1" applyBorder="1" applyAlignment="1">
      <alignment vertical="top"/>
    </xf>
    <xf numFmtId="0" fontId="38" fillId="0" borderId="3" xfId="0" applyFont="1" applyBorder="1"/>
    <xf numFmtId="0" fontId="38" fillId="0" borderId="9" xfId="0" applyFont="1" applyBorder="1"/>
    <xf numFmtId="0" fontId="39" fillId="0" borderId="1" xfId="0" applyFont="1" applyBorder="1" applyAlignment="1">
      <alignment vertical="top"/>
    </xf>
    <xf numFmtId="0" fontId="39" fillId="0" borderId="9" xfId="0" applyFont="1" applyBorder="1" applyAlignment="1">
      <alignment horizontal="center" vertical="top"/>
    </xf>
    <xf numFmtId="0" fontId="39" fillId="0" borderId="2" xfId="0" applyFont="1" applyBorder="1" applyAlignment="1">
      <alignment vertical="top"/>
    </xf>
    <xf numFmtId="0" fontId="39" fillId="0" borderId="4" xfId="0" applyFont="1" applyBorder="1" applyAlignment="1">
      <alignment horizontal="center" vertical="top"/>
    </xf>
    <xf numFmtId="0" fontId="39" fillId="0" borderId="3" xfId="0" applyFont="1" applyBorder="1" applyAlignment="1">
      <alignment vertical="top"/>
    </xf>
    <xf numFmtId="0" fontId="39" fillId="0" borderId="5" xfId="0" applyFont="1" applyBorder="1" applyAlignment="1">
      <alignment horizontal="center" vertical="top"/>
    </xf>
    <xf numFmtId="0" fontId="39" fillId="0" borderId="9" xfId="0" applyFont="1" applyBorder="1" applyAlignment="1">
      <alignment vertical="top"/>
    </xf>
    <xf numFmtId="0" fontId="3" fillId="0" borderId="9" xfId="0" applyFont="1" applyBorder="1" applyAlignment="1">
      <alignment vertical="center"/>
    </xf>
    <xf numFmtId="0" fontId="39" fillId="0" borderId="4" xfId="0" applyFont="1" applyBorder="1" applyAlignment="1">
      <alignment vertical="center"/>
    </xf>
    <xf numFmtId="0" fontId="39" fillId="0" borderId="11" xfId="0" applyFont="1" applyBorder="1" applyAlignment="1">
      <alignment vertical="center"/>
    </xf>
    <xf numFmtId="0" fontId="39" fillId="0" borderId="6" xfId="0" applyFont="1" applyFill="1" applyBorder="1" applyAlignment="1">
      <alignment vertical="center" wrapText="1"/>
    </xf>
    <xf numFmtId="0" fontId="39" fillId="0" borderId="13" xfId="0" applyFont="1" applyFill="1" applyBorder="1" applyAlignment="1">
      <alignment vertical="center" wrapText="1"/>
    </xf>
    <xf numFmtId="0" fontId="39" fillId="0" borderId="8" xfId="0" applyFont="1" applyFill="1" applyBorder="1" applyAlignment="1">
      <alignment vertical="center"/>
    </xf>
    <xf numFmtId="0" fontId="39" fillId="0" borderId="13" xfId="0" applyFont="1" applyFill="1" applyBorder="1" applyAlignment="1">
      <alignment vertical="center"/>
    </xf>
    <xf numFmtId="0" fontId="3" fillId="0" borderId="44" xfId="0" applyFont="1" applyBorder="1"/>
    <xf numFmtId="0" fontId="39" fillId="0" borderId="3" xfId="0" applyFont="1" applyBorder="1"/>
    <xf numFmtId="0" fontId="39" fillId="0" borderId="5" xfId="0" applyFont="1" applyBorder="1" applyAlignment="1">
      <alignment horizontal="center"/>
    </xf>
    <xf numFmtId="0" fontId="39" fillId="0" borderId="4" xfId="0" applyFont="1" applyFill="1" applyBorder="1" applyAlignment="1">
      <alignment horizontal="center" wrapText="1"/>
    </xf>
    <xf numFmtId="0" fontId="39" fillId="0" borderId="11" xfId="0" applyFont="1" applyFill="1" applyBorder="1" applyAlignment="1">
      <alignment horizontal="center" wrapText="1"/>
    </xf>
    <xf numFmtId="3" fontId="39" fillId="0" borderId="6" xfId="0" applyNumberFormat="1" applyFont="1" applyFill="1" applyBorder="1" applyAlignment="1">
      <alignment wrapText="1"/>
    </xf>
    <xf numFmtId="202" fontId="39" fillId="0" borderId="6" xfId="0" applyNumberFormat="1" applyFont="1" applyFill="1" applyBorder="1" applyAlignment="1">
      <alignment wrapText="1"/>
    </xf>
    <xf numFmtId="202" fontId="39" fillId="0" borderId="12" xfId="0" applyNumberFormat="1" applyFont="1" applyFill="1" applyBorder="1" applyAlignment="1">
      <alignment wrapText="1"/>
    </xf>
    <xf numFmtId="0" fontId="39" fillId="0" borderId="4" xfId="0" applyFont="1" applyFill="1" applyBorder="1" applyAlignment="1">
      <alignment horizontal="center" vertical="center" wrapText="1"/>
    </xf>
    <xf numFmtId="3" fontId="39" fillId="0" borderId="8" xfId="0" applyNumberFormat="1" applyFont="1" applyFill="1" applyBorder="1" applyAlignment="1">
      <alignment vertical="center" wrapText="1"/>
    </xf>
    <xf numFmtId="3" fontId="39" fillId="0" borderId="6" xfId="0" applyNumberFormat="1" applyFont="1" applyFill="1" applyBorder="1" applyAlignment="1">
      <alignment vertical="center" wrapText="1"/>
    </xf>
    <xf numFmtId="0" fontId="39" fillId="0" borderId="4" xfId="0" applyFont="1" applyBorder="1" applyAlignment="1">
      <alignment vertical="top" wrapText="1"/>
    </xf>
    <xf numFmtId="0" fontId="39" fillId="0" borderId="8" xfId="0" applyFont="1" applyBorder="1"/>
    <xf numFmtId="0" fontId="39" fillId="0" borderId="6" xfId="0" applyFont="1" applyBorder="1"/>
    <xf numFmtId="0" fontId="39" fillId="0" borderId="11" xfId="0" applyFont="1" applyBorder="1" applyAlignment="1">
      <alignment vertical="top" wrapText="1"/>
    </xf>
    <xf numFmtId="0" fontId="39" fillId="0" borderId="13" xfId="0" applyFont="1" applyBorder="1"/>
    <xf numFmtId="0" fontId="39" fillId="0" borderId="12" xfId="0" applyFont="1" applyBorder="1"/>
    <xf numFmtId="0" fontId="3" fillId="0" borderId="44" xfId="0" applyFont="1" applyBorder="1" applyAlignment="1">
      <alignment vertical="top"/>
    </xf>
    <xf numFmtId="0" fontId="40" fillId="0" borderId="4" xfId="0" applyFont="1" applyBorder="1" applyAlignment="1">
      <alignment vertical="top"/>
    </xf>
    <xf numFmtId="0" fontId="39" fillId="0" borderId="4" xfId="0" applyFont="1" applyBorder="1" applyAlignment="1">
      <alignment horizontal="center" vertical="center"/>
    </xf>
    <xf numFmtId="0" fontId="39" fillId="0" borderId="8" xfId="0" applyFont="1" applyFill="1" applyBorder="1" applyAlignment="1">
      <alignment vertical="center" wrapText="1"/>
    </xf>
    <xf numFmtId="0" fontId="39" fillId="0" borderId="11" xfId="0" applyFont="1" applyBorder="1" applyAlignment="1">
      <alignment horizontal="center" vertical="center"/>
    </xf>
    <xf numFmtId="0" fontId="40" fillId="0" borderId="0" xfId="0" applyFont="1" applyBorder="1" applyAlignment="1">
      <alignment vertical="top" wrapText="1"/>
    </xf>
    <xf numFmtId="0" fontId="39" fillId="0" borderId="0" xfId="0" applyFont="1" applyBorder="1" applyAlignment="1">
      <alignment vertical="top" wrapText="1"/>
    </xf>
    <xf numFmtId="3" fontId="39" fillId="0" borderId="8" xfId="0" applyNumberFormat="1" applyFont="1" applyBorder="1"/>
    <xf numFmtId="0" fontId="39" fillId="0" borderId="4" xfId="0" applyFont="1" applyBorder="1"/>
    <xf numFmtId="0" fontId="39" fillId="0" borderId="4" xfId="0" applyFont="1" applyFill="1" applyBorder="1" applyAlignment="1">
      <alignment vertical="center"/>
    </xf>
    <xf numFmtId="0" fontId="39" fillId="0" borderId="0" xfId="0" applyFont="1" applyAlignment="1">
      <alignment vertical="top"/>
    </xf>
    <xf numFmtId="0" fontId="3" fillId="0" borderId="44" xfId="0" applyFont="1" applyBorder="1" applyAlignment="1">
      <alignment vertical="center" wrapText="1"/>
    </xf>
    <xf numFmtId="0" fontId="39" fillId="0" borderId="3" xfId="0" applyFont="1" applyBorder="1" applyAlignment="1">
      <alignment vertical="center"/>
    </xf>
    <xf numFmtId="0" fontId="39" fillId="0" borderId="5" xfId="0" applyFont="1" applyBorder="1" applyAlignment="1">
      <alignment horizontal="center" vertical="center"/>
    </xf>
    <xf numFmtId="0" fontId="0" fillId="0" borderId="51" xfId="0" applyBorder="1" applyAlignment="1">
      <alignment horizontal="center"/>
    </xf>
    <xf numFmtId="0" fontId="0" fillId="0" borderId="52" xfId="0" applyBorder="1" applyAlignment="1">
      <alignment horizontal="center"/>
    </xf>
    <xf numFmtId="0" fontId="3" fillId="0" borderId="9" xfId="0" applyFont="1" applyBorder="1"/>
    <xf numFmtId="0" fontId="3" fillId="0" borderId="5" xfId="0" applyFont="1" applyFill="1" applyBorder="1" applyAlignment="1">
      <alignment vertical="center"/>
    </xf>
    <xf numFmtId="0" fontId="3" fillId="0" borderId="6" xfId="0" applyFont="1" applyBorder="1" applyAlignment="1">
      <alignment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2" xfId="0" applyFont="1" applyBorder="1" applyAlignment="1">
      <alignment vertical="center"/>
    </xf>
    <xf numFmtId="3" fontId="0" fillId="4" borderId="14" xfId="0" applyNumberFormat="1" applyFill="1" applyBorder="1" applyAlignment="1">
      <alignment vertical="center" wrapText="1"/>
    </xf>
    <xf numFmtId="3" fontId="2" fillId="4" borderId="56" xfId="0" applyNumberFormat="1" applyFont="1" applyFill="1" applyBorder="1"/>
    <xf numFmtId="3" fontId="2" fillId="4" borderId="0" xfId="0" applyNumberFormat="1" applyFont="1" applyFill="1" applyBorder="1" applyAlignment="1">
      <alignment vertical="center" wrapText="1"/>
    </xf>
    <xf numFmtId="3" fontId="3" fillId="4" borderId="50" xfId="0" applyNumberFormat="1" applyFont="1" applyFill="1" applyBorder="1"/>
    <xf numFmtId="196" fontId="5" fillId="3" borderId="23" xfId="0" applyNumberFormat="1" applyFont="1" applyFill="1" applyBorder="1"/>
    <xf numFmtId="0" fontId="3" fillId="0" borderId="50" xfId="0" applyFont="1" applyFill="1" applyBorder="1" applyAlignment="1">
      <alignment horizontal="center" wrapText="1"/>
    </xf>
    <xf numFmtId="196" fontId="5" fillId="3" borderId="57" xfId="0" applyNumberFormat="1" applyFont="1" applyFill="1" applyBorder="1" applyAlignment="1">
      <alignment vertical="top" wrapText="1"/>
    </xf>
    <xf numFmtId="0" fontId="3" fillId="4" borderId="50" xfId="0" applyFont="1" applyFill="1" applyBorder="1" applyAlignment="1">
      <alignment horizontal="center" wrapText="1"/>
    </xf>
    <xf numFmtId="3" fontId="0" fillId="4" borderId="49" xfId="0" applyNumberFormat="1" applyFill="1" applyBorder="1" applyAlignment="1">
      <alignment vertical="top"/>
    </xf>
    <xf numFmtId="0" fontId="0" fillId="0" borderId="33" xfId="0" applyBorder="1"/>
    <xf numFmtId="0" fontId="0" fillId="4" borderId="33" xfId="0" applyFill="1" applyBorder="1"/>
    <xf numFmtId="0" fontId="2" fillId="0" borderId="11" xfId="0" applyFont="1" applyBorder="1"/>
    <xf numFmtId="0" fontId="2" fillId="4" borderId="11" xfId="0" applyFont="1" applyFill="1" applyBorder="1"/>
    <xf numFmtId="3" fontId="2" fillId="2" borderId="42" xfId="0" applyNumberFormat="1" applyFont="1" applyFill="1" applyBorder="1" applyAlignment="1">
      <alignment vertical="top"/>
    </xf>
    <xf numFmtId="0" fontId="20" fillId="0" borderId="33" xfId="0" applyFont="1" applyBorder="1"/>
    <xf numFmtId="0" fontId="20" fillId="4" borderId="33" xfId="0" applyFont="1" applyFill="1" applyBorder="1"/>
    <xf numFmtId="0" fontId="21" fillId="3" borderId="33" xfId="0" applyFont="1" applyFill="1" applyBorder="1"/>
    <xf numFmtId="0" fontId="21" fillId="3" borderId="39" xfId="0" applyFont="1" applyFill="1" applyBorder="1"/>
    <xf numFmtId="0" fontId="2" fillId="2" borderId="19" xfId="0" applyFont="1" applyFill="1" applyBorder="1" applyAlignment="1">
      <alignment vertical="top"/>
    </xf>
    <xf numFmtId="0" fontId="2" fillId="2" borderId="20" xfId="0" applyFont="1" applyFill="1" applyBorder="1" applyAlignment="1">
      <alignment horizontal="center" vertical="top"/>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3" fontId="2" fillId="2" borderId="58" xfId="0" applyNumberFormat="1" applyFont="1" applyFill="1" applyBorder="1" applyAlignment="1">
      <alignment vertical="top"/>
    </xf>
    <xf numFmtId="197" fontId="14" fillId="3" borderId="24" xfId="0" applyNumberFormat="1" applyFont="1" applyFill="1" applyBorder="1"/>
    <xf numFmtId="0" fontId="40" fillId="0" borderId="0" xfId="0" applyFont="1" applyFill="1" applyBorder="1" applyAlignment="1">
      <alignment horizontal="left"/>
    </xf>
    <xf numFmtId="0" fontId="3" fillId="3" borderId="33" xfId="0" applyFont="1" applyFill="1" applyBorder="1" applyAlignment="1">
      <alignment horizontal="center"/>
    </xf>
    <xf numFmtId="0" fontId="3" fillId="0" borderId="0" xfId="0" applyFont="1" applyFill="1"/>
    <xf numFmtId="196" fontId="22" fillId="3" borderId="23" xfId="0" applyNumberFormat="1" applyFont="1" applyFill="1" applyBorder="1" applyAlignment="1">
      <alignment vertical="center"/>
    </xf>
    <xf numFmtId="0" fontId="0" fillId="0" borderId="2" xfId="0" applyFill="1" applyBorder="1" applyAlignment="1">
      <alignment vertical="center"/>
    </xf>
    <xf numFmtId="0" fontId="39" fillId="0" borderId="6" xfId="0" applyFont="1" applyFill="1" applyBorder="1" applyAlignment="1">
      <alignment vertical="center"/>
    </xf>
    <xf numFmtId="0" fontId="0" fillId="0" borderId="14" xfId="0" applyFill="1" applyBorder="1" applyAlignment="1">
      <alignment vertical="center"/>
    </xf>
    <xf numFmtId="0" fontId="39" fillId="0" borderId="12" xfId="0" applyFont="1" applyFill="1" applyBorder="1" applyAlignment="1">
      <alignment vertical="center"/>
    </xf>
    <xf numFmtId="0" fontId="0" fillId="0" borderId="8" xfId="0" applyFill="1" applyBorder="1" applyAlignment="1">
      <alignment horizontal="left" vertical="center"/>
    </xf>
    <xf numFmtId="0" fontId="0" fillId="0" borderId="13" xfId="0" applyFill="1" applyBorder="1" applyAlignment="1">
      <alignment horizontal="left" vertical="center"/>
    </xf>
    <xf numFmtId="0" fontId="39" fillId="0" borderId="11" xfId="0" applyFont="1" applyFill="1" applyBorder="1" applyAlignment="1">
      <alignment vertical="center"/>
    </xf>
    <xf numFmtId="0" fontId="39" fillId="0" borderId="0" xfId="0" applyFont="1" applyFill="1" applyBorder="1" applyAlignment="1">
      <alignment vertical="center"/>
    </xf>
    <xf numFmtId="0" fontId="39" fillId="0" borderId="0" xfId="0" applyFont="1" applyFill="1" applyBorder="1" applyAlignment="1">
      <alignment vertical="center" wrapText="1"/>
    </xf>
    <xf numFmtId="0" fontId="3" fillId="0" borderId="46" xfId="0" applyFont="1" applyFill="1" applyBorder="1" applyAlignment="1">
      <alignment vertical="center"/>
    </xf>
    <xf numFmtId="0" fontId="0" fillId="0" borderId="59" xfId="0" applyFill="1" applyBorder="1" applyAlignment="1">
      <alignment vertical="center"/>
    </xf>
    <xf numFmtId="0" fontId="39" fillId="0" borderId="11" xfId="0" applyFont="1" applyFill="1" applyBorder="1" applyAlignment="1">
      <alignment vertical="center" wrapText="1"/>
    </xf>
    <xf numFmtId="3" fontId="39" fillId="0" borderId="6" xfId="0" applyNumberFormat="1" applyFont="1" applyFill="1" applyBorder="1" applyAlignment="1">
      <alignment vertical="center"/>
    </xf>
    <xf numFmtId="3" fontId="39" fillId="0" borderId="12" xfId="0" applyNumberFormat="1" applyFont="1" applyFill="1" applyBorder="1" applyAlignment="1">
      <alignment vertical="center"/>
    </xf>
    <xf numFmtId="0" fontId="0" fillId="0" borderId="2" xfId="0" applyFill="1" applyBorder="1" applyAlignment="1">
      <alignment vertical="center" wrapText="1"/>
    </xf>
    <xf numFmtId="0" fontId="0" fillId="0" borderId="8" xfId="0" applyFill="1" applyBorder="1" applyAlignment="1">
      <alignment horizontal="center" vertical="center" wrapText="1"/>
    </xf>
    <xf numFmtId="3" fontId="0" fillId="0" borderId="8" xfId="0" applyNumberFormat="1" applyFill="1" applyBorder="1" applyAlignment="1">
      <alignment vertical="center" wrapText="1"/>
    </xf>
    <xf numFmtId="0" fontId="3" fillId="0" borderId="6" xfId="0" applyFont="1"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horizontal="center" vertical="center" wrapText="1"/>
    </xf>
    <xf numFmtId="202" fontId="3" fillId="0" borderId="13" xfId="0" applyNumberFormat="1" applyFont="1" applyFill="1" applyBorder="1" applyAlignment="1">
      <alignment vertical="center" wrapText="1"/>
    </xf>
    <xf numFmtId="0" fontId="0" fillId="0" borderId="55" xfId="0" applyFill="1" applyBorder="1" applyAlignment="1">
      <alignment vertical="center"/>
    </xf>
    <xf numFmtId="0" fontId="3" fillId="0" borderId="4" xfId="0" applyFont="1" applyFill="1" applyBorder="1" applyAlignment="1">
      <alignment vertical="center" wrapText="1"/>
    </xf>
    <xf numFmtId="0" fontId="2" fillId="0" borderId="2" xfId="0" applyFont="1" applyFill="1" applyBorder="1" applyAlignment="1">
      <alignment vertical="center"/>
    </xf>
    <xf numFmtId="0" fontId="40" fillId="0" borderId="4" xfId="0" applyFont="1" applyFill="1" applyBorder="1" applyAlignment="1">
      <alignment horizontal="center" vertical="center"/>
    </xf>
    <xf numFmtId="0" fontId="40" fillId="0" borderId="4" xfId="0" applyFont="1" applyFill="1" applyBorder="1" applyAlignment="1">
      <alignment vertical="center" wrapText="1"/>
    </xf>
    <xf numFmtId="0" fontId="3" fillId="0" borderId="8" xfId="0" applyFont="1" applyFill="1" applyBorder="1" applyAlignment="1">
      <alignment horizontal="center" vertical="center"/>
    </xf>
    <xf numFmtId="3" fontId="39" fillId="0" borderId="8" xfId="0" applyNumberFormat="1" applyFont="1" applyFill="1" applyBorder="1" applyAlignment="1">
      <alignment vertical="center"/>
    </xf>
    <xf numFmtId="0" fontId="39" fillId="0" borderId="8" xfId="0" applyFont="1" applyFill="1" applyBorder="1" applyAlignment="1">
      <alignment horizontal="center" vertical="center"/>
    </xf>
    <xf numFmtId="0" fontId="39" fillId="0" borderId="4" xfId="0" applyFont="1" applyFill="1" applyBorder="1" applyAlignment="1">
      <alignment vertical="center" wrapText="1"/>
    </xf>
    <xf numFmtId="0" fontId="0" fillId="0" borderId="7" xfId="0" applyFill="1" applyBorder="1" applyAlignment="1">
      <alignment vertical="center" wrapText="1"/>
    </xf>
    <xf numFmtId="0" fontId="2" fillId="0" borderId="51" xfId="0" applyFont="1" applyFill="1" applyBorder="1" applyAlignment="1">
      <alignment horizontal="center"/>
    </xf>
    <xf numFmtId="0" fontId="2" fillId="0" borderId="52" xfId="0" applyFont="1" applyFill="1" applyBorder="1"/>
    <xf numFmtId="0" fontId="0" fillId="0" borderId="51" xfId="0" applyFill="1" applyBorder="1"/>
    <xf numFmtId="0" fontId="0" fillId="0" borderId="53" xfId="0" applyFill="1" applyBorder="1"/>
    <xf numFmtId="0" fontId="0" fillId="0" borderId="4" xfId="0" applyFill="1" applyBorder="1" applyAlignment="1">
      <alignment horizontal="center" wrapText="1"/>
    </xf>
    <xf numFmtId="0" fontId="0" fillId="0" borderId="8" xfId="0" applyFill="1" applyBorder="1" applyAlignment="1">
      <alignment wrapText="1"/>
    </xf>
    <xf numFmtId="0" fontId="39" fillId="0" borderId="4" xfId="0" applyFont="1" applyFill="1" applyBorder="1" applyAlignment="1">
      <alignment wrapText="1"/>
    </xf>
    <xf numFmtId="0" fontId="3" fillId="0" borderId="4" xfId="0" applyFont="1" applyFill="1" applyBorder="1" applyAlignment="1">
      <alignment wrapText="1"/>
    </xf>
    <xf numFmtId="0" fontId="3" fillId="0" borderId="6" xfId="0" applyFont="1" applyFill="1" applyBorder="1" applyAlignment="1">
      <alignment wrapText="1"/>
    </xf>
    <xf numFmtId="0" fontId="0" fillId="0" borderId="11" xfId="0" applyFill="1" applyBorder="1" applyAlignment="1">
      <alignment horizontal="center" wrapText="1"/>
    </xf>
    <xf numFmtId="0" fontId="2" fillId="0" borderId="4" xfId="0" applyFont="1" applyFill="1" applyBorder="1" applyAlignment="1">
      <alignment horizontal="center" wrapText="1"/>
    </xf>
    <xf numFmtId="0" fontId="2" fillId="0" borderId="52" xfId="0" applyFont="1" applyFill="1" applyBorder="1" applyAlignment="1">
      <alignment wrapText="1"/>
    </xf>
    <xf numFmtId="0" fontId="0" fillId="0" borderId="52" xfId="0" applyFill="1" applyBorder="1" applyAlignment="1">
      <alignment wrapText="1"/>
    </xf>
    <xf numFmtId="0" fontId="39" fillId="0" borderId="6" xfId="0" applyFont="1" applyFill="1" applyBorder="1" applyAlignment="1">
      <alignment wrapText="1"/>
    </xf>
    <xf numFmtId="0" fontId="39" fillId="0" borderId="11" xfId="0" applyFont="1" applyFill="1" applyBorder="1" applyAlignment="1">
      <alignment wrapText="1"/>
    </xf>
    <xf numFmtId="0" fontId="39" fillId="0" borderId="12" xfId="0" applyFont="1" applyFill="1" applyBorder="1" applyAlignment="1">
      <alignment wrapText="1"/>
    </xf>
    <xf numFmtId="0" fontId="40" fillId="0" borderId="4" xfId="0" applyFont="1" applyFill="1" applyBorder="1" applyAlignment="1">
      <alignment wrapText="1"/>
    </xf>
    <xf numFmtId="0" fontId="0" fillId="0" borderId="13" xfId="0" applyFill="1" applyBorder="1" applyAlignment="1">
      <alignment vertical="center" wrapText="1"/>
    </xf>
    <xf numFmtId="0" fontId="2" fillId="0" borderId="4" xfId="0" applyFont="1" applyFill="1" applyBorder="1" applyAlignment="1">
      <alignment wrapText="1"/>
    </xf>
    <xf numFmtId="3" fontId="0" fillId="0" borderId="4" xfId="0" applyNumberFormat="1" applyFill="1" applyBorder="1" applyAlignment="1">
      <alignment wrapText="1"/>
    </xf>
    <xf numFmtId="3" fontId="39" fillId="0" borderId="4" xfId="0" applyNumberFormat="1" applyFont="1" applyFill="1" applyBorder="1" applyAlignment="1">
      <alignment wrapText="1"/>
    </xf>
    <xf numFmtId="0" fontId="2" fillId="0" borderId="4" xfId="0" applyFont="1" applyFill="1" applyBorder="1" applyAlignment="1">
      <alignment horizontal="center" vertical="center" wrapText="1"/>
    </xf>
    <xf numFmtId="0" fontId="2" fillId="0" borderId="52"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3" fontId="39" fillId="0" borderId="4" xfId="0" applyNumberFormat="1" applyFont="1" applyFill="1" applyBorder="1" applyAlignment="1">
      <alignment vertical="center" wrapText="1"/>
    </xf>
    <xf numFmtId="3" fontId="3" fillId="0" borderId="6" xfId="0" applyNumberFormat="1" applyFont="1" applyFill="1" applyBorder="1" applyAlignment="1">
      <alignment vertical="center" wrapText="1"/>
    </xf>
    <xf numFmtId="3" fontId="3" fillId="0" borderId="6" xfId="0" applyNumberFormat="1" applyFont="1" applyFill="1" applyBorder="1" applyAlignment="1">
      <alignment wrapText="1"/>
    </xf>
    <xf numFmtId="3" fontId="0" fillId="0" borderId="12" xfId="0" applyNumberFormat="1" applyFill="1" applyBorder="1" applyAlignment="1">
      <alignment wrapText="1"/>
    </xf>
    <xf numFmtId="197" fontId="0" fillId="0" borderId="4" xfId="0" applyNumberFormat="1" applyFill="1" applyBorder="1"/>
    <xf numFmtId="0" fontId="39" fillId="0" borderId="4" xfId="0" applyFont="1" applyFill="1" applyBorder="1"/>
    <xf numFmtId="0" fontId="39" fillId="0" borderId="11" xfId="0" applyFont="1" applyFill="1" applyBorder="1" applyAlignment="1">
      <alignment horizontal="center"/>
    </xf>
    <xf numFmtId="0" fontId="39" fillId="0" borderId="11" xfId="0" applyFont="1" applyFill="1" applyBorder="1"/>
    <xf numFmtId="200" fontId="39" fillId="0" borderId="11" xfId="0" applyNumberFormat="1" applyFont="1" applyFill="1" applyBorder="1"/>
    <xf numFmtId="0" fontId="2" fillId="0" borderId="4" xfId="0" applyFont="1" applyFill="1" applyBorder="1" applyAlignment="1">
      <alignment horizontal="center"/>
    </xf>
    <xf numFmtId="0" fontId="2" fillId="0" borderId="4" xfId="0" applyFont="1" applyFill="1" applyBorder="1"/>
    <xf numFmtId="0" fontId="3" fillId="0" borderId="11" xfId="0" applyFont="1" applyFill="1" applyBorder="1"/>
    <xf numFmtId="2" fontId="39" fillId="0" borderId="11" xfId="0" applyNumberFormat="1" applyFont="1" applyFill="1" applyBorder="1"/>
    <xf numFmtId="0" fontId="0" fillId="0" borderId="5" xfId="0" applyFill="1" applyBorder="1" applyAlignment="1">
      <alignment horizontal="center"/>
    </xf>
    <xf numFmtId="0" fontId="0" fillId="0" borderId="5" xfId="0" applyFill="1" applyBorder="1"/>
    <xf numFmtId="0" fontId="39" fillId="0" borderId="5" xfId="0" applyFont="1" applyFill="1" applyBorder="1"/>
    <xf numFmtId="0" fontId="0" fillId="0" borderId="29" xfId="0" applyFill="1" applyBorder="1"/>
    <xf numFmtId="0" fontId="0" fillId="0" borderId="4" xfId="0" applyFill="1" applyBorder="1" applyAlignment="1">
      <alignment horizontal="right"/>
    </xf>
    <xf numFmtId="0" fontId="0" fillId="0" borderId="0" xfId="0" applyFill="1" applyBorder="1" applyAlignment="1">
      <alignment horizontal="right"/>
    </xf>
    <xf numFmtId="0" fontId="39" fillId="0" borderId="2" xfId="0" applyFont="1" applyFill="1" applyBorder="1" applyAlignment="1">
      <alignment horizontal="center"/>
    </xf>
    <xf numFmtId="0" fontId="39" fillId="0" borderId="8" xfId="0" applyFont="1" applyFill="1" applyBorder="1" applyAlignment="1">
      <alignment horizontal="right"/>
    </xf>
    <xf numFmtId="0" fontId="0" fillId="0" borderId="8" xfId="0" applyFill="1" applyBorder="1" applyAlignment="1">
      <alignment horizontal="right"/>
    </xf>
    <xf numFmtId="0" fontId="39" fillId="0" borderId="10" xfId="0" applyFont="1" applyFill="1" applyBorder="1" applyAlignment="1">
      <alignment horizontal="right"/>
    </xf>
    <xf numFmtId="0" fontId="2" fillId="0" borderId="11" xfId="0" applyFont="1" applyFill="1" applyBorder="1" applyAlignment="1">
      <alignment horizontal="center"/>
    </xf>
    <xf numFmtId="0" fontId="39" fillId="0" borderId="14" xfId="0" applyFont="1" applyFill="1" applyBorder="1" applyAlignment="1">
      <alignment horizontal="center"/>
    </xf>
    <xf numFmtId="0" fontId="39" fillId="0" borderId="13" xfId="0" applyFont="1" applyFill="1" applyBorder="1" applyAlignment="1">
      <alignment horizontal="right"/>
    </xf>
    <xf numFmtId="0" fontId="0" fillId="0" borderId="46" xfId="0" applyFill="1" applyBorder="1" applyAlignment="1">
      <alignment horizontal="right"/>
    </xf>
    <xf numFmtId="0" fontId="0" fillId="0" borderId="13" xfId="0" applyFill="1" applyBorder="1" applyAlignment="1">
      <alignment horizontal="right"/>
    </xf>
    <xf numFmtId="0" fontId="39" fillId="0" borderId="59" xfId="0" applyFont="1" applyFill="1" applyBorder="1" applyAlignment="1">
      <alignment horizontal="right"/>
    </xf>
    <xf numFmtId="0" fontId="3" fillId="0" borderId="2" xfId="0" applyFont="1" applyFill="1" applyBorder="1" applyAlignment="1">
      <alignment horizontal="center"/>
    </xf>
    <xf numFmtId="0" fontId="4" fillId="0" borderId="4" xfId="0" applyFont="1" applyFill="1" applyBorder="1" applyAlignment="1">
      <alignment vertical="center" wrapText="1"/>
    </xf>
    <xf numFmtId="0" fontId="3" fillId="0" borderId="8" xfId="0" applyFont="1" applyFill="1" applyBorder="1" applyAlignment="1">
      <alignment horizontal="right"/>
    </xf>
    <xf numFmtId="0" fontId="3" fillId="0" borderId="51" xfId="0" applyFont="1" applyFill="1" applyBorder="1" applyAlignment="1">
      <alignment horizontal="center" vertical="center" wrapText="1"/>
    </xf>
    <xf numFmtId="0" fontId="0" fillId="0" borderId="52" xfId="0" applyFill="1" applyBorder="1"/>
    <xf numFmtId="0" fontId="3" fillId="0" borderId="5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8" xfId="0" applyFont="1" applyFill="1" applyBorder="1" applyAlignment="1">
      <alignment horizontal="left" vertical="center"/>
    </xf>
    <xf numFmtId="0" fontId="0" fillId="0" borderId="4" xfId="0" applyFill="1" applyBorder="1" applyAlignment="1">
      <alignment horizontal="left" vertical="center"/>
    </xf>
    <xf numFmtId="0" fontId="0" fillId="0" borderId="4" xfId="0" applyFill="1" applyBorder="1" applyAlignment="1">
      <alignment horizontal="righ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0" xfId="0" applyFont="1" applyFill="1" applyBorder="1" applyAlignment="1">
      <alignment horizontal="right"/>
    </xf>
    <xf numFmtId="0" fontId="3" fillId="0" borderId="6" xfId="0" applyFont="1" applyFill="1" applyBorder="1" applyAlignment="1">
      <alignment horizontal="right"/>
    </xf>
    <xf numFmtId="197" fontId="3" fillId="0" borderId="0" xfId="0" applyNumberFormat="1" applyFont="1" applyFill="1" applyBorder="1" applyAlignment="1">
      <alignment horizontal="right"/>
    </xf>
    <xf numFmtId="197" fontId="3" fillId="0" borderId="0" xfId="0" applyNumberFormat="1" applyFont="1" applyFill="1" applyBorder="1" applyAlignment="1">
      <alignment horizontal="left"/>
    </xf>
    <xf numFmtId="0" fontId="3" fillId="0" borderId="6" xfId="0" applyFont="1" applyFill="1" applyBorder="1" applyAlignment="1">
      <alignment horizontal="left"/>
    </xf>
    <xf numFmtId="0" fontId="3" fillId="0" borderId="0" xfId="0" applyFont="1" applyFill="1" applyBorder="1" applyAlignment="1">
      <alignment horizontal="left"/>
    </xf>
    <xf numFmtId="0" fontId="0" fillId="0" borderId="48" xfId="0" applyFill="1" applyBorder="1" applyAlignment="1">
      <alignment horizontal="center"/>
    </xf>
    <xf numFmtId="0" fontId="3" fillId="0" borderId="8" xfId="0" applyFont="1" applyFill="1" applyBorder="1" applyAlignment="1">
      <alignment horizontal="left"/>
    </xf>
    <xf numFmtId="202" fontId="3" fillId="0" borderId="4" xfId="0" applyNumberFormat="1" applyFont="1" applyFill="1" applyBorder="1" applyAlignment="1">
      <alignment horizontal="right"/>
    </xf>
    <xf numFmtId="0" fontId="0" fillId="0" borderId="2" xfId="0" applyFill="1" applyBorder="1" applyAlignment="1">
      <alignment horizontal="center" vertical="center"/>
    </xf>
    <xf numFmtId="0" fontId="3" fillId="0" borderId="0" xfId="0" applyFont="1" applyFill="1" applyBorder="1" applyAlignment="1">
      <alignment horizontal="left" vertical="center"/>
    </xf>
    <xf numFmtId="3" fontId="3" fillId="0" borderId="4" xfId="0" applyNumberFormat="1" applyFont="1" applyFill="1" applyBorder="1" applyAlignment="1">
      <alignment horizontal="right" vertical="center"/>
    </xf>
    <xf numFmtId="0" fontId="3" fillId="0" borderId="14" xfId="0" applyFont="1" applyFill="1" applyBorder="1" applyAlignment="1">
      <alignment horizontal="center"/>
    </xf>
    <xf numFmtId="0" fontId="3" fillId="0" borderId="11" xfId="0" applyFont="1" applyFill="1" applyBorder="1" applyAlignment="1">
      <alignment vertical="center" wrapText="1"/>
    </xf>
    <xf numFmtId="0" fontId="3" fillId="0" borderId="13" xfId="0" applyFont="1" applyFill="1" applyBorder="1" applyAlignment="1">
      <alignment horizontal="left"/>
    </xf>
    <xf numFmtId="0" fontId="3" fillId="0" borderId="46"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left"/>
    </xf>
    <xf numFmtId="0" fontId="2" fillId="0" borderId="2" xfId="0" applyFont="1" applyFill="1" applyBorder="1" applyAlignment="1">
      <alignment horizontal="center"/>
    </xf>
    <xf numFmtId="0" fontId="3" fillId="0" borderId="52" xfId="0" applyFont="1" applyFill="1" applyBorder="1" applyAlignment="1">
      <alignment horizontal="center"/>
    </xf>
    <xf numFmtId="0" fontId="0" fillId="0" borderId="53" xfId="0" applyFill="1" applyBorder="1" applyAlignment="1">
      <alignment horizontal="center"/>
    </xf>
    <xf numFmtId="0" fontId="41" fillId="0" borderId="4" xfId="0" applyFont="1" applyFill="1" applyBorder="1" applyAlignment="1">
      <alignment vertical="center" wrapText="1"/>
    </xf>
    <xf numFmtId="3" fontId="3" fillId="0" borderId="4" xfId="0" applyNumberFormat="1" applyFont="1" applyFill="1" applyBorder="1"/>
    <xf numFmtId="0" fontId="39" fillId="0" borderId="2" xfId="0" applyFont="1" applyFill="1" applyBorder="1" applyAlignment="1">
      <alignment horizontal="center" vertical="center" wrapText="1"/>
    </xf>
    <xf numFmtId="0" fontId="39" fillId="0" borderId="8" xfId="0" applyFont="1" applyFill="1" applyBorder="1"/>
    <xf numFmtId="3" fontId="39" fillId="0" borderId="4" xfId="0" applyNumberFormat="1" applyFont="1" applyFill="1" applyBorder="1"/>
    <xf numFmtId="0" fontId="39" fillId="0" borderId="6" xfId="0" applyFont="1" applyFill="1" applyBorder="1"/>
    <xf numFmtId="3" fontId="39" fillId="0" borderId="0" xfId="0" applyNumberFormat="1" applyFont="1" applyFill="1" applyBorder="1"/>
    <xf numFmtId="0" fontId="2" fillId="0" borderId="12" xfId="0" applyFont="1" applyFill="1" applyBorder="1" applyAlignment="1">
      <alignment horizontal="center"/>
    </xf>
    <xf numFmtId="0" fontId="39" fillId="0" borderId="13" xfId="0" applyFont="1" applyFill="1" applyBorder="1"/>
    <xf numFmtId="0" fontId="39" fillId="0" borderId="46" xfId="0" applyFont="1" applyFill="1" applyBorder="1"/>
    <xf numFmtId="0" fontId="39" fillId="0" borderId="12" xfId="0" applyFont="1" applyFill="1" applyBorder="1"/>
    <xf numFmtId="0" fontId="39" fillId="0" borderId="0" xfId="0" applyFont="1" applyFill="1" applyBorder="1"/>
    <xf numFmtId="0" fontId="3" fillId="0" borderId="8" xfId="0" applyFont="1" applyFill="1" applyBorder="1" applyAlignment="1">
      <alignment horizontal="center"/>
    </xf>
    <xf numFmtId="0" fontId="0" fillId="0" borderId="6" xfId="0" applyFill="1" applyBorder="1" applyAlignment="1">
      <alignment horizontal="center"/>
    </xf>
    <xf numFmtId="0" fontId="40" fillId="0" borderId="2" xfId="0" applyFont="1" applyFill="1" applyBorder="1" applyAlignment="1">
      <alignment horizontal="center"/>
    </xf>
    <xf numFmtId="3" fontId="39" fillId="0" borderId="0" xfId="0" applyNumberFormat="1" applyFont="1" applyFill="1" applyBorder="1" applyAlignment="1">
      <alignment vertical="center" wrapText="1"/>
    </xf>
    <xf numFmtId="0" fontId="39" fillId="0" borderId="49" xfId="0" applyFont="1" applyFill="1" applyBorder="1" applyAlignment="1">
      <alignment horizontal="center"/>
    </xf>
    <xf numFmtId="0" fontId="39" fillId="0" borderId="36" xfId="0" applyFont="1" applyFill="1" applyBorder="1"/>
    <xf numFmtId="3" fontId="39" fillId="0" borderId="46" xfId="0" applyNumberFormat="1" applyFont="1" applyFill="1" applyBorder="1"/>
    <xf numFmtId="0" fontId="40" fillId="0" borderId="8" xfId="0" applyFont="1" applyFill="1" applyBorder="1" applyAlignment="1">
      <alignment vertical="center" wrapText="1"/>
    </xf>
    <xf numFmtId="0" fontId="39" fillId="0" borderId="52" xfId="0" applyFont="1" applyFill="1" applyBorder="1" applyAlignment="1">
      <alignment horizontal="center"/>
    </xf>
    <xf numFmtId="0" fontId="39" fillId="0" borderId="53" xfId="0" applyFont="1" applyFill="1" applyBorder="1" applyAlignment="1">
      <alignment horizontal="center"/>
    </xf>
    <xf numFmtId="0" fontId="40" fillId="0" borderId="4" xfId="0" applyFont="1" applyFill="1" applyBorder="1" applyAlignment="1">
      <alignment horizontal="center"/>
    </xf>
    <xf numFmtId="0" fontId="41" fillId="0" borderId="8" xfId="0" applyFont="1" applyFill="1" applyBorder="1" applyAlignment="1">
      <alignment vertical="center" wrapText="1"/>
    </xf>
    <xf numFmtId="0" fontId="39" fillId="0" borderId="8" xfId="0" applyFont="1" applyFill="1" applyBorder="1" applyAlignment="1">
      <alignment horizontal="center"/>
    </xf>
    <xf numFmtId="0" fontId="39" fillId="0" borderId="0" xfId="0" applyFont="1" applyFill="1" applyBorder="1" applyAlignment="1">
      <alignment horizontal="center"/>
    </xf>
    <xf numFmtId="0" fontId="39" fillId="0" borderId="6" xfId="0" applyFont="1" applyFill="1" applyBorder="1" applyAlignment="1">
      <alignment horizontal="center"/>
    </xf>
    <xf numFmtId="3" fontId="39" fillId="0" borderId="8" xfId="0" applyNumberFormat="1" applyFont="1" applyFill="1" applyBorder="1"/>
    <xf numFmtId="0" fontId="39" fillId="0" borderId="10" xfId="0" applyFont="1" applyFill="1" applyBorder="1"/>
    <xf numFmtId="0" fontId="40" fillId="0" borderId="4" xfId="0" applyFont="1" applyFill="1" applyBorder="1" applyAlignment="1">
      <alignment horizontal="center" vertical="center" wrapText="1"/>
    </xf>
    <xf numFmtId="0" fontId="39" fillId="0" borderId="10" xfId="0" applyFont="1" applyFill="1" applyBorder="1" applyAlignment="1">
      <alignment vertical="center" wrapText="1"/>
    </xf>
    <xf numFmtId="3" fontId="39" fillId="0" borderId="13" xfId="0" applyNumberFormat="1" applyFont="1" applyFill="1" applyBorder="1"/>
    <xf numFmtId="0" fontId="39" fillId="0" borderId="59" xfId="0" applyFont="1" applyFill="1" applyBorder="1"/>
    <xf numFmtId="0" fontId="39" fillId="0" borderId="4" xfId="0" applyFont="1" applyFill="1" applyBorder="1" applyAlignment="1">
      <alignment horizontal="center"/>
    </xf>
    <xf numFmtId="0" fontId="40" fillId="0" borderId="12" xfId="0" applyFont="1" applyFill="1" applyBorder="1" applyAlignment="1">
      <alignment horizontal="center"/>
    </xf>
    <xf numFmtId="0" fontId="39" fillId="0" borderId="47" xfId="0" applyFont="1" applyFill="1" applyBorder="1" applyAlignment="1">
      <alignment horizontal="center"/>
    </xf>
    <xf numFmtId="0" fontId="39" fillId="0" borderId="35" xfId="0" applyFont="1" applyFill="1" applyBorder="1"/>
    <xf numFmtId="0" fontId="3" fillId="0" borderId="2" xfId="0" applyFont="1" applyFill="1" applyBorder="1"/>
    <xf numFmtId="0" fontId="39" fillId="0" borderId="48" xfId="0" applyFont="1" applyFill="1" applyBorder="1" applyAlignment="1">
      <alignment horizontal="center"/>
    </xf>
    <xf numFmtId="3" fontId="39" fillId="0" borderId="59" xfId="0" applyNumberFormat="1" applyFont="1" applyFill="1" applyBorder="1"/>
    <xf numFmtId="0" fontId="39" fillId="0" borderId="52" xfId="0" applyFont="1" applyFill="1" applyBorder="1"/>
    <xf numFmtId="0" fontId="2" fillId="0" borderId="8" xfId="0" applyFont="1" applyFill="1" applyBorder="1" applyAlignment="1">
      <alignment vertical="center" wrapText="1"/>
    </xf>
    <xf numFmtId="0" fontId="3" fillId="0" borderId="12" xfId="0" applyFont="1" applyFill="1" applyBorder="1"/>
    <xf numFmtId="3" fontId="0" fillId="0" borderId="4" xfId="0" applyNumberFormat="1" applyFill="1" applyBorder="1"/>
    <xf numFmtId="0" fontId="0" fillId="0" borderId="4" xfId="0" applyFill="1" applyBorder="1" applyAlignment="1">
      <alignment horizontal="center" vertical="top" wrapText="1"/>
    </xf>
    <xf numFmtId="0" fontId="39" fillId="0" borderId="4" xfId="0" applyFont="1" applyFill="1" applyBorder="1" applyAlignment="1">
      <alignment horizontal="center" vertical="top" wrapText="1"/>
    </xf>
    <xf numFmtId="0" fontId="39" fillId="0" borderId="4" xfId="0" applyFont="1" applyFill="1" applyBorder="1" applyAlignment="1">
      <alignment vertical="top" wrapText="1"/>
    </xf>
    <xf numFmtId="3" fontId="39" fillId="0" borderId="6" xfId="0" applyNumberFormat="1" applyFont="1" applyFill="1" applyBorder="1" applyAlignment="1">
      <alignment horizontal="right" vertical="center" wrapText="1"/>
    </xf>
    <xf numFmtId="0" fontId="39" fillId="0" borderId="6" xfId="0" applyFont="1" applyFill="1" applyBorder="1" applyAlignment="1">
      <alignment vertical="top" wrapText="1"/>
    </xf>
    <xf numFmtId="0" fontId="39" fillId="0" borderId="13" xfId="0" applyFont="1" applyFill="1" applyBorder="1" applyAlignment="1">
      <alignment horizontal="center" vertical="center" wrapText="1"/>
    </xf>
    <xf numFmtId="0" fontId="39" fillId="0" borderId="12" xfId="0" applyFont="1" applyFill="1" applyBorder="1" applyAlignment="1">
      <alignment vertical="center" wrapText="1"/>
    </xf>
    <xf numFmtId="0" fontId="2" fillId="0" borderId="4" xfId="0" applyFont="1" applyFill="1" applyBorder="1" applyAlignment="1">
      <alignment horizontal="center" vertical="top" wrapText="1"/>
    </xf>
    <xf numFmtId="0" fontId="0" fillId="0" borderId="6" xfId="0" applyFill="1" applyBorder="1" applyAlignment="1">
      <alignment vertical="top" wrapText="1"/>
    </xf>
    <xf numFmtId="0" fontId="0" fillId="0" borderId="13" xfId="0" applyFill="1" applyBorder="1" applyAlignment="1">
      <alignment horizontal="center" vertical="top" wrapText="1"/>
    </xf>
    <xf numFmtId="0" fontId="0" fillId="0" borderId="13" xfId="0" applyFill="1" applyBorder="1" applyAlignment="1">
      <alignment vertical="top" wrapText="1"/>
    </xf>
    <xf numFmtId="0" fontId="0" fillId="0" borderId="12" xfId="0" applyFill="1" applyBorder="1" applyAlignment="1">
      <alignment vertical="top" wrapText="1"/>
    </xf>
    <xf numFmtId="0" fontId="3" fillId="0" borderId="13" xfId="0" applyFont="1" applyFill="1" applyBorder="1" applyAlignment="1">
      <alignment vertical="top" wrapText="1"/>
    </xf>
    <xf numFmtId="0" fontId="7" fillId="0" borderId="6" xfId="0" applyFont="1" applyFill="1" applyBorder="1" applyAlignment="1">
      <alignment vertical="top" wrapText="1"/>
    </xf>
    <xf numFmtId="3" fontId="0" fillId="0" borderId="6" xfId="0" applyNumberFormat="1" applyFill="1" applyBorder="1" applyAlignment="1">
      <alignment vertical="top" wrapText="1"/>
    </xf>
    <xf numFmtId="0" fontId="0" fillId="0" borderId="11" xfId="0" applyFill="1" applyBorder="1" applyAlignment="1">
      <alignment horizontal="center" vertical="top" wrapText="1"/>
    </xf>
    <xf numFmtId="0" fontId="0" fillId="0" borderId="5" xfId="0" applyFill="1" applyBorder="1" applyAlignment="1">
      <alignment horizontal="center" vertical="top" wrapText="1"/>
    </xf>
    <xf numFmtId="0" fontId="0" fillId="0" borderId="7" xfId="0" applyFill="1" applyBorder="1" applyAlignment="1">
      <alignment horizontal="center" vertical="top" wrapText="1"/>
    </xf>
    <xf numFmtId="0" fontId="3" fillId="0" borderId="7" xfId="0" applyFont="1" applyFill="1" applyBorder="1" applyAlignment="1">
      <alignment vertical="top" wrapText="1"/>
    </xf>
    <xf numFmtId="0" fontId="0" fillId="0" borderId="7" xfId="0" applyFill="1" applyBorder="1" applyAlignment="1">
      <alignment vertical="top" wrapText="1"/>
    </xf>
    <xf numFmtId="0" fontId="39" fillId="0" borderId="29" xfId="0" applyFont="1" applyFill="1" applyBorder="1" applyAlignment="1">
      <alignment vertical="top" wrapText="1"/>
    </xf>
    <xf numFmtId="0" fontId="39" fillId="0" borderId="16" xfId="0" applyFont="1" applyFill="1" applyBorder="1" applyAlignment="1">
      <alignment horizontal="center" vertical="top"/>
    </xf>
    <xf numFmtId="0" fontId="40" fillId="0" borderId="16" xfId="0" applyFont="1" applyFill="1" applyBorder="1" applyAlignment="1">
      <alignment vertical="top"/>
    </xf>
    <xf numFmtId="0" fontId="39" fillId="0" borderId="4" xfId="0" applyFont="1" applyFill="1" applyBorder="1" applyAlignment="1">
      <alignment horizontal="center" vertical="top"/>
    </xf>
    <xf numFmtId="0" fontId="40" fillId="0" borderId="52" xfId="0" applyFont="1" applyFill="1" applyBorder="1" applyAlignment="1">
      <alignment vertical="top"/>
    </xf>
    <xf numFmtId="0" fontId="39" fillId="0" borderId="4" xfId="0" applyFont="1" applyFill="1" applyBorder="1" applyAlignment="1">
      <alignment vertical="top"/>
    </xf>
    <xf numFmtId="0" fontId="39" fillId="0" borderId="6" xfId="0" applyFont="1" applyFill="1" applyBorder="1" applyAlignment="1">
      <alignment vertical="top"/>
    </xf>
    <xf numFmtId="0" fontId="39" fillId="0" borderId="8" xfId="0" applyFont="1" applyFill="1" applyBorder="1" applyAlignment="1">
      <alignment horizontal="center" vertical="top"/>
    </xf>
    <xf numFmtId="0" fontId="39" fillId="0" borderId="11" xfId="0" applyFont="1" applyFill="1" applyBorder="1" applyAlignment="1">
      <alignment horizontal="center" vertical="top"/>
    </xf>
    <xf numFmtId="0" fontId="39" fillId="0" borderId="13" xfId="0" applyFont="1" applyFill="1" applyBorder="1" applyAlignment="1">
      <alignment vertical="top"/>
    </xf>
    <xf numFmtId="0" fontId="39" fillId="0" borderId="11" xfId="0" applyFont="1" applyFill="1" applyBorder="1" applyAlignment="1">
      <alignment vertical="top"/>
    </xf>
    <xf numFmtId="0" fontId="39" fillId="0" borderId="12" xfId="0" applyFont="1" applyFill="1" applyBorder="1" applyAlignment="1">
      <alignment vertical="top"/>
    </xf>
    <xf numFmtId="0" fontId="3" fillId="0" borderId="4" xfId="0" applyFont="1" applyFill="1" applyBorder="1" applyAlignment="1">
      <alignment horizontal="center" vertical="top"/>
    </xf>
    <xf numFmtId="0" fontId="2" fillId="0" borderId="4" xfId="0" applyFont="1" applyFill="1" applyBorder="1" applyAlignment="1">
      <alignment vertical="top"/>
    </xf>
    <xf numFmtId="0" fontId="0" fillId="0" borderId="4" xfId="0" applyFill="1" applyBorder="1" applyAlignment="1">
      <alignment vertical="top"/>
    </xf>
    <xf numFmtId="0" fontId="2" fillId="0" borderId="6" xfId="0" applyFont="1" applyFill="1" applyBorder="1" applyAlignment="1">
      <alignment vertical="top"/>
    </xf>
    <xf numFmtId="0" fontId="3" fillId="0" borderId="4" xfId="0" applyFont="1" applyFill="1" applyBorder="1" applyAlignment="1">
      <alignment horizontal="center" vertical="center"/>
    </xf>
    <xf numFmtId="3" fontId="3" fillId="0" borderId="6" xfId="0" applyNumberFormat="1" applyFont="1" applyFill="1" applyBorder="1" applyAlignment="1">
      <alignment vertical="top" wrapText="1"/>
    </xf>
    <xf numFmtId="0" fontId="3" fillId="0" borderId="6" xfId="0" applyFont="1" applyFill="1" applyBorder="1" applyAlignment="1">
      <alignment vertical="top" wrapText="1"/>
    </xf>
    <xf numFmtId="0" fontId="3" fillId="0" borderId="8" xfId="0" applyFont="1" applyFill="1" applyBorder="1" applyAlignment="1">
      <alignment horizontal="center" vertical="top"/>
    </xf>
    <xf numFmtId="0" fontId="0" fillId="0" borderId="8" xfId="0" applyFill="1" applyBorder="1" applyAlignment="1">
      <alignment vertical="top" wrapText="1"/>
    </xf>
    <xf numFmtId="0" fontId="3" fillId="0" borderId="11" xfId="0" applyFont="1" applyFill="1" applyBorder="1" applyAlignment="1">
      <alignment horizontal="center" vertical="center"/>
    </xf>
    <xf numFmtId="0" fontId="0" fillId="0" borderId="6" xfId="0" applyFill="1" applyBorder="1" applyAlignment="1">
      <alignment vertical="top"/>
    </xf>
    <xf numFmtId="0" fontId="3" fillId="0" borderId="13" xfId="0" applyFont="1" applyFill="1" applyBorder="1" applyAlignment="1">
      <alignment horizontal="center" vertical="top"/>
    </xf>
    <xf numFmtId="0" fontId="0" fillId="0" borderId="11" xfId="0" applyFill="1" applyBorder="1" applyAlignment="1">
      <alignment vertical="top"/>
    </xf>
    <xf numFmtId="0" fontId="0" fillId="0" borderId="12" xfId="0" applyFill="1" applyBorder="1" applyAlignment="1">
      <alignment vertical="top"/>
    </xf>
    <xf numFmtId="0" fontId="3" fillId="0" borderId="4" xfId="0" applyFont="1" applyFill="1" applyBorder="1" applyAlignment="1">
      <alignment vertical="top"/>
    </xf>
    <xf numFmtId="0" fontId="3" fillId="0" borderId="11" xfId="0" applyFont="1" applyFill="1" applyBorder="1" applyAlignment="1">
      <alignment vertical="top"/>
    </xf>
    <xf numFmtId="0" fontId="40" fillId="0" borderId="16" xfId="0" applyFont="1" applyFill="1" applyBorder="1" applyAlignment="1">
      <alignment horizontal="center"/>
    </xf>
    <xf numFmtId="0" fontId="40" fillId="0" borderId="16" xfId="0" applyFont="1" applyFill="1" applyBorder="1"/>
    <xf numFmtId="0" fontId="40" fillId="0" borderId="4" xfId="0" applyFont="1" applyFill="1" applyBorder="1"/>
    <xf numFmtId="0" fontId="39" fillId="0" borderId="33" xfId="0" applyFont="1" applyFill="1" applyBorder="1" applyAlignment="1">
      <alignment horizontal="center"/>
    </xf>
    <xf numFmtId="0" fontId="40" fillId="0" borderId="33" xfId="0" applyFont="1" applyFill="1" applyBorder="1" applyAlignment="1">
      <alignment wrapText="1"/>
    </xf>
    <xf numFmtId="0" fontId="40" fillId="0" borderId="33" xfId="0" applyFont="1" applyFill="1" applyBorder="1" applyAlignment="1">
      <alignment horizontal="center"/>
    </xf>
    <xf numFmtId="0" fontId="42" fillId="0" borderId="33" xfId="0" applyFont="1" applyFill="1" applyBorder="1" applyAlignment="1">
      <alignment horizontal="center"/>
    </xf>
    <xf numFmtId="0" fontId="42" fillId="0" borderId="33" xfId="0" applyFont="1" applyFill="1" applyBorder="1" applyAlignment="1">
      <alignment wrapText="1"/>
    </xf>
    <xf numFmtId="0" fontId="40" fillId="0" borderId="11" xfId="0" applyFont="1" applyFill="1" applyBorder="1" applyAlignment="1">
      <alignment horizontal="center"/>
    </xf>
    <xf numFmtId="0" fontId="40" fillId="0" borderId="11" xfId="0" applyFont="1" applyFill="1" applyBorder="1" applyAlignment="1">
      <alignment wrapText="1"/>
    </xf>
    <xf numFmtId="0" fontId="24" fillId="0" borderId="0" xfId="2" applyFont="1" applyAlignment="1">
      <alignment vertical="center"/>
    </xf>
    <xf numFmtId="0" fontId="23" fillId="0" borderId="0" xfId="2" applyAlignment="1">
      <alignment horizontal="left"/>
    </xf>
    <xf numFmtId="0" fontId="43" fillId="0" borderId="0" xfId="2" applyFont="1" applyAlignment="1">
      <alignment wrapText="1"/>
    </xf>
    <xf numFmtId="0" fontId="23" fillId="0" borderId="0" xfId="2"/>
    <xf numFmtId="0" fontId="23" fillId="0" borderId="0" xfId="2" applyAlignment="1">
      <alignment vertical="center"/>
    </xf>
    <xf numFmtId="0" fontId="26" fillId="0" borderId="0" xfId="2" applyFont="1" applyAlignment="1">
      <alignment wrapText="1"/>
    </xf>
    <xf numFmtId="0" fontId="23" fillId="6" borderId="0" xfId="2" applyFill="1" applyAlignment="1" applyProtection="1">
      <alignment horizontal="left" vertical="center"/>
      <protection locked="0"/>
    </xf>
    <xf numFmtId="0" fontId="43" fillId="0" borderId="0" xfId="2" applyFont="1" applyAlignment="1">
      <alignment vertical="center" wrapText="1"/>
    </xf>
    <xf numFmtId="14" fontId="23" fillId="6" borderId="0" xfId="2" applyNumberFormat="1" applyFill="1" applyAlignment="1" applyProtection="1">
      <alignment horizontal="left" vertical="center"/>
      <protection locked="0"/>
    </xf>
    <xf numFmtId="0" fontId="23" fillId="0" borderId="0" xfId="2" applyAlignment="1">
      <alignment wrapText="1"/>
    </xf>
    <xf numFmtId="0" fontId="26" fillId="0" borderId="0" xfId="2" applyFont="1"/>
    <xf numFmtId="0" fontId="26" fillId="0" borderId="3" xfId="2" applyFont="1" applyBorder="1"/>
    <xf numFmtId="0" fontId="23" fillId="0" borderId="18" xfId="2" applyBorder="1" applyAlignment="1">
      <alignment horizontal="left"/>
    </xf>
    <xf numFmtId="0" fontId="43" fillId="0" borderId="18" xfId="2" applyFont="1" applyBorder="1" applyAlignment="1">
      <alignment wrapText="1"/>
    </xf>
    <xf numFmtId="0" fontId="23" fillId="0" borderId="18" xfId="2" applyBorder="1"/>
    <xf numFmtId="0" fontId="26" fillId="7" borderId="27" xfId="2" applyFont="1" applyFill="1" applyBorder="1" applyAlignment="1">
      <alignment wrapText="1"/>
    </xf>
    <xf numFmtId="0" fontId="23" fillId="0" borderId="24" xfId="2" applyBorder="1" applyAlignment="1">
      <alignment vertical="center" wrapText="1"/>
    </xf>
    <xf numFmtId="0" fontId="23" fillId="0" borderId="2" xfId="2" applyBorder="1" applyAlignment="1">
      <alignment vertical="center"/>
    </xf>
    <xf numFmtId="0" fontId="23" fillId="0" borderId="30" xfId="2" applyBorder="1" applyAlignment="1">
      <alignment vertical="center"/>
    </xf>
    <xf numFmtId="0" fontId="23" fillId="7" borderId="24" xfId="2" applyFill="1" applyBorder="1" applyAlignment="1">
      <alignment horizontal="center" textRotation="90"/>
    </xf>
    <xf numFmtId="0" fontId="23" fillId="0" borderId="27" xfId="2" applyBorder="1" applyAlignment="1">
      <alignment horizontal="center" vertical="center" wrapText="1"/>
    </xf>
    <xf numFmtId="0" fontId="23" fillId="0" borderId="27" xfId="2" applyBorder="1" applyAlignment="1">
      <alignment horizontal="center" vertical="center"/>
    </xf>
    <xf numFmtId="0" fontId="44" fillId="0" borderId="27" xfId="2" applyFont="1" applyBorder="1" applyAlignment="1">
      <alignment horizontal="center" vertical="center" wrapText="1"/>
    </xf>
    <xf numFmtId="0" fontId="23" fillId="7" borderId="24" xfId="2" applyFill="1" applyBorder="1"/>
    <xf numFmtId="0" fontId="23" fillId="0" borderId="27" xfId="2" applyBorder="1" applyAlignment="1">
      <alignment vertical="center" wrapText="1"/>
    </xf>
    <xf numFmtId="0" fontId="30" fillId="8" borderId="68" xfId="2" applyFont="1" applyFill="1" applyBorder="1" applyAlignment="1">
      <alignment horizontal="center" vertical="center" wrapText="1"/>
    </xf>
    <xf numFmtId="0" fontId="45" fillId="8" borderId="68" xfId="2" applyFont="1" applyFill="1" applyBorder="1" applyAlignment="1">
      <alignment horizontal="center" vertical="center" wrapText="1"/>
    </xf>
    <xf numFmtId="0" fontId="30" fillId="7" borderId="69" xfId="2" applyFont="1" applyFill="1" applyBorder="1" applyAlignment="1">
      <alignment horizontal="center" vertical="center" wrapText="1"/>
    </xf>
    <xf numFmtId="0" fontId="30" fillId="8" borderId="70" xfId="2" applyFont="1" applyFill="1" applyBorder="1" applyAlignment="1">
      <alignment horizontal="center" vertical="center" wrapText="1"/>
    </xf>
    <xf numFmtId="0" fontId="31" fillId="0" borderId="68" xfId="2" applyFont="1" applyBorder="1" applyAlignment="1">
      <alignment horizontal="left" vertical="center" wrapText="1"/>
    </xf>
    <xf numFmtId="0" fontId="43" fillId="0" borderId="68" xfId="2" applyFont="1" applyBorder="1" applyAlignment="1">
      <alignment horizontal="left" vertical="center" wrapText="1"/>
    </xf>
    <xf numFmtId="0" fontId="31" fillId="0" borderId="68" xfId="2" applyFont="1" applyBorder="1" applyAlignment="1" applyProtection="1">
      <alignment horizontal="center" vertical="center" wrapText="1"/>
      <protection locked="0"/>
    </xf>
    <xf numFmtId="2" fontId="31" fillId="8" borderId="68" xfId="2" applyNumberFormat="1" applyFont="1" applyFill="1" applyBorder="1" applyAlignment="1" applyProtection="1">
      <alignment horizontal="center" vertical="center" wrapText="1"/>
      <protection locked="0"/>
    </xf>
    <xf numFmtId="0" fontId="31" fillId="7" borderId="69" xfId="2" applyFont="1" applyFill="1" applyBorder="1" applyAlignment="1">
      <alignment horizontal="center" vertical="center" wrapText="1"/>
    </xf>
    <xf numFmtId="1" fontId="31" fillId="0" borderId="68" xfId="2" applyNumberFormat="1" applyFont="1" applyBorder="1" applyAlignment="1" applyProtection="1">
      <alignment horizontal="center" vertical="center" wrapText="1"/>
      <protection locked="0"/>
    </xf>
    <xf numFmtId="2" fontId="31" fillId="0" borderId="68" xfId="2" applyNumberFormat="1" applyFont="1" applyBorder="1" applyAlignment="1" applyProtection="1">
      <alignment horizontal="center" vertical="center" wrapText="1"/>
      <protection locked="0"/>
    </xf>
    <xf numFmtId="0" fontId="31" fillId="0" borderId="70" xfId="2" applyFont="1" applyBorder="1" applyAlignment="1" applyProtection="1">
      <alignment horizontal="left" vertical="center" wrapText="1"/>
      <protection locked="0"/>
    </xf>
    <xf numFmtId="0" fontId="31" fillId="8" borderId="68" xfId="2" applyFont="1" applyFill="1" applyBorder="1" applyAlignment="1">
      <alignment horizontal="left" vertical="center" wrapText="1"/>
    </xf>
    <xf numFmtId="0" fontId="31" fillId="0" borderId="0" xfId="2" applyFont="1" applyProtection="1">
      <protection locked="0"/>
    </xf>
    <xf numFmtId="0" fontId="31" fillId="0" borderId="71" xfId="2" applyFont="1" applyBorder="1" applyAlignment="1">
      <alignment horizontal="left" vertical="center" wrapText="1"/>
    </xf>
    <xf numFmtId="0" fontId="43" fillId="8" borderId="68" xfId="2" applyFont="1" applyFill="1" applyBorder="1" applyAlignment="1">
      <alignment horizontal="left" vertical="center" wrapText="1"/>
    </xf>
    <xf numFmtId="0" fontId="31" fillId="0" borderId="68" xfId="2" applyFont="1" applyBorder="1" applyAlignment="1" applyProtection="1">
      <alignment horizontal="center" vertical="center"/>
      <protection locked="0"/>
    </xf>
    <xf numFmtId="0" fontId="31" fillId="8" borderId="68" xfId="2" applyFont="1" applyFill="1" applyBorder="1" applyAlignment="1" applyProtection="1">
      <alignment horizontal="center" vertical="center" wrapText="1"/>
      <protection locked="0"/>
    </xf>
    <xf numFmtId="0" fontId="31" fillId="8" borderId="68" xfId="2" applyFont="1" applyFill="1" applyBorder="1" applyAlignment="1">
      <alignment vertical="center" wrapText="1"/>
    </xf>
    <xf numFmtId="49" fontId="31" fillId="0" borderId="70" xfId="3" applyNumberFormat="1" applyFont="1" applyBorder="1" applyAlignment="1" applyProtection="1">
      <alignment horizontal="left" vertical="center" wrapText="1"/>
      <protection locked="0"/>
    </xf>
    <xf numFmtId="0" fontId="31" fillId="0" borderId="30" xfId="2" applyFont="1" applyBorder="1" applyAlignment="1" applyProtection="1">
      <alignment horizontal="left" vertical="center"/>
      <protection locked="0"/>
    </xf>
    <xf numFmtId="197" fontId="31" fillId="0" borderId="68" xfId="2" applyNumberFormat="1" applyFont="1" applyBorder="1" applyAlignment="1" applyProtection="1">
      <alignment horizontal="center" vertical="center" wrapText="1"/>
      <protection locked="0"/>
    </xf>
    <xf numFmtId="0" fontId="43" fillId="0" borderId="71" xfId="2" applyFont="1" applyBorder="1" applyAlignment="1">
      <alignment horizontal="left" vertical="center" wrapText="1"/>
    </xf>
    <xf numFmtId="0" fontId="43" fillId="8" borderId="68" xfId="2" applyFont="1" applyFill="1" applyBorder="1" applyAlignment="1">
      <alignment vertical="center" wrapText="1"/>
    </xf>
    <xf numFmtId="0" fontId="43" fillId="8" borderId="71" xfId="2" applyFont="1" applyFill="1" applyBorder="1" applyAlignment="1">
      <alignment horizontal="left" vertical="center" wrapText="1"/>
    </xf>
    <xf numFmtId="0" fontId="31" fillId="8" borderId="68" xfId="2" applyFont="1" applyFill="1" applyBorder="1" applyAlignment="1">
      <alignment horizontal="left" vertical="center"/>
    </xf>
    <xf numFmtId="0" fontId="31" fillId="8" borderId="68" xfId="2" applyFont="1" applyFill="1" applyBorder="1" applyAlignment="1" applyProtection="1">
      <alignment horizontal="center" vertical="center"/>
      <protection locked="0"/>
    </xf>
    <xf numFmtId="0" fontId="31" fillId="0" borderId="68" xfId="2" applyFont="1" applyBorder="1" applyAlignment="1">
      <alignment vertical="center" wrapText="1"/>
    </xf>
    <xf numFmtId="0" fontId="43" fillId="0" borderId="68" xfId="2" applyFont="1" applyBorder="1" applyAlignment="1">
      <alignment vertical="center" wrapText="1"/>
    </xf>
    <xf numFmtId="0" fontId="31" fillId="0" borderId="68" xfId="2" applyFont="1" applyBorder="1" applyAlignment="1">
      <alignment vertical="center"/>
    </xf>
    <xf numFmtId="0" fontId="43" fillId="8" borderId="37" xfId="2" applyFont="1" applyFill="1" applyBorder="1" applyAlignment="1">
      <alignment horizontal="left" vertical="center" wrapText="1"/>
    </xf>
    <xf numFmtId="0" fontId="31" fillId="9" borderId="22" xfId="2" applyFont="1" applyFill="1" applyBorder="1" applyAlignment="1" applyProtection="1">
      <alignment horizontal="center" vertical="center" wrapText="1"/>
      <protection locked="0"/>
    </xf>
    <xf numFmtId="0" fontId="30" fillId="9" borderId="22" xfId="2" applyFont="1" applyFill="1" applyBorder="1" applyAlignment="1" applyProtection="1">
      <alignment horizontal="left" vertical="center" wrapText="1"/>
      <protection locked="0"/>
    </xf>
    <xf numFmtId="0" fontId="43" fillId="9" borderId="22" xfId="2" applyFont="1" applyFill="1" applyBorder="1" applyAlignment="1" applyProtection="1">
      <alignment horizontal="left" vertical="center" wrapText="1"/>
      <protection locked="0"/>
    </xf>
    <xf numFmtId="2" fontId="31" fillId="9" borderId="22" xfId="2" applyNumberFormat="1" applyFont="1" applyFill="1" applyBorder="1" applyAlignment="1" applyProtection="1">
      <alignment horizontal="center" vertical="center" wrapText="1"/>
      <protection locked="0"/>
    </xf>
    <xf numFmtId="0" fontId="31" fillId="10" borderId="72" xfId="2" applyFont="1" applyFill="1" applyBorder="1" applyAlignment="1">
      <alignment horizontal="center" vertical="center" wrapText="1"/>
    </xf>
    <xf numFmtId="0" fontId="31" fillId="9" borderId="22" xfId="2" applyFont="1" applyFill="1" applyBorder="1" applyAlignment="1" applyProtection="1">
      <alignment horizontal="left" vertical="center" wrapText="1"/>
      <protection locked="0"/>
    </xf>
    <xf numFmtId="0" fontId="31" fillId="0" borderId="20" xfId="2" applyFont="1" applyBorder="1" applyAlignment="1">
      <alignment vertical="center"/>
    </xf>
    <xf numFmtId="0" fontId="31" fillId="0" borderId="20" xfId="2" applyFont="1" applyBorder="1" applyAlignment="1">
      <alignment horizontal="left" vertical="center" wrapText="1"/>
    </xf>
    <xf numFmtId="0" fontId="43" fillId="0" borderId="20" xfId="2" applyFont="1" applyBorder="1" applyAlignment="1" applyProtection="1">
      <alignment horizontal="left" vertical="center" wrapText="1"/>
      <protection locked="0"/>
    </xf>
    <xf numFmtId="0" fontId="31" fillId="0" borderId="20" xfId="2" applyFont="1" applyBorder="1" applyAlignment="1" applyProtection="1">
      <alignment horizontal="center" vertical="center" wrapText="1"/>
      <protection locked="0"/>
    </xf>
    <xf numFmtId="0" fontId="23" fillId="0" borderId="20" xfId="2" applyBorder="1" applyAlignment="1">
      <alignment horizontal="center" vertical="center"/>
    </xf>
    <xf numFmtId="0" fontId="23" fillId="0" borderId="18" xfId="2" applyBorder="1" applyAlignment="1">
      <alignment horizontal="center" vertical="center"/>
    </xf>
    <xf numFmtId="0" fontId="23" fillId="0" borderId="20" xfId="2" applyBorder="1" applyAlignment="1">
      <alignment horizontal="center" vertical="center" wrapText="1"/>
    </xf>
    <xf numFmtId="0" fontId="31" fillId="11" borderId="27" xfId="2" applyFont="1" applyFill="1" applyBorder="1" applyAlignment="1" applyProtection="1">
      <alignment vertical="center" wrapText="1"/>
      <protection locked="0"/>
    </xf>
    <xf numFmtId="0" fontId="31" fillId="11" borderId="22" xfId="2" applyFont="1" applyFill="1" applyBorder="1" applyAlignment="1" applyProtection="1">
      <alignment horizontal="left" vertical="center" wrapText="1"/>
      <protection locked="0"/>
    </xf>
    <xf numFmtId="0" fontId="43" fillId="11" borderId="22" xfId="2" applyFont="1" applyFill="1" applyBorder="1" applyAlignment="1" applyProtection="1">
      <alignment horizontal="left" vertical="center" wrapText="1"/>
      <protection locked="0"/>
    </xf>
    <xf numFmtId="0" fontId="31" fillId="11" borderId="22" xfId="2" applyFont="1" applyFill="1" applyBorder="1" applyAlignment="1" applyProtection="1">
      <alignment horizontal="center" vertical="center" wrapText="1"/>
      <protection locked="0"/>
    </xf>
    <xf numFmtId="2" fontId="31" fillId="11" borderId="22" xfId="2" applyNumberFormat="1" applyFont="1" applyFill="1" applyBorder="1" applyAlignment="1" applyProtection="1">
      <alignment horizontal="center" vertical="center" wrapText="1"/>
      <protection locked="0"/>
    </xf>
    <xf numFmtId="0" fontId="31" fillId="7" borderId="24" xfId="2" applyFont="1" applyFill="1" applyBorder="1" applyAlignment="1">
      <alignment horizontal="center" vertical="center" wrapText="1"/>
    </xf>
    <xf numFmtId="0" fontId="31" fillId="0" borderId="19" xfId="2" applyFont="1" applyBorder="1" applyAlignment="1" applyProtection="1">
      <alignment horizontal="center" vertical="center" wrapText="1"/>
      <protection locked="0"/>
    </xf>
    <xf numFmtId="0" fontId="31" fillId="0" borderId="20" xfId="2" applyFont="1" applyBorder="1" applyAlignment="1" applyProtection="1">
      <alignment horizontal="left" vertical="center" wrapText="1"/>
      <protection locked="0"/>
    </xf>
    <xf numFmtId="0" fontId="31" fillId="0" borderId="20" xfId="2" applyFont="1" applyBorder="1" applyAlignment="1">
      <alignment horizontal="center" vertical="center" wrapText="1"/>
    </xf>
    <xf numFmtId="0" fontId="31" fillId="0" borderId="21" xfId="2" applyFont="1" applyBorder="1" applyAlignment="1" applyProtection="1">
      <alignment horizontal="left" vertical="center" wrapText="1"/>
      <protection locked="0"/>
    </xf>
    <xf numFmtId="0" fontId="31" fillId="12" borderId="22" xfId="2" applyFont="1" applyFill="1" applyBorder="1" applyAlignment="1" applyProtection="1">
      <alignment horizontal="center" vertical="center" wrapText="1"/>
      <protection locked="0"/>
    </xf>
    <xf numFmtId="0" fontId="31" fillId="12" borderId="22" xfId="2" applyFont="1" applyFill="1" applyBorder="1" applyAlignment="1" applyProtection="1">
      <alignment horizontal="left" vertical="center" wrapText="1"/>
      <protection locked="0"/>
    </xf>
    <xf numFmtId="0" fontId="43" fillId="12" borderId="22" xfId="2" applyFont="1" applyFill="1" applyBorder="1" applyAlignment="1" applyProtection="1">
      <alignment horizontal="left" vertical="center" wrapText="1"/>
      <protection locked="0"/>
    </xf>
    <xf numFmtId="2" fontId="31" fillId="12" borderId="22" xfId="2" applyNumberFormat="1" applyFont="1" applyFill="1" applyBorder="1" applyAlignment="1" applyProtection="1">
      <alignment horizontal="center" vertical="center" wrapText="1"/>
      <protection locked="0"/>
    </xf>
    <xf numFmtId="0" fontId="31" fillId="10" borderId="24" xfId="2" applyFont="1" applyFill="1" applyBorder="1" applyAlignment="1">
      <alignment horizontal="center" vertical="center" wrapText="1"/>
    </xf>
    <xf numFmtId="0" fontId="31" fillId="13" borderId="22" xfId="2" applyFont="1" applyFill="1" applyBorder="1" applyAlignment="1" applyProtection="1">
      <alignment horizontal="center" vertical="center" wrapText="1"/>
      <protection locked="0"/>
    </xf>
    <xf numFmtId="0" fontId="30" fillId="13" borderId="22" xfId="2" applyFont="1" applyFill="1" applyBorder="1" applyAlignment="1" applyProtection="1">
      <alignment horizontal="left" vertical="center" wrapText="1"/>
      <protection locked="0"/>
    </xf>
    <xf numFmtId="0" fontId="43" fillId="13" borderId="22" xfId="2" applyFont="1" applyFill="1" applyBorder="1" applyAlignment="1" applyProtection="1">
      <alignment horizontal="left" vertical="center" wrapText="1"/>
      <protection locked="0"/>
    </xf>
    <xf numFmtId="2" fontId="31" fillId="13" borderId="22" xfId="2" applyNumberFormat="1" applyFont="1" applyFill="1" applyBorder="1" applyAlignment="1" applyProtection="1">
      <alignment horizontal="center" vertical="center" wrapText="1"/>
      <protection locked="0"/>
    </xf>
    <xf numFmtId="0" fontId="31" fillId="13" borderId="22" xfId="2" applyFont="1" applyFill="1" applyBorder="1" applyAlignment="1" applyProtection="1">
      <alignment horizontal="left" vertical="center" wrapText="1"/>
      <protection locked="0"/>
    </xf>
    <xf numFmtId="0" fontId="31" fillId="7" borderId="26" xfId="2" applyFont="1" applyFill="1" applyBorder="1" applyAlignment="1">
      <alignment horizontal="center" vertical="center" wrapText="1"/>
    </xf>
    <xf numFmtId="0" fontId="31" fillId="14" borderId="19" xfId="2" quotePrefix="1" applyFont="1" applyFill="1" applyBorder="1" applyAlignment="1">
      <alignment horizontal="left" vertical="center"/>
    </xf>
    <xf numFmtId="0" fontId="31" fillId="14" borderId="20" xfId="2" applyFont="1" applyFill="1" applyBorder="1" applyAlignment="1">
      <alignment horizontal="left" vertical="center"/>
    </xf>
    <xf numFmtId="0" fontId="31" fillId="7" borderId="27" xfId="2" applyFont="1" applyFill="1" applyBorder="1" applyAlignment="1">
      <alignment horizontal="center" vertical="center" wrapText="1"/>
    </xf>
    <xf numFmtId="0" fontId="31" fillId="14" borderId="21" xfId="2" applyFont="1" applyFill="1" applyBorder="1" applyAlignment="1">
      <alignment horizontal="left" vertical="center"/>
    </xf>
    <xf numFmtId="0" fontId="31" fillId="4" borderId="22" xfId="2" applyFont="1" applyFill="1" applyBorder="1" applyAlignment="1" applyProtection="1">
      <alignment horizontal="left" vertical="center" wrapText="1"/>
      <protection locked="0"/>
    </xf>
    <xf numFmtId="0" fontId="43" fillId="4" borderId="22" xfId="2" applyFont="1" applyFill="1" applyBorder="1" applyAlignment="1" applyProtection="1">
      <alignment horizontal="left" vertical="center" wrapText="1"/>
      <protection locked="0"/>
    </xf>
    <xf numFmtId="0" fontId="31" fillId="4" borderId="22" xfId="2" applyFont="1" applyFill="1" applyBorder="1" applyAlignment="1" applyProtection="1">
      <alignment horizontal="center" vertical="center" wrapText="1"/>
      <protection locked="0"/>
    </xf>
    <xf numFmtId="2" fontId="31" fillId="4" borderId="22" xfId="2" applyNumberFormat="1" applyFont="1" applyFill="1" applyBorder="1" applyAlignment="1" applyProtection="1">
      <alignment horizontal="center" vertical="center" wrapText="1"/>
      <protection locked="0"/>
    </xf>
    <xf numFmtId="1" fontId="31" fillId="4" borderId="22" xfId="2" applyNumberFormat="1" applyFont="1" applyFill="1" applyBorder="1" applyAlignment="1" applyProtection="1">
      <alignment horizontal="center" vertical="center" wrapText="1"/>
      <protection locked="0"/>
    </xf>
    <xf numFmtId="0" fontId="31" fillId="15" borderId="22" xfId="2" applyFont="1" applyFill="1" applyBorder="1" applyAlignment="1" applyProtection="1">
      <alignment horizontal="left" vertical="center" wrapText="1"/>
      <protection locked="0"/>
    </xf>
    <xf numFmtId="0" fontId="43" fillId="15" borderId="22" xfId="2" applyFont="1" applyFill="1" applyBorder="1" applyAlignment="1" applyProtection="1">
      <alignment horizontal="left" vertical="center" wrapText="1"/>
      <protection locked="0"/>
    </xf>
    <xf numFmtId="0" fontId="31" fillId="15" borderId="22" xfId="2" applyFont="1" applyFill="1" applyBorder="1" applyAlignment="1" applyProtection="1">
      <alignment horizontal="center" vertical="center" wrapText="1"/>
      <protection locked="0"/>
    </xf>
    <xf numFmtId="2" fontId="31" fillId="15" borderId="22" xfId="2" applyNumberFormat="1" applyFont="1" applyFill="1" applyBorder="1" applyAlignment="1" applyProtection="1">
      <alignment horizontal="center" vertical="center" wrapText="1"/>
      <protection locked="0"/>
    </xf>
    <xf numFmtId="0" fontId="31" fillId="16" borderId="22" xfId="2" applyFont="1" applyFill="1" applyBorder="1" applyAlignment="1" applyProtection="1">
      <alignment horizontal="left" vertical="center" wrapText="1"/>
      <protection locked="0"/>
    </xf>
    <xf numFmtId="0" fontId="43" fillId="16" borderId="22" xfId="2" applyFont="1" applyFill="1" applyBorder="1" applyAlignment="1" applyProtection="1">
      <alignment horizontal="left" vertical="center" wrapText="1"/>
      <protection locked="0"/>
    </xf>
    <xf numFmtId="0" fontId="31" fillId="16" borderId="22" xfId="2" applyFont="1" applyFill="1" applyBorder="1" applyAlignment="1" applyProtection="1">
      <alignment horizontal="center" vertical="center" wrapText="1"/>
      <protection locked="0"/>
    </xf>
    <xf numFmtId="2" fontId="31" fillId="16" borderId="22" xfId="2" applyNumberFormat="1" applyFont="1" applyFill="1" applyBorder="1" applyAlignment="1" applyProtection="1">
      <alignment horizontal="center" vertical="center" wrapText="1"/>
      <protection locked="0"/>
    </xf>
    <xf numFmtId="1" fontId="31" fillId="16" borderId="22" xfId="2" applyNumberFormat="1" applyFont="1" applyFill="1" applyBorder="1" applyAlignment="1" applyProtection="1">
      <alignment horizontal="center" vertical="center" wrapText="1"/>
      <protection locked="0"/>
    </xf>
    <xf numFmtId="0" fontId="31" fillId="10" borderId="26" xfId="2" applyFont="1" applyFill="1" applyBorder="1" applyAlignment="1">
      <alignment horizontal="center" vertical="center" wrapText="1"/>
    </xf>
    <xf numFmtId="0" fontId="44" fillId="0" borderId="0" xfId="2" applyFont="1"/>
    <xf numFmtId="0" fontId="31" fillId="0" borderId="0" xfId="2" applyFont="1" applyAlignment="1">
      <alignment horizontal="center" vertical="center" wrapText="1"/>
    </xf>
    <xf numFmtId="0" fontId="31" fillId="0" borderId="0" xfId="2" applyFont="1" applyAlignment="1">
      <alignment horizontal="left" vertical="center"/>
    </xf>
    <xf numFmtId="0" fontId="23" fillId="0" borderId="0" xfId="2" applyAlignment="1">
      <alignment horizontal="center" vertical="center" wrapText="1"/>
    </xf>
    <xf numFmtId="0" fontId="31" fillId="0" borderId="0" xfId="2" applyFont="1" applyAlignment="1">
      <alignment horizontal="left" vertical="center" wrapText="1"/>
    </xf>
    <xf numFmtId="0" fontId="43" fillId="0" borderId="0" xfId="0" applyFont="1" applyAlignment="1">
      <alignment vertical="top" wrapText="1"/>
    </xf>
    <xf numFmtId="0" fontId="31" fillId="0" borderId="0" xfId="2" applyFont="1" applyAlignment="1">
      <alignment vertical="top"/>
    </xf>
    <xf numFmtId="0" fontId="30" fillId="0" borderId="0" xfId="2" applyFont="1" applyAlignment="1">
      <alignment horizontal="right" vertical="top"/>
    </xf>
    <xf numFmtId="0" fontId="30" fillId="0" borderId="0" xfId="2" applyFont="1" applyAlignment="1">
      <alignment vertical="top"/>
    </xf>
    <xf numFmtId="0" fontId="23" fillId="0" borderId="0" xfId="2" applyAlignment="1">
      <alignment vertical="top"/>
    </xf>
    <xf numFmtId="0" fontId="0" fillId="14" borderId="0" xfId="0" applyFill="1"/>
    <xf numFmtId="0" fontId="0" fillId="17" borderId="0" xfId="0" applyFill="1"/>
    <xf numFmtId="0" fontId="0" fillId="0" borderId="18" xfId="0" applyBorder="1"/>
    <xf numFmtId="0" fontId="0" fillId="0" borderId="46" xfId="0" applyBorder="1"/>
    <xf numFmtId="0" fontId="0" fillId="17" borderId="18" xfId="0" applyFill="1" applyBorder="1"/>
    <xf numFmtId="196" fontId="2" fillId="0" borderId="0" xfId="0" applyNumberFormat="1" applyFont="1"/>
    <xf numFmtId="0" fontId="0" fillId="17" borderId="46" xfId="0" applyFill="1" applyBorder="1"/>
    <xf numFmtId="0" fontId="0" fillId="0" borderId="28" xfId="0" applyBorder="1"/>
    <xf numFmtId="0" fontId="0" fillId="0" borderId="61" xfId="0" applyBorder="1"/>
    <xf numFmtId="0" fontId="0" fillId="0" borderId="10" xfId="0" applyBorder="1"/>
    <xf numFmtId="0" fontId="0" fillId="0" borderId="30" xfId="0" applyBorder="1"/>
    <xf numFmtId="196" fontId="0" fillId="0" borderId="28" xfId="0" applyNumberFormat="1" applyBorder="1"/>
    <xf numFmtId="196" fontId="0" fillId="0" borderId="0" xfId="0" applyNumberFormat="1" applyBorder="1"/>
    <xf numFmtId="196" fontId="0" fillId="0" borderId="18" xfId="0" applyNumberFormat="1" applyBorder="1"/>
    <xf numFmtId="0" fontId="0" fillId="17" borderId="27" xfId="0" applyFill="1" applyBorder="1"/>
    <xf numFmtId="0" fontId="0" fillId="17" borderId="24" xfId="0" applyFill="1" applyBorder="1"/>
    <xf numFmtId="0" fontId="0" fillId="17" borderId="26" xfId="0" applyFill="1" applyBorder="1"/>
    <xf numFmtId="0" fontId="0" fillId="0" borderId="22" xfId="0" applyBorder="1"/>
    <xf numFmtId="0" fontId="0" fillId="18" borderId="0" xfId="0" applyFill="1"/>
    <xf numFmtId="196" fontId="0" fillId="17" borderId="28" xfId="0" applyNumberFormat="1" applyFill="1" applyBorder="1"/>
    <xf numFmtId="196" fontId="0" fillId="17" borderId="0" xfId="0" applyNumberFormat="1" applyFill="1" applyBorder="1"/>
    <xf numFmtId="196" fontId="0" fillId="17" borderId="18" xfId="0" applyNumberFormat="1" applyFill="1" applyBorder="1"/>
    <xf numFmtId="0" fontId="0" fillId="0" borderId="46" xfId="0" applyFill="1" applyBorder="1"/>
    <xf numFmtId="0" fontId="0" fillId="19" borderId="0" xfId="0" applyFill="1"/>
    <xf numFmtId="2" fontId="0" fillId="0" borderId="0" xfId="0" applyNumberFormat="1"/>
    <xf numFmtId="2" fontId="0" fillId="0" borderId="46" xfId="0" applyNumberFormat="1" applyBorder="1"/>
    <xf numFmtId="210" fontId="0" fillId="0" borderId="0" xfId="1" applyNumberFormat="1" applyFont="1"/>
    <xf numFmtId="210" fontId="0" fillId="0" borderId="0" xfId="1" applyNumberFormat="1" applyFont="1" applyFill="1"/>
    <xf numFmtId="210" fontId="35" fillId="12" borderId="0" xfId="1" applyNumberFormat="1" applyFont="1" applyFill="1"/>
    <xf numFmtId="2" fontId="23" fillId="0" borderId="0" xfId="2" applyNumberFormat="1" applyAlignment="1">
      <alignment vertical="top"/>
    </xf>
    <xf numFmtId="0" fontId="11" fillId="0" borderId="28" xfId="0" applyFont="1" applyBorder="1" applyAlignment="1">
      <alignment horizontal="center"/>
    </xf>
    <xf numFmtId="0" fontId="11" fillId="0" borderId="61" xfId="0" applyFont="1" applyBorder="1" applyAlignment="1">
      <alignment horizontal="center"/>
    </xf>
    <xf numFmtId="1" fontId="12" fillId="5" borderId="20" xfId="0" applyNumberFormat="1" applyFont="1" applyFill="1" applyBorder="1" applyAlignment="1">
      <alignment horizontal="center"/>
    </xf>
    <xf numFmtId="1" fontId="12" fillId="5" borderId="21" xfId="0" applyNumberFormat="1" applyFont="1" applyFill="1" applyBorder="1" applyAlignment="1">
      <alignment horizontal="center"/>
    </xf>
    <xf numFmtId="197" fontId="2" fillId="2" borderId="16" xfId="0" applyNumberFormat="1" applyFont="1" applyFill="1" applyBorder="1" applyAlignment="1">
      <alignment horizontal="center"/>
    </xf>
    <xf numFmtId="197" fontId="2" fillId="2" borderId="62" xfId="0" applyNumberFormat="1" applyFont="1" applyFill="1" applyBorder="1" applyAlignment="1">
      <alignment horizontal="center"/>
    </xf>
    <xf numFmtId="0" fontId="2" fillId="3" borderId="1" xfId="0" applyFont="1" applyFill="1" applyBorder="1" applyAlignment="1">
      <alignment horizontal="center" vertical="top"/>
    </xf>
    <xf numFmtId="0" fontId="2" fillId="3" borderId="28" xfId="0" applyFont="1" applyFill="1" applyBorder="1" applyAlignment="1">
      <alignment horizontal="center" vertical="top"/>
    </xf>
    <xf numFmtId="0" fontId="2" fillId="3" borderId="61" xfId="0" applyFont="1" applyFill="1" applyBorder="1" applyAlignment="1">
      <alignment horizontal="center" vertical="top"/>
    </xf>
    <xf numFmtId="0" fontId="2" fillId="0" borderId="51" xfId="0" applyFont="1" applyBorder="1" applyAlignment="1">
      <alignment horizontal="left" vertical="top" wrapText="1"/>
    </xf>
    <xf numFmtId="0" fontId="2" fillId="0" borderId="56" xfId="0" applyFont="1" applyBorder="1" applyAlignment="1">
      <alignment horizontal="left" vertical="top" wrapText="1"/>
    </xf>
    <xf numFmtId="0" fontId="2" fillId="0" borderId="60" xfId="0" applyFont="1" applyBorder="1" applyAlignment="1">
      <alignment horizontal="left" vertical="top" wrapText="1"/>
    </xf>
    <xf numFmtId="0" fontId="0" fillId="0" borderId="4"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0" fillId="0" borderId="28" xfId="0" applyBorder="1" applyAlignment="1">
      <alignment horizontal="center" vertical="top"/>
    </xf>
    <xf numFmtId="0" fontId="0" fillId="0" borderId="61" xfId="0" applyBorder="1" applyAlignment="1">
      <alignment horizontal="center" vertical="top"/>
    </xf>
    <xf numFmtId="0" fontId="0" fillId="0" borderId="9" xfId="0" applyBorder="1" applyAlignment="1">
      <alignment horizontal="center" vertical="center"/>
    </xf>
    <xf numFmtId="0" fontId="0" fillId="0" borderId="28" xfId="0" applyBorder="1" applyAlignment="1">
      <alignment horizontal="center" vertical="center"/>
    </xf>
    <xf numFmtId="0" fontId="0" fillId="0" borderId="61" xfId="0" applyBorder="1" applyAlignment="1">
      <alignment horizontal="center" vertical="center"/>
    </xf>
    <xf numFmtId="0" fontId="2" fillId="3" borderId="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61" xfId="0" applyFont="1" applyFill="1" applyBorder="1" applyAlignment="1">
      <alignment horizontal="center" vertical="center"/>
    </xf>
    <xf numFmtId="0" fontId="0" fillId="0" borderId="9" xfId="0" applyBorder="1" applyAlignment="1">
      <alignment horizontal="center"/>
    </xf>
    <xf numFmtId="0" fontId="0" fillId="0" borderId="28" xfId="0" applyBorder="1" applyAlignment="1">
      <alignment horizontal="center"/>
    </xf>
    <xf numFmtId="0" fontId="0" fillId="0" borderId="61" xfId="0" applyBorder="1" applyAlignment="1">
      <alignment horizontal="center"/>
    </xf>
    <xf numFmtId="0" fontId="2" fillId="3" borderId="1" xfId="0" applyFont="1" applyFill="1" applyBorder="1" applyAlignment="1">
      <alignment horizontal="center"/>
    </xf>
    <xf numFmtId="0" fontId="2" fillId="3" borderId="28" xfId="0" applyFont="1" applyFill="1" applyBorder="1" applyAlignment="1">
      <alignment horizontal="center"/>
    </xf>
    <xf numFmtId="0" fontId="2" fillId="3" borderId="61" xfId="0" applyFont="1" applyFill="1" applyBorder="1" applyAlignment="1">
      <alignment horizontal="center"/>
    </xf>
    <xf numFmtId="0" fontId="2" fillId="0" borderId="0" xfId="0" applyFont="1" applyAlignment="1">
      <alignment horizontal="center"/>
    </xf>
    <xf numFmtId="0" fontId="2" fillId="0" borderId="0" xfId="0" applyFont="1" applyFill="1" applyBorder="1" applyAlignment="1">
      <alignment horizontal="left"/>
    </xf>
    <xf numFmtId="0" fontId="2" fillId="3" borderId="65" xfId="0" applyFont="1" applyFill="1" applyBorder="1" applyAlignment="1">
      <alignment horizontal="center"/>
    </xf>
    <xf numFmtId="0" fontId="2" fillId="4" borderId="27"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xf>
    <xf numFmtId="0" fontId="0" fillId="0" borderId="9" xfId="0" applyBorder="1" applyAlignment="1">
      <alignment horizontal="center" vertical="center" wrapText="1"/>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0" fillId="0" borderId="63" xfId="0" applyBorder="1" applyAlignment="1">
      <alignment horizontal="center" vertical="center" wrapText="1"/>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64" xfId="0" applyBorder="1" applyAlignment="1">
      <alignment horizontal="center"/>
    </xf>
    <xf numFmtId="0" fontId="0" fillId="0" borderId="4" xfId="0" applyBorder="1" applyAlignment="1">
      <alignment horizontal="center"/>
    </xf>
    <xf numFmtId="0" fontId="0" fillId="0" borderId="35" xfId="0" applyBorder="1" applyAlignment="1">
      <alignment horizontal="center"/>
    </xf>
    <xf numFmtId="0" fontId="0" fillId="0" borderId="4" xfId="0" applyBorder="1" applyAlignment="1">
      <alignment horizontal="right" vertical="center"/>
    </xf>
    <xf numFmtId="0" fontId="0" fillId="0" borderId="35" xfId="0" applyBorder="1" applyAlignment="1">
      <alignment horizontal="righ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4" xfId="0" applyFill="1" applyBorder="1" applyAlignment="1">
      <alignment horizontal="left"/>
    </xf>
    <xf numFmtId="0" fontId="0" fillId="0" borderId="0" xfId="0" applyFill="1" applyBorder="1" applyAlignment="1">
      <alignment horizontal="left"/>
    </xf>
    <xf numFmtId="0" fontId="3" fillId="0" borderId="4" xfId="0" applyFont="1" applyFill="1" applyBorder="1" applyAlignment="1">
      <alignment horizontal="left"/>
    </xf>
    <xf numFmtId="0" fontId="0" fillId="0" borderId="10" xfId="0" applyFill="1" applyBorder="1" applyAlignment="1">
      <alignment horizontal="left"/>
    </xf>
    <xf numFmtId="0" fontId="0" fillId="0" borderId="35" xfId="0" applyFill="1" applyBorder="1" applyAlignment="1">
      <alignment horizontal="left"/>
    </xf>
    <xf numFmtId="0" fontId="0" fillId="0" borderId="5" xfId="0" applyBorder="1" applyAlignment="1">
      <alignment horizontal="left"/>
    </xf>
    <xf numFmtId="0" fontId="0" fillId="0" borderId="63" xfId="0" applyBorder="1" applyAlignment="1">
      <alignment horizontal="left"/>
    </xf>
    <xf numFmtId="0" fontId="0" fillId="0" borderId="18" xfId="0" applyBorder="1" applyAlignment="1">
      <alignment horizontal="left"/>
    </xf>
    <xf numFmtId="0" fontId="0" fillId="0" borderId="4" xfId="0" applyFill="1" applyBorder="1" applyAlignment="1">
      <alignment horizontal="right"/>
    </xf>
    <xf numFmtId="0" fontId="0" fillId="0" borderId="35" xfId="0" applyFill="1" applyBorder="1" applyAlignment="1">
      <alignment horizontal="right"/>
    </xf>
    <xf numFmtId="0" fontId="0" fillId="0" borderId="0" xfId="0" applyFill="1" applyBorder="1" applyAlignment="1">
      <alignment horizontal="right"/>
    </xf>
    <xf numFmtId="0" fontId="3" fillId="3" borderId="16" xfId="0" applyFont="1" applyFill="1" applyBorder="1" applyAlignment="1">
      <alignment horizontal="center"/>
    </xf>
    <xf numFmtId="0" fontId="3" fillId="3" borderId="66" xfId="0" applyFont="1" applyFill="1" applyBorder="1" applyAlignment="1">
      <alignment horizontal="center"/>
    </xf>
    <xf numFmtId="0" fontId="3" fillId="3" borderId="67" xfId="0" applyFont="1" applyFill="1" applyBorder="1" applyAlignment="1">
      <alignment horizontal="center"/>
    </xf>
    <xf numFmtId="0" fontId="0" fillId="3" borderId="28" xfId="0" applyFill="1" applyBorder="1" applyAlignment="1">
      <alignment horizontal="center" vertical="top"/>
    </xf>
    <xf numFmtId="0" fontId="0" fillId="3" borderId="61" xfId="0" applyFill="1" applyBorder="1" applyAlignment="1">
      <alignment horizontal="center" vertical="top"/>
    </xf>
    <xf numFmtId="49" fontId="43" fillId="0" borderId="0" xfId="0" applyNumberFormat="1" applyFont="1" applyAlignment="1">
      <alignment vertical="top" wrapText="1"/>
    </xf>
    <xf numFmtId="0" fontId="26" fillId="0" borderId="1" xfId="2" applyFont="1" applyBorder="1" applyAlignment="1">
      <alignment horizontal="center" vertical="center" wrapText="1"/>
    </xf>
    <xf numFmtId="0" fontId="26" fillId="0" borderId="28" xfId="2" applyFont="1" applyBorder="1" applyAlignment="1">
      <alignment horizontal="center" vertical="center" wrapText="1"/>
    </xf>
    <xf numFmtId="0" fontId="26" fillId="0" borderId="61" xfId="2" applyFont="1" applyBorder="1" applyAlignment="1">
      <alignment horizontal="center" vertical="center" wrapText="1"/>
    </xf>
    <xf numFmtId="0" fontId="26" fillId="0" borderId="3" xfId="2" applyFont="1" applyBorder="1" applyAlignment="1">
      <alignment horizontal="center" vertical="center" wrapText="1"/>
    </xf>
    <xf numFmtId="0" fontId="26" fillId="0" borderId="18" xfId="2" applyFont="1" applyBorder="1" applyAlignment="1">
      <alignment horizontal="center" vertical="center" wrapText="1"/>
    </xf>
    <xf numFmtId="0" fontId="26" fillId="0" borderId="30" xfId="2" applyFont="1" applyBorder="1" applyAlignment="1">
      <alignment horizontal="center" vertical="center" wrapText="1"/>
    </xf>
    <xf numFmtId="0" fontId="23" fillId="0" borderId="19" xfId="2" applyBorder="1" applyAlignment="1">
      <alignment horizontal="center"/>
    </xf>
    <xf numFmtId="0" fontId="23" fillId="0" borderId="20" xfId="2" applyBorder="1" applyAlignment="1">
      <alignment horizontal="center"/>
    </xf>
    <xf numFmtId="0" fontId="23" fillId="0" borderId="21" xfId="2" applyBorder="1" applyAlignment="1">
      <alignment horizontal="center"/>
    </xf>
    <xf numFmtId="0" fontId="27" fillId="0" borderId="27" xfId="2" applyFont="1" applyBorder="1" applyAlignment="1">
      <alignment horizontal="center" vertical="center" wrapText="1"/>
    </xf>
    <xf numFmtId="0" fontId="27" fillId="0" borderId="24" xfId="2" applyFont="1" applyBorder="1" applyAlignment="1">
      <alignment horizontal="center" vertical="center" wrapText="1"/>
    </xf>
    <xf numFmtId="0" fontId="27" fillId="0" borderId="1" xfId="2" applyFont="1" applyBorder="1" applyAlignment="1">
      <alignment horizontal="center" vertical="center"/>
    </xf>
    <xf numFmtId="0" fontId="27" fillId="0" borderId="28" xfId="2" applyFont="1" applyBorder="1" applyAlignment="1">
      <alignment horizontal="center" vertical="center"/>
    </xf>
    <xf numFmtId="0" fontId="27" fillId="0" borderId="61" xfId="2" applyFont="1" applyBorder="1" applyAlignment="1">
      <alignment horizontal="center" vertical="center"/>
    </xf>
    <xf numFmtId="0" fontId="27" fillId="0" borderId="2" xfId="2" applyFont="1" applyBorder="1" applyAlignment="1">
      <alignment horizontal="center" vertical="center"/>
    </xf>
    <xf numFmtId="0" fontId="27" fillId="0" borderId="0" xfId="2" applyFont="1" applyAlignment="1">
      <alignment horizontal="center" vertical="center"/>
    </xf>
    <xf numFmtId="0" fontId="27" fillId="0" borderId="10" xfId="2" applyFont="1" applyBorder="1" applyAlignment="1">
      <alignment horizontal="center" vertical="center"/>
    </xf>
    <xf numFmtId="0" fontId="26" fillId="0" borderId="27" xfId="2" applyFont="1" applyBorder="1" applyAlignment="1">
      <alignment horizontal="center" vertical="center" wrapText="1"/>
    </xf>
    <xf numFmtId="0" fontId="26" fillId="0" borderId="26" xfId="2" applyFont="1" applyBorder="1" applyAlignment="1">
      <alignment horizontal="center" vertical="center" wrapText="1"/>
    </xf>
    <xf numFmtId="0" fontId="3" fillId="14" borderId="0" xfId="0" applyFont="1" applyFill="1" applyAlignment="1">
      <alignment horizontal="center"/>
    </xf>
    <xf numFmtId="0" fontId="0" fillId="14" borderId="0" xfId="0" applyFill="1" applyAlignment="1">
      <alignment horizontal="center"/>
    </xf>
  </cellXfs>
  <cellStyles count="4">
    <cellStyle name="Comma" xfId="1" builtinId="3"/>
    <cellStyle name="Normal" xfId="0" builtinId="0"/>
    <cellStyle name="Standard 2" xfId="2"/>
    <cellStyle name="Standard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78FDD335-F9CC-0042-D8F1-A0B5AA4F7973}"/>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C3" sqref="C3:G13"/>
    </sheetView>
  </sheetViews>
  <sheetFormatPr defaultColWidth="9.33203125" defaultRowHeight="12.75" x14ac:dyDescent="0.2"/>
  <cols>
    <col min="1" max="1" width="7.6640625" bestFit="1" customWidth="1"/>
    <col min="2" max="2" width="48.83203125" customWidth="1"/>
    <col min="3" max="3" width="11.1640625" bestFit="1" customWidth="1"/>
    <col min="7" max="7" width="11.1640625" bestFit="1" customWidth="1"/>
  </cols>
  <sheetData>
    <row r="1" spans="1:7" ht="15" x14ac:dyDescent="0.25">
      <c r="A1" s="291"/>
      <c r="B1" s="516" t="s">
        <v>221</v>
      </c>
      <c r="C1" s="972" t="s">
        <v>136</v>
      </c>
      <c r="D1" s="972"/>
      <c r="E1" s="972"/>
      <c r="F1" s="972"/>
      <c r="G1" s="973"/>
    </row>
    <row r="2" spans="1:7" ht="15.75" thickBot="1" x14ac:dyDescent="0.3">
      <c r="A2" s="515" t="s">
        <v>220</v>
      </c>
      <c r="B2" s="293"/>
      <c r="C2" s="294" t="s">
        <v>15</v>
      </c>
      <c r="D2" s="294" t="s">
        <v>0</v>
      </c>
      <c r="E2" s="295" t="s">
        <v>79</v>
      </c>
      <c r="F2" s="295" t="s">
        <v>152</v>
      </c>
      <c r="G2" s="296" t="s">
        <v>1</v>
      </c>
    </row>
    <row r="3" spans="1:7" ht="15" x14ac:dyDescent="0.25">
      <c r="A3" s="297">
        <v>1</v>
      </c>
      <c r="B3" s="298" t="s">
        <v>80</v>
      </c>
      <c r="C3" s="378">
        <f>'Group 1'!L36</f>
        <v>0</v>
      </c>
      <c r="D3" s="378">
        <f>'Group 1'!M36</f>
        <v>0</v>
      </c>
      <c r="E3" s="378">
        <f>'Group 1'!N36</f>
        <v>0</v>
      </c>
      <c r="F3" s="378">
        <f>'Group 1'!O36</f>
        <v>0</v>
      </c>
      <c r="G3" s="299">
        <f>'Group 1'!P36+'Group 1'!Q36</f>
        <v>0</v>
      </c>
    </row>
    <row r="4" spans="1:7" ht="15" x14ac:dyDescent="0.25">
      <c r="A4" s="297">
        <v>2</v>
      </c>
      <c r="B4" s="298" t="s">
        <v>3</v>
      </c>
      <c r="C4" s="379">
        <f>'Group 2'!K69</f>
        <v>1.6619505761975648</v>
      </c>
      <c r="D4" s="379">
        <f>'Group 2'!L69</f>
        <v>0.33447256010929044</v>
      </c>
      <c r="E4" s="379">
        <f>'Group 2'!M69</f>
        <v>0</v>
      </c>
      <c r="F4" s="379">
        <f>'Group 2'!N69</f>
        <v>0</v>
      </c>
      <c r="G4" s="300">
        <f>'Group 2'!O69</f>
        <v>0</v>
      </c>
    </row>
    <row r="5" spans="1:7" ht="15" x14ac:dyDescent="0.25">
      <c r="A5" s="297">
        <v>3</v>
      </c>
      <c r="B5" s="380" t="s">
        <v>166</v>
      </c>
      <c r="C5" s="379">
        <f>'Group 3'!K32</f>
        <v>39.251067325246893</v>
      </c>
      <c r="D5" s="379">
        <f>'Group 3'!L32</f>
        <v>0</v>
      </c>
      <c r="E5" s="379">
        <f>'Group 3'!M32</f>
        <v>0</v>
      </c>
      <c r="F5" s="379">
        <f>'Group 3'!N32</f>
        <v>0</v>
      </c>
      <c r="G5" s="300">
        <f>'Group 3'!O32</f>
        <v>49.709300947684</v>
      </c>
    </row>
    <row r="6" spans="1:7" ht="15" x14ac:dyDescent="0.25">
      <c r="A6" s="297">
        <v>4</v>
      </c>
      <c r="B6" s="298" t="s">
        <v>6</v>
      </c>
      <c r="C6" s="379">
        <f>'Group 4'!K27</f>
        <v>1.1848119570000002</v>
      </c>
      <c r="D6" s="379">
        <f>'Group 4'!L27</f>
        <v>0</v>
      </c>
      <c r="E6" s="379">
        <f>'Group 4'!M27</f>
        <v>0</v>
      </c>
      <c r="F6" s="379">
        <f>'Group 4'!N27</f>
        <v>0</v>
      </c>
      <c r="G6" s="300">
        <f>'Group 4'!O27</f>
        <v>0</v>
      </c>
    </row>
    <row r="7" spans="1:7" ht="15" x14ac:dyDescent="0.25">
      <c r="A7" s="297">
        <v>5</v>
      </c>
      <c r="B7" s="298" t="s">
        <v>13</v>
      </c>
      <c r="C7" s="379">
        <f>'Group 5'!K17</f>
        <v>9.9340524249109858</v>
      </c>
      <c r="D7" s="379">
        <f>'Group 5'!L17</f>
        <v>0</v>
      </c>
      <c r="E7" s="379">
        <f>'Group 5'!M17</f>
        <v>0</v>
      </c>
      <c r="F7" s="379">
        <f>'Group 5'!N17</f>
        <v>0</v>
      </c>
      <c r="G7" s="300">
        <f>'Group 5'!O17</f>
        <v>0</v>
      </c>
    </row>
    <row r="8" spans="1:7" ht="15" x14ac:dyDescent="0.25">
      <c r="A8" s="297">
        <v>6</v>
      </c>
      <c r="B8" s="298" t="s">
        <v>211</v>
      </c>
      <c r="C8" s="379">
        <f>'Group 6'!K16</f>
        <v>13.380939999999999</v>
      </c>
      <c r="D8" s="379">
        <f>'Group 6'!L16</f>
        <v>0</v>
      </c>
      <c r="E8" s="379">
        <f>'Group 6'!M16</f>
        <v>12.078169999999998</v>
      </c>
      <c r="F8" s="379">
        <f>'Group 6'!N16</f>
        <v>0</v>
      </c>
      <c r="G8" s="300">
        <f>'Group 6'!O16</f>
        <v>0</v>
      </c>
    </row>
    <row r="9" spans="1:7" ht="15" x14ac:dyDescent="0.25">
      <c r="A9" s="297">
        <v>7</v>
      </c>
      <c r="B9" s="298" t="s">
        <v>10</v>
      </c>
      <c r="C9" s="379">
        <f>'Group 7'!K113</f>
        <v>0</v>
      </c>
      <c r="D9" s="379">
        <f>'Group 7'!L113</f>
        <v>1.3291195</v>
      </c>
      <c r="E9" s="379">
        <f>'Group 7'!M113</f>
        <v>0</v>
      </c>
      <c r="F9" s="379">
        <f>'Group 7'!N113</f>
        <v>0</v>
      </c>
      <c r="G9" s="300">
        <f>'Group 7'!O113</f>
        <v>0.25253270500000002</v>
      </c>
    </row>
    <row r="10" spans="1:7" ht="15" x14ac:dyDescent="0.25">
      <c r="A10" s="297">
        <v>8</v>
      </c>
      <c r="B10" s="298" t="s">
        <v>11</v>
      </c>
      <c r="C10" s="379">
        <f>'Group 8'!K22</f>
        <v>0.17426170001385344</v>
      </c>
      <c r="D10" s="379">
        <f>'Group 8'!L22</f>
        <v>0</v>
      </c>
      <c r="E10" s="379">
        <f>'Group 8'!M22</f>
        <v>0</v>
      </c>
      <c r="F10" s="379">
        <f>'Group 8'!N22</f>
        <v>0</v>
      </c>
      <c r="G10" s="300">
        <f>'Group 8'!O22</f>
        <v>1.035639700086584</v>
      </c>
    </row>
    <row r="11" spans="1:7" ht="15" x14ac:dyDescent="0.25">
      <c r="A11" s="297">
        <v>9</v>
      </c>
      <c r="B11" s="298" t="s">
        <v>218</v>
      </c>
      <c r="C11" s="379">
        <f>'Group 9'!K27</f>
        <v>0</v>
      </c>
      <c r="D11" s="379">
        <f>'Group 9'!L27</f>
        <v>0</v>
      </c>
      <c r="E11" s="379">
        <f>'Group 9'!M27</f>
        <v>0</v>
      </c>
      <c r="F11" s="379">
        <f>'Group 9'!N27</f>
        <v>0</v>
      </c>
      <c r="G11" s="300">
        <f>'Group 9'!O27</f>
        <v>0</v>
      </c>
    </row>
    <row r="12" spans="1:7" ht="15.75" thickBot="1" x14ac:dyDescent="0.3">
      <c r="A12" s="292">
        <v>10</v>
      </c>
      <c r="B12" s="293" t="s">
        <v>14</v>
      </c>
      <c r="C12" s="301"/>
      <c r="D12" s="302"/>
      <c r="E12" s="302"/>
      <c r="F12" s="512">
        <f>'Group 10'!J30</f>
        <v>0</v>
      </c>
      <c r="G12" s="513">
        <f>'Group 10'!K30</f>
        <v>0</v>
      </c>
    </row>
    <row r="13" spans="1:7" ht="15" thickBot="1" x14ac:dyDescent="0.25">
      <c r="A13" s="303" t="s">
        <v>259</v>
      </c>
      <c r="B13" s="304" t="s">
        <v>106</v>
      </c>
      <c r="C13" s="305">
        <f>SUM(C3:C12)</f>
        <v>65.587083983369297</v>
      </c>
      <c r="D13" s="305">
        <f>SUM(D3:D12)</f>
        <v>1.6635920601092904</v>
      </c>
      <c r="E13" s="305">
        <f>SUM(E3:E12)</f>
        <v>12.078169999999998</v>
      </c>
      <c r="F13" s="305">
        <f>SUM(F3:F12)</f>
        <v>0</v>
      </c>
      <c r="G13" s="306">
        <f>SUM(G3:G12)</f>
        <v>50.997473352770584</v>
      </c>
    </row>
    <row r="14" spans="1:7" ht="15.75" thickBot="1" x14ac:dyDescent="0.3">
      <c r="A14" s="307"/>
      <c r="B14" s="308" t="s">
        <v>168</v>
      </c>
      <c r="C14" s="974">
        <f>C13+D13+E13+F13+G13</f>
        <v>130.32631939624918</v>
      </c>
      <c r="D14" s="974"/>
      <c r="E14" s="974"/>
      <c r="F14" s="974"/>
      <c r="G14" s="975"/>
    </row>
    <row r="17" spans="1:1" x14ac:dyDescent="0.2">
      <c r="A17" s="600" t="s">
        <v>388</v>
      </c>
    </row>
    <row r="18" spans="1:1" x14ac:dyDescent="0.2">
      <c r="A18" s="600" t="s">
        <v>260</v>
      </c>
    </row>
  </sheetData>
  <mergeCells count="2">
    <mergeCell ref="C1:G1"/>
    <mergeCell ref="C14:G14"/>
  </mergeCells>
  <phoneticPr fontId="0" type="noConversion"/>
  <pageMargins left="0.75" right="0.75" top="1" bottom="1" header="0.5" footer="0.5"/>
  <pageSetup paperSize="9" scale="140" orientation="landscape" r:id="rId1"/>
  <headerFooter alignWithMargins="0">
    <oddHeader>&amp;LPCDD/PCDF Inventory&amp;CReference Year: ______________&amp;RCountry: ________________</oddHeader>
    <oddFooter>&amp;L&amp;A&amp;C&amp;D&amp;RPage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Normal="100" workbookViewId="0">
      <selection activeCell="J12" sqref="J12"/>
    </sheetView>
  </sheetViews>
  <sheetFormatPr defaultColWidth="9.33203125" defaultRowHeight="12.75" x14ac:dyDescent="0.2"/>
  <cols>
    <col min="1" max="1" width="7.33203125" bestFit="1" customWidth="1"/>
    <col min="2" max="2" width="7.33203125" style="76" customWidth="1"/>
    <col min="3" max="3" width="6.6640625" customWidth="1"/>
    <col min="4" max="4" width="42.83203125" bestFit="1" customWidth="1"/>
    <col min="5" max="5" width="5" bestFit="1" customWidth="1"/>
    <col min="6" max="6" width="11.6640625" customWidth="1"/>
    <col min="7" max="7" width="6.33203125" bestFit="1" customWidth="1"/>
    <col min="8" max="8" width="9.6640625" bestFit="1" customWidth="1"/>
    <col min="9" max="9" width="12.5" customWidth="1"/>
    <col min="10" max="10" width="12.83203125" customWidth="1"/>
    <col min="11" max="11" width="9.5" customWidth="1"/>
    <col min="12" max="12" width="11.83203125" bestFit="1" customWidth="1"/>
    <col min="13" max="13" width="10.5" customWidth="1"/>
    <col min="14" max="15" width="11.6640625" customWidth="1"/>
    <col min="16" max="16" width="17.1640625" customWidth="1"/>
  </cols>
  <sheetData>
    <row r="1" spans="1:17" s="39" customFormat="1" x14ac:dyDescent="0.2">
      <c r="A1" s="53"/>
      <c r="B1" s="83"/>
      <c r="C1" s="78"/>
      <c r="D1" s="548" t="s">
        <v>248</v>
      </c>
      <c r="E1" s="986" t="s">
        <v>46</v>
      </c>
      <c r="F1" s="987"/>
      <c r="G1" s="987"/>
      <c r="H1" s="987"/>
      <c r="I1" s="988"/>
      <c r="J1" s="85" t="s">
        <v>90</v>
      </c>
      <c r="K1" s="978" t="s">
        <v>92</v>
      </c>
      <c r="L1" s="979"/>
      <c r="M1" s="979"/>
      <c r="N1" s="979"/>
      <c r="O1" s="980"/>
    </row>
    <row r="2" spans="1:17" s="39" customFormat="1" ht="13.5" thickBot="1" x14ac:dyDescent="0.25">
      <c r="A2" s="521" t="s">
        <v>220</v>
      </c>
      <c r="B2" s="522" t="s">
        <v>146</v>
      </c>
      <c r="C2" s="57" t="s">
        <v>133</v>
      </c>
      <c r="D2" s="319"/>
      <c r="E2" s="43" t="s">
        <v>15</v>
      </c>
      <c r="F2" s="43" t="s">
        <v>0</v>
      </c>
      <c r="G2" s="43" t="s">
        <v>79</v>
      </c>
      <c r="H2" s="12" t="s">
        <v>152</v>
      </c>
      <c r="I2" s="363" t="s">
        <v>1</v>
      </c>
      <c r="J2" s="86"/>
      <c r="K2" s="87" t="s">
        <v>93</v>
      </c>
      <c r="L2" s="87" t="s">
        <v>93</v>
      </c>
      <c r="M2" s="87" t="s">
        <v>93</v>
      </c>
      <c r="N2" s="87" t="s">
        <v>93</v>
      </c>
      <c r="O2" s="87" t="s">
        <v>93</v>
      </c>
      <c r="Q2" s="178"/>
    </row>
    <row r="3" spans="1:17" s="39" customFormat="1" ht="13.5" thickBot="1" x14ac:dyDescent="0.25">
      <c r="A3" s="64">
        <v>9</v>
      </c>
      <c r="B3" s="190"/>
      <c r="C3" s="786"/>
      <c r="D3" s="787" t="s">
        <v>218</v>
      </c>
      <c r="E3" s="787"/>
      <c r="F3" s="787"/>
      <c r="G3" s="787"/>
      <c r="H3" s="787"/>
      <c r="I3" s="787"/>
      <c r="J3" s="88"/>
      <c r="K3" s="89" t="s">
        <v>15</v>
      </c>
      <c r="L3" s="89" t="s">
        <v>0</v>
      </c>
      <c r="M3" s="89" t="s">
        <v>79</v>
      </c>
      <c r="N3" s="67" t="s">
        <v>152</v>
      </c>
      <c r="O3" s="89" t="s">
        <v>1</v>
      </c>
      <c r="Q3" s="178"/>
    </row>
    <row r="4" spans="1:17" s="39" customFormat="1" x14ac:dyDescent="0.2">
      <c r="A4" s="37"/>
      <c r="B4" s="177" t="s">
        <v>16</v>
      </c>
      <c r="C4" s="788"/>
      <c r="D4" s="789" t="s">
        <v>347</v>
      </c>
      <c r="E4" s="790"/>
      <c r="F4" s="790"/>
      <c r="G4" s="790"/>
      <c r="H4" s="790"/>
      <c r="I4" s="791"/>
      <c r="J4" s="133">
        <f t="shared" ref="J4:O4" si="0">J5+J6+J7</f>
        <v>0</v>
      </c>
      <c r="K4" s="265">
        <f t="shared" si="0"/>
        <v>0</v>
      </c>
      <c r="L4" s="265">
        <f t="shared" si="0"/>
        <v>0</v>
      </c>
      <c r="M4" s="265">
        <f t="shared" si="0"/>
        <v>0</v>
      </c>
      <c r="N4" s="265">
        <f t="shared" si="0"/>
        <v>0</v>
      </c>
      <c r="O4" s="265">
        <f t="shared" si="0"/>
        <v>0</v>
      </c>
      <c r="Q4" s="178"/>
    </row>
    <row r="5" spans="1:17" s="39" customFormat="1" x14ac:dyDescent="0.2">
      <c r="A5" s="37"/>
      <c r="B5" s="177"/>
      <c r="C5" s="792">
        <v>1</v>
      </c>
      <c r="D5" s="790" t="s">
        <v>344</v>
      </c>
      <c r="E5" s="790" t="s">
        <v>69</v>
      </c>
      <c r="F5" s="790">
        <v>5</v>
      </c>
      <c r="G5" s="790" t="s">
        <v>69</v>
      </c>
      <c r="H5" s="790" t="s">
        <v>69</v>
      </c>
      <c r="I5" s="791" t="s">
        <v>69</v>
      </c>
      <c r="J5" s="135"/>
      <c r="K5" s="273"/>
      <c r="L5" s="272">
        <f>F5*$J5/1000000</f>
        <v>0</v>
      </c>
      <c r="M5" s="274"/>
      <c r="N5" s="274"/>
      <c r="O5" s="274"/>
      <c r="Q5" s="178"/>
    </row>
    <row r="6" spans="1:17" s="39" customFormat="1" x14ac:dyDescent="0.2">
      <c r="A6" s="37"/>
      <c r="B6" s="177"/>
      <c r="C6" s="788">
        <v>2</v>
      </c>
      <c r="D6" s="790" t="s">
        <v>345</v>
      </c>
      <c r="E6" s="790" t="s">
        <v>69</v>
      </c>
      <c r="F6" s="790">
        <v>0.5</v>
      </c>
      <c r="G6" s="790" t="s">
        <v>69</v>
      </c>
      <c r="H6" s="790" t="s">
        <v>69</v>
      </c>
      <c r="I6" s="791">
        <v>50</v>
      </c>
      <c r="J6" s="135"/>
      <c r="K6" s="273"/>
      <c r="L6" s="272">
        <f>F6*$J6/1000000</f>
        <v>0</v>
      </c>
      <c r="M6" s="274"/>
      <c r="N6" s="274"/>
      <c r="O6" s="272">
        <f>I6*$J6/1000000</f>
        <v>0</v>
      </c>
      <c r="Q6" s="178"/>
    </row>
    <row r="7" spans="1:17" s="39" customFormat="1" x14ac:dyDescent="0.2">
      <c r="A7" s="37"/>
      <c r="B7" s="191"/>
      <c r="C7" s="793">
        <v>3</v>
      </c>
      <c r="D7" s="794" t="s">
        <v>346</v>
      </c>
      <c r="E7" s="795" t="s">
        <v>69</v>
      </c>
      <c r="F7" s="795">
        <v>0.05</v>
      </c>
      <c r="G7" s="795" t="s">
        <v>69</v>
      </c>
      <c r="H7" s="795" t="s">
        <v>69</v>
      </c>
      <c r="I7" s="796">
        <v>5</v>
      </c>
      <c r="J7" s="131"/>
      <c r="K7" s="270"/>
      <c r="L7" s="260">
        <f>F7*$J7/1000000</f>
        <v>0</v>
      </c>
      <c r="M7" s="261"/>
      <c r="N7" s="261"/>
      <c r="O7" s="260">
        <f>I7*$J7/1000000</f>
        <v>0</v>
      </c>
      <c r="Q7" s="178"/>
    </row>
    <row r="8" spans="1:17" s="39" customFormat="1" ht="29.25" customHeight="1" x14ac:dyDescent="0.2">
      <c r="A8" s="37"/>
      <c r="B8" s="177" t="s">
        <v>17</v>
      </c>
      <c r="C8" s="797"/>
      <c r="D8" s="798" t="s">
        <v>37</v>
      </c>
      <c r="E8" s="799"/>
      <c r="F8" s="799"/>
      <c r="G8" s="799"/>
      <c r="H8" s="799"/>
      <c r="I8" s="800"/>
      <c r="J8" s="133">
        <f>J9+J12+J17</f>
        <v>0</v>
      </c>
      <c r="K8" s="265">
        <f>K9+K12+K15</f>
        <v>0</v>
      </c>
      <c r="L8" s="265">
        <f>L9+L12+L15</f>
        <v>0</v>
      </c>
      <c r="M8" s="265">
        <f>M9+M12+M15</f>
        <v>0</v>
      </c>
      <c r="N8" s="265">
        <f>N9+N12+N15</f>
        <v>0</v>
      </c>
      <c r="O8" s="265">
        <f>O9+O12+O15</f>
        <v>0</v>
      </c>
      <c r="P8" s="580" t="s">
        <v>324</v>
      </c>
      <c r="Q8" s="178"/>
    </row>
    <row r="9" spans="1:17" s="206" customFormat="1" x14ac:dyDescent="0.2">
      <c r="A9" s="198"/>
      <c r="B9" s="275"/>
      <c r="C9" s="801">
        <v>1</v>
      </c>
      <c r="D9" s="631" t="s">
        <v>156</v>
      </c>
      <c r="E9" s="386"/>
      <c r="F9" s="386"/>
      <c r="G9" s="386"/>
      <c r="H9" s="386"/>
      <c r="I9" s="476"/>
      <c r="J9" s="276">
        <f>J10+J11</f>
        <v>0</v>
      </c>
      <c r="K9" s="277"/>
      <c r="L9" s="278">
        <f>L10+L11</f>
        <v>0</v>
      </c>
      <c r="M9" s="277">
        <v>0</v>
      </c>
      <c r="N9" s="277">
        <v>0</v>
      </c>
      <c r="O9" s="278">
        <f>O10+O11</f>
        <v>0</v>
      </c>
      <c r="P9" s="462"/>
      <c r="Q9" s="213"/>
    </row>
    <row r="10" spans="1:17" s="39" customFormat="1" x14ac:dyDescent="0.2">
      <c r="A10" s="37"/>
      <c r="B10" s="177"/>
      <c r="C10" s="797"/>
      <c r="D10" s="419" t="s">
        <v>100</v>
      </c>
      <c r="E10" s="414" t="s">
        <v>69</v>
      </c>
      <c r="F10" s="419">
        <v>10</v>
      </c>
      <c r="G10" s="414" t="s">
        <v>69</v>
      </c>
      <c r="H10" s="414" t="s">
        <v>69</v>
      </c>
      <c r="I10" s="802" t="s">
        <v>69</v>
      </c>
      <c r="J10" s="142"/>
      <c r="K10" s="274"/>
      <c r="L10" s="122">
        <f>F10*$P10/1000000000000</f>
        <v>0</v>
      </c>
      <c r="M10" s="273"/>
      <c r="N10" s="273"/>
      <c r="O10" s="272"/>
      <c r="P10" s="463"/>
      <c r="Q10" s="178"/>
    </row>
    <row r="11" spans="1:17" s="39" customFormat="1" x14ac:dyDescent="0.2">
      <c r="A11" s="37"/>
      <c r="B11" s="177"/>
      <c r="C11" s="797"/>
      <c r="D11" s="419" t="s">
        <v>101</v>
      </c>
      <c r="E11" s="414" t="s">
        <v>69</v>
      </c>
      <c r="F11" s="419">
        <v>1</v>
      </c>
      <c r="G11" s="414" t="s">
        <v>69</v>
      </c>
      <c r="H11" s="414" t="s">
        <v>69</v>
      </c>
      <c r="I11" s="779">
        <v>200</v>
      </c>
      <c r="J11" s="142"/>
      <c r="K11" s="274"/>
      <c r="L11" s="122">
        <f>F11*$P11/1000000000000</f>
        <v>0</v>
      </c>
      <c r="M11" s="273"/>
      <c r="N11" s="273"/>
      <c r="O11" s="272">
        <f>I11*$J11/1000000</f>
        <v>0</v>
      </c>
      <c r="P11" s="463"/>
    </row>
    <row r="12" spans="1:17" s="39" customFormat="1" x14ac:dyDescent="0.2">
      <c r="A12" s="37"/>
      <c r="B12" s="177"/>
      <c r="C12" s="797">
        <v>2</v>
      </c>
      <c r="D12" s="767" t="s">
        <v>348</v>
      </c>
      <c r="E12" s="419"/>
      <c r="F12" s="419"/>
      <c r="G12" s="419"/>
      <c r="H12" s="419"/>
      <c r="I12" s="773"/>
      <c r="J12" s="141">
        <f>J13+J14</f>
        <v>0</v>
      </c>
      <c r="K12" s="277"/>
      <c r="L12" s="282">
        <f>L13+L14</f>
        <v>0</v>
      </c>
      <c r="M12" s="277">
        <v>0</v>
      </c>
      <c r="N12" s="277">
        <v>0</v>
      </c>
      <c r="O12" s="278">
        <f>O13+O14</f>
        <v>0</v>
      </c>
      <c r="P12" s="464"/>
    </row>
    <row r="13" spans="1:17" s="39" customFormat="1" x14ac:dyDescent="0.2">
      <c r="A13" s="37"/>
      <c r="B13" s="177"/>
      <c r="C13" s="797"/>
      <c r="D13" s="419" t="s">
        <v>100</v>
      </c>
      <c r="E13" s="414" t="s">
        <v>69</v>
      </c>
      <c r="F13" s="419">
        <v>1</v>
      </c>
      <c r="G13" s="414" t="s">
        <v>69</v>
      </c>
      <c r="H13" s="414" t="s">
        <v>69</v>
      </c>
      <c r="I13" s="803" t="s">
        <v>69</v>
      </c>
      <c r="J13" s="142"/>
      <c r="K13" s="274"/>
      <c r="L13" s="122">
        <f>F13*$P13/1000000000000</f>
        <v>0</v>
      </c>
      <c r="M13" s="273"/>
      <c r="N13" s="273"/>
      <c r="O13" s="272"/>
      <c r="P13" s="463"/>
    </row>
    <row r="14" spans="1:17" s="39" customFormat="1" x14ac:dyDescent="0.2">
      <c r="A14" s="37"/>
      <c r="B14" s="177"/>
      <c r="C14" s="804"/>
      <c r="D14" s="419" t="s">
        <v>101</v>
      </c>
      <c r="E14" s="414" t="s">
        <v>69</v>
      </c>
      <c r="F14" s="805">
        <v>0.2</v>
      </c>
      <c r="G14" s="414" t="s">
        <v>69</v>
      </c>
      <c r="H14" s="414" t="s">
        <v>69</v>
      </c>
      <c r="I14" s="773">
        <v>20</v>
      </c>
      <c r="J14" s="142"/>
      <c r="K14" s="274"/>
      <c r="L14" s="122">
        <f>F14*$P14/1000000000000</f>
        <v>0</v>
      </c>
      <c r="M14" s="273"/>
      <c r="N14" s="273"/>
      <c r="O14" s="272">
        <f>I14*$J14/1000000</f>
        <v>0</v>
      </c>
      <c r="P14" s="463"/>
    </row>
    <row r="15" spans="1:17" s="39" customFormat="1" x14ac:dyDescent="0.2">
      <c r="A15" s="37"/>
      <c r="B15" s="177"/>
      <c r="C15" s="797">
        <v>3</v>
      </c>
      <c r="D15" s="767" t="s">
        <v>349</v>
      </c>
      <c r="E15" s="419"/>
      <c r="F15" s="805"/>
      <c r="G15" s="419"/>
      <c r="H15" s="419"/>
      <c r="I15" s="773"/>
      <c r="J15" s="141">
        <f>J16+J17</f>
        <v>0</v>
      </c>
      <c r="K15" s="274"/>
      <c r="L15" s="282">
        <f>L16+L17</f>
        <v>0</v>
      </c>
      <c r="M15" s="277">
        <v>0</v>
      </c>
      <c r="N15" s="277">
        <v>0</v>
      </c>
      <c r="O15" s="278">
        <f>O16+O17</f>
        <v>0</v>
      </c>
      <c r="P15" s="464"/>
    </row>
    <row r="16" spans="1:17" s="39" customFormat="1" x14ac:dyDescent="0.2">
      <c r="A16" s="37"/>
      <c r="B16" s="177"/>
      <c r="C16" s="797"/>
      <c r="D16" s="419" t="s">
        <v>100</v>
      </c>
      <c r="E16" s="414" t="s">
        <v>69</v>
      </c>
      <c r="F16" s="805">
        <v>0.4</v>
      </c>
      <c r="G16" s="414" t="s">
        <v>69</v>
      </c>
      <c r="H16" s="414" t="s">
        <v>69</v>
      </c>
      <c r="I16" s="803" t="s">
        <v>69</v>
      </c>
      <c r="J16" s="142"/>
      <c r="K16" s="274"/>
      <c r="L16" s="122">
        <f>F16*$P16/1000000000000</f>
        <v>0</v>
      </c>
      <c r="M16" s="273"/>
      <c r="N16" s="273"/>
      <c r="O16" s="272"/>
      <c r="P16" s="463"/>
    </row>
    <row r="17" spans="1:16" s="206" customFormat="1" ht="13.5" x14ac:dyDescent="0.2">
      <c r="A17" s="198"/>
      <c r="B17" s="279"/>
      <c r="C17" s="806"/>
      <c r="D17" s="775" t="s">
        <v>101</v>
      </c>
      <c r="E17" s="713" t="s">
        <v>69</v>
      </c>
      <c r="F17" s="650">
        <v>0.4</v>
      </c>
      <c r="G17" s="713" t="s">
        <v>69</v>
      </c>
      <c r="H17" s="713" t="s">
        <v>69</v>
      </c>
      <c r="I17" s="479">
        <v>4</v>
      </c>
      <c r="J17" s="259"/>
      <c r="K17" s="458"/>
      <c r="L17" s="123">
        <f>F17*$P17/1000000000000</f>
        <v>0</v>
      </c>
      <c r="M17" s="270"/>
      <c r="N17" s="270"/>
      <c r="O17" s="260">
        <f>I17*$J17/1000000</f>
        <v>0</v>
      </c>
      <c r="P17" s="427"/>
    </row>
    <row r="18" spans="1:16" s="39" customFormat="1" ht="22.5" customHeight="1" x14ac:dyDescent="0.2">
      <c r="A18" s="37"/>
      <c r="B18" s="177" t="s">
        <v>18</v>
      </c>
      <c r="C18" s="797"/>
      <c r="D18" s="798" t="s">
        <v>38</v>
      </c>
      <c r="E18" s="799"/>
      <c r="F18" s="799"/>
      <c r="G18" s="799"/>
      <c r="H18" s="799"/>
      <c r="I18" s="800"/>
      <c r="J18" s="133">
        <f t="shared" ref="J18:O18" si="1">J19+J20+J21</f>
        <v>0</v>
      </c>
      <c r="K18" s="120">
        <f t="shared" si="1"/>
        <v>0</v>
      </c>
      <c r="L18" s="120">
        <f t="shared" si="1"/>
        <v>0</v>
      </c>
      <c r="M18" s="120">
        <f t="shared" si="1"/>
        <v>0</v>
      </c>
      <c r="N18" s="120">
        <f t="shared" si="1"/>
        <v>0</v>
      </c>
      <c r="O18" s="120">
        <f t="shared" si="1"/>
        <v>0</v>
      </c>
      <c r="P18" s="580" t="s">
        <v>350</v>
      </c>
    </row>
    <row r="19" spans="1:16" s="39" customFormat="1" x14ac:dyDescent="0.2">
      <c r="A19" s="37"/>
      <c r="B19" s="177"/>
      <c r="C19" s="804">
        <v>1</v>
      </c>
      <c r="D19" s="732" t="s">
        <v>351</v>
      </c>
      <c r="E19" s="799" t="s">
        <v>69</v>
      </c>
      <c r="F19" s="799">
        <v>5.0000000000000001E-3</v>
      </c>
      <c r="G19" s="799" t="s">
        <v>69</v>
      </c>
      <c r="H19" s="799" t="s">
        <v>69</v>
      </c>
      <c r="I19" s="807" t="s">
        <v>69</v>
      </c>
      <c r="J19" s="143"/>
      <c r="K19" s="273"/>
      <c r="L19" s="122">
        <f>F19*$P19/1000000</f>
        <v>0</v>
      </c>
      <c r="M19" s="273"/>
      <c r="N19" s="273"/>
      <c r="O19" s="273"/>
      <c r="P19" s="463"/>
    </row>
    <row r="20" spans="1:16" s="39" customFormat="1" x14ac:dyDescent="0.2">
      <c r="A20" s="37"/>
      <c r="B20" s="177"/>
      <c r="C20" s="804">
        <v>2</v>
      </c>
      <c r="D20" s="732" t="s">
        <v>352</v>
      </c>
      <c r="E20" s="799" t="s">
        <v>69</v>
      </c>
      <c r="F20" s="799">
        <v>2.0000000000000001E-4</v>
      </c>
      <c r="G20" s="799" t="s">
        <v>69</v>
      </c>
      <c r="H20" s="799" t="s">
        <v>69</v>
      </c>
      <c r="I20" s="807" t="s">
        <v>69</v>
      </c>
      <c r="J20" s="143"/>
      <c r="K20" s="273"/>
      <c r="L20" s="122">
        <f>F20*$P20/1000000</f>
        <v>0</v>
      </c>
      <c r="M20" s="273"/>
      <c r="N20" s="273"/>
      <c r="O20" s="273"/>
      <c r="P20" s="463"/>
    </row>
    <row r="21" spans="1:16" s="39" customFormat="1" x14ac:dyDescent="0.2">
      <c r="A21" s="37"/>
      <c r="B21" s="191"/>
      <c r="C21" s="808">
        <v>3</v>
      </c>
      <c r="D21" s="738" t="s">
        <v>353</v>
      </c>
      <c r="E21" s="809" t="s">
        <v>69</v>
      </c>
      <c r="F21" s="809">
        <v>1E-4</v>
      </c>
      <c r="G21" s="809" t="s">
        <v>69</v>
      </c>
      <c r="H21" s="809" t="s">
        <v>69</v>
      </c>
      <c r="I21" s="810" t="s">
        <v>69</v>
      </c>
      <c r="J21" s="144"/>
      <c r="K21" s="270"/>
      <c r="L21" s="123">
        <f>F21*$P21/1000000</f>
        <v>0</v>
      </c>
      <c r="M21" s="270"/>
      <c r="N21" s="270"/>
      <c r="O21" s="270"/>
      <c r="P21" s="581"/>
    </row>
    <row r="22" spans="1:16" s="39" customFormat="1" x14ac:dyDescent="0.2">
      <c r="A22" s="37"/>
      <c r="B22" s="177" t="s">
        <v>19</v>
      </c>
      <c r="C22" s="797"/>
      <c r="D22" s="798" t="s">
        <v>103</v>
      </c>
      <c r="E22" s="799"/>
      <c r="F22" s="799"/>
      <c r="G22" s="799"/>
      <c r="H22" s="799"/>
      <c r="I22" s="800"/>
      <c r="J22" s="133">
        <f t="shared" ref="J22:O22" si="2">J23+J24</f>
        <v>0</v>
      </c>
      <c r="K22" s="120">
        <f t="shared" si="2"/>
        <v>0</v>
      </c>
      <c r="L22" s="120">
        <f t="shared" si="2"/>
        <v>0</v>
      </c>
      <c r="M22" s="120">
        <f t="shared" si="2"/>
        <v>0</v>
      </c>
      <c r="N22" s="120">
        <f t="shared" si="2"/>
        <v>0</v>
      </c>
      <c r="O22" s="120">
        <f t="shared" si="2"/>
        <v>0</v>
      </c>
    </row>
    <row r="23" spans="1:16" s="39" customFormat="1" x14ac:dyDescent="0.2">
      <c r="A23" s="37"/>
      <c r="B23" s="177"/>
      <c r="C23" s="797">
        <v>1</v>
      </c>
      <c r="D23" s="790" t="s">
        <v>354</v>
      </c>
      <c r="E23" s="799" t="s">
        <v>69</v>
      </c>
      <c r="F23" s="811" t="s">
        <v>69</v>
      </c>
      <c r="G23" s="799" t="s">
        <v>69</v>
      </c>
      <c r="H23" s="790">
        <v>50</v>
      </c>
      <c r="I23" s="807" t="s">
        <v>69</v>
      </c>
      <c r="J23" s="143"/>
      <c r="K23" s="94"/>
      <c r="L23" s="91"/>
      <c r="M23" s="91"/>
      <c r="N23" s="122">
        <f>H23*$J23/1000000</f>
        <v>0</v>
      </c>
      <c r="O23" s="91"/>
    </row>
    <row r="24" spans="1:16" s="39" customFormat="1" x14ac:dyDescent="0.2">
      <c r="A24" s="37"/>
      <c r="B24" s="191"/>
      <c r="C24" s="808">
        <v>2</v>
      </c>
      <c r="D24" s="795" t="s">
        <v>355</v>
      </c>
      <c r="E24" s="809" t="s">
        <v>69</v>
      </c>
      <c r="F24" s="812" t="s">
        <v>69</v>
      </c>
      <c r="G24" s="809" t="s">
        <v>69</v>
      </c>
      <c r="H24" s="795">
        <v>5</v>
      </c>
      <c r="I24" s="810" t="s">
        <v>69</v>
      </c>
      <c r="J24" s="144"/>
      <c r="K24" s="95"/>
      <c r="L24" s="60"/>
      <c r="M24" s="60"/>
      <c r="N24" s="123">
        <f>H24*$J24/1000000</f>
        <v>0</v>
      </c>
      <c r="O24" s="60"/>
    </row>
    <row r="25" spans="1:16" s="39" customFormat="1" x14ac:dyDescent="0.2">
      <c r="A25" s="37"/>
      <c r="B25" s="177" t="s">
        <v>21</v>
      </c>
      <c r="C25" s="40"/>
      <c r="D25" s="65" t="s">
        <v>39</v>
      </c>
      <c r="E25" s="55"/>
      <c r="F25" s="55"/>
      <c r="G25" s="55"/>
      <c r="H25" s="55"/>
      <c r="I25" s="41"/>
      <c r="J25" s="133">
        <f t="shared" ref="J25:O25" si="3">J26</f>
        <v>0</v>
      </c>
      <c r="K25" s="120">
        <f>K26</f>
        <v>0</v>
      </c>
      <c r="L25" s="120">
        <f t="shared" si="3"/>
        <v>0</v>
      </c>
      <c r="M25" s="120">
        <f t="shared" si="3"/>
        <v>0</v>
      </c>
      <c r="N25" s="120">
        <f t="shared" si="3"/>
        <v>0</v>
      </c>
      <c r="O25" s="120">
        <f t="shared" si="3"/>
        <v>0</v>
      </c>
    </row>
    <row r="26" spans="1:16" s="39" customFormat="1" ht="13.5" thickBot="1" x14ac:dyDescent="0.25">
      <c r="A26" s="56"/>
      <c r="B26" s="192"/>
      <c r="C26" s="82">
        <v>1</v>
      </c>
      <c r="D26" s="58" t="s">
        <v>102</v>
      </c>
      <c r="E26" s="58" t="s">
        <v>57</v>
      </c>
      <c r="F26" s="58" t="s">
        <v>57</v>
      </c>
      <c r="G26" s="58" t="s">
        <v>57</v>
      </c>
      <c r="H26" s="58" t="s">
        <v>57</v>
      </c>
      <c r="I26" s="84" t="s">
        <v>57</v>
      </c>
      <c r="J26" s="145"/>
      <c r="K26" s="124"/>
      <c r="L26" s="97"/>
      <c r="M26" s="97"/>
      <c r="N26" s="97"/>
      <c r="O26" s="97"/>
    </row>
    <row r="27" spans="1:16" s="39" customFormat="1" ht="13.5" thickBot="1" x14ac:dyDescent="0.25">
      <c r="A27" s="99">
        <v>9</v>
      </c>
      <c r="B27" s="98"/>
      <c r="C27" s="100"/>
      <c r="D27" s="100" t="s">
        <v>36</v>
      </c>
      <c r="E27" s="100"/>
      <c r="F27" s="100"/>
      <c r="G27" s="100"/>
      <c r="H27" s="100"/>
      <c r="I27" s="101"/>
      <c r="J27" s="146"/>
      <c r="K27" s="125">
        <f>K4+K8+K18+K22+K25</f>
        <v>0</v>
      </c>
      <c r="L27" s="125">
        <f>L4+L8+L18+L22+L25</f>
        <v>0</v>
      </c>
      <c r="M27" s="102">
        <f>M4+M8+M18+M22+M25</f>
        <v>0</v>
      </c>
      <c r="N27" s="125">
        <f>N4+N8+N18+N22+N25</f>
        <v>0</v>
      </c>
      <c r="O27" s="102">
        <f>O4+O8+O18+O22+O25</f>
        <v>0</v>
      </c>
    </row>
    <row r="28" spans="1:16" s="39" customFormat="1" x14ac:dyDescent="0.2">
      <c r="B28" s="77"/>
    </row>
    <row r="29" spans="1:16" s="39" customFormat="1" x14ac:dyDescent="0.2">
      <c r="B29" s="77"/>
    </row>
    <row r="30" spans="1:16" s="39" customFormat="1" x14ac:dyDescent="0.2">
      <c r="B30" s="77"/>
      <c r="D30" s="422"/>
    </row>
  </sheetData>
  <mergeCells count="2">
    <mergeCell ref="E1:I1"/>
    <mergeCell ref="K1:O1"/>
  </mergeCells>
  <phoneticPr fontId="0" type="noConversion"/>
  <pageMargins left="0.5" right="0.5" top="1" bottom="1" header="0.5" footer="0.5"/>
  <pageSetup paperSize="9" scale="80" orientation="landscape" r:id="rId1"/>
  <headerFooter alignWithMargins="0">
    <oddHeader>&amp;LPCDD/PCDF Inventory&amp;CReference Year: ___________________&amp;RCountry: __________________</oddHeader>
    <oddFooter>&amp;L&amp;A&amp;C&amp;D&amp;RPage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F5" sqref="F5"/>
    </sheetView>
  </sheetViews>
  <sheetFormatPr defaultColWidth="9.33203125" defaultRowHeight="12.75" x14ac:dyDescent="0.2"/>
  <cols>
    <col min="1" max="1" width="6.6640625" bestFit="1" customWidth="1"/>
    <col min="2" max="2" width="8.33203125" style="1" bestFit="1" customWidth="1"/>
    <col min="3" max="3" width="6.83203125" style="1" bestFit="1" customWidth="1"/>
    <col min="4" max="4" width="54.1640625" bestFit="1" customWidth="1"/>
    <col min="5" max="5" width="13.1640625" customWidth="1"/>
    <col min="6" max="6" width="13.33203125" customWidth="1"/>
    <col min="7" max="7" width="6.33203125" customWidth="1"/>
    <col min="8" max="8" width="9.5" customWidth="1"/>
    <col min="9" max="9" width="6" bestFit="1" customWidth="1"/>
    <col min="10" max="10" width="9" bestFit="1" customWidth="1"/>
    <col min="11" max="11" width="12.5" customWidth="1"/>
  </cols>
  <sheetData>
    <row r="1" spans="1:11" x14ac:dyDescent="0.2">
      <c r="A1" s="2"/>
      <c r="B1" s="194"/>
      <c r="C1" s="194"/>
      <c r="D1" s="564" t="s">
        <v>248</v>
      </c>
      <c r="E1" s="194" t="s">
        <v>152</v>
      </c>
      <c r="F1" s="312" t="s">
        <v>154</v>
      </c>
      <c r="G1" s="1038" t="s">
        <v>153</v>
      </c>
      <c r="H1" s="1038"/>
      <c r="I1" s="1038"/>
      <c r="J1" s="1038"/>
      <c r="K1" s="1039"/>
    </row>
    <row r="2" spans="1:11" ht="13.5" thickBot="1" x14ac:dyDescent="0.25">
      <c r="A2" s="532" t="s">
        <v>220</v>
      </c>
      <c r="B2" s="533" t="s">
        <v>146</v>
      </c>
      <c r="C2" s="6" t="s">
        <v>133</v>
      </c>
      <c r="D2" s="5"/>
      <c r="E2" s="45" t="s">
        <v>151</v>
      </c>
      <c r="F2" s="227" t="s">
        <v>155</v>
      </c>
      <c r="G2" s="214" t="s">
        <v>15</v>
      </c>
      <c r="H2" s="226" t="s">
        <v>0</v>
      </c>
      <c r="I2" s="226" t="s">
        <v>79</v>
      </c>
      <c r="J2" s="226" t="s">
        <v>152</v>
      </c>
      <c r="K2" s="236" t="s">
        <v>1</v>
      </c>
    </row>
    <row r="3" spans="1:11" s="15" customFormat="1" x14ac:dyDescent="0.2">
      <c r="A3" s="29">
        <v>10</v>
      </c>
      <c r="B3" s="813"/>
      <c r="C3" s="813"/>
      <c r="D3" s="814" t="s">
        <v>356</v>
      </c>
      <c r="E3" s="31"/>
      <c r="F3" s="228"/>
      <c r="G3" s="1035" t="s">
        <v>45</v>
      </c>
      <c r="H3" s="1036"/>
      <c r="I3" s="1036"/>
      <c r="J3" s="1036"/>
      <c r="K3" s="1037"/>
    </row>
    <row r="4" spans="1:11" x14ac:dyDescent="0.2">
      <c r="A4" s="3"/>
      <c r="B4" s="743" t="s">
        <v>16</v>
      </c>
      <c r="C4" s="743"/>
      <c r="D4" s="815" t="s">
        <v>40</v>
      </c>
      <c r="E4" s="14"/>
      <c r="F4" s="229"/>
      <c r="G4" s="215"/>
      <c r="H4" s="215"/>
      <c r="I4" s="215"/>
      <c r="J4" s="215"/>
      <c r="K4" s="216"/>
    </row>
    <row r="5" spans="1:11" x14ac:dyDescent="0.2">
      <c r="A5" s="3"/>
      <c r="B5" s="754"/>
      <c r="C5" s="754">
        <v>1</v>
      </c>
      <c r="D5" s="631" t="s">
        <v>357</v>
      </c>
      <c r="E5" s="5"/>
      <c r="F5" s="230"/>
      <c r="G5" s="215"/>
      <c r="H5" s="214" t="s">
        <v>2</v>
      </c>
      <c r="I5" s="214" t="s">
        <v>2</v>
      </c>
      <c r="J5" s="215"/>
      <c r="K5" s="216"/>
    </row>
    <row r="6" spans="1:11" ht="12" customHeight="1" x14ac:dyDescent="0.2">
      <c r="A6" s="3"/>
      <c r="B6" s="665"/>
      <c r="C6" s="665">
        <v>2</v>
      </c>
      <c r="D6" s="528" t="s">
        <v>358</v>
      </c>
      <c r="E6" s="23"/>
      <c r="F6" s="231"/>
      <c r="G6" s="217"/>
      <c r="H6" s="218"/>
      <c r="I6" s="218" t="s">
        <v>2</v>
      </c>
      <c r="J6" s="217"/>
      <c r="K6" s="219"/>
    </row>
    <row r="7" spans="1:11" x14ac:dyDescent="0.2">
      <c r="A7" s="3"/>
      <c r="B7" s="743" t="s">
        <v>17</v>
      </c>
      <c r="C7" s="743"/>
      <c r="D7" s="815" t="s">
        <v>41</v>
      </c>
      <c r="E7" s="14"/>
      <c r="F7" s="229"/>
      <c r="G7" s="215"/>
      <c r="H7" s="214"/>
      <c r="I7" s="214"/>
      <c r="J7" s="215"/>
      <c r="K7" s="216"/>
    </row>
    <row r="8" spans="1:11" x14ac:dyDescent="0.2">
      <c r="A8" s="3"/>
      <c r="B8" s="754"/>
      <c r="C8" s="754">
        <v>1</v>
      </c>
      <c r="D8" s="631" t="s">
        <v>359</v>
      </c>
      <c r="E8" s="5"/>
      <c r="F8" s="230"/>
      <c r="G8" s="215"/>
      <c r="H8" s="214" t="s">
        <v>2</v>
      </c>
      <c r="I8" s="214" t="s">
        <v>2</v>
      </c>
      <c r="J8" s="215"/>
      <c r="K8" s="216"/>
    </row>
    <row r="9" spans="1:11" ht="25.5" x14ac:dyDescent="0.2">
      <c r="A9" s="3"/>
      <c r="B9" s="754"/>
      <c r="C9" s="754">
        <v>2</v>
      </c>
      <c r="D9" s="631" t="s">
        <v>360</v>
      </c>
      <c r="E9" s="5"/>
      <c r="F9" s="230"/>
      <c r="G9" s="215"/>
      <c r="H9" s="214" t="s">
        <v>2</v>
      </c>
      <c r="I9" s="214" t="s">
        <v>2</v>
      </c>
      <c r="J9" s="215"/>
      <c r="K9" s="216"/>
    </row>
    <row r="10" spans="1:11" ht="25.5" x14ac:dyDescent="0.2">
      <c r="A10" s="3"/>
      <c r="B10" s="754"/>
      <c r="C10" s="754">
        <v>3</v>
      </c>
      <c r="D10" s="631" t="s">
        <v>361</v>
      </c>
      <c r="E10" s="5"/>
      <c r="F10" s="230"/>
      <c r="G10" s="215"/>
      <c r="H10" s="214" t="s">
        <v>2</v>
      </c>
      <c r="I10" s="214" t="s">
        <v>2</v>
      </c>
      <c r="J10" s="215"/>
      <c r="K10" s="216"/>
    </row>
    <row r="11" spans="1:11" ht="25.5" x14ac:dyDescent="0.2">
      <c r="A11" s="3"/>
      <c r="B11" s="754"/>
      <c r="C11" s="754">
        <v>4</v>
      </c>
      <c r="D11" s="631" t="s">
        <v>362</v>
      </c>
      <c r="E11" s="5"/>
      <c r="F11" s="230"/>
      <c r="G11" s="215"/>
      <c r="H11" s="214" t="s">
        <v>2</v>
      </c>
      <c r="I11" s="214" t="s">
        <v>2</v>
      </c>
      <c r="J11" s="215"/>
      <c r="K11" s="216"/>
    </row>
    <row r="12" spans="1:11" ht="25.5" x14ac:dyDescent="0.2">
      <c r="A12" s="3"/>
      <c r="B12" s="665"/>
      <c r="C12" s="665">
        <v>5</v>
      </c>
      <c r="D12" s="613" t="s">
        <v>363</v>
      </c>
      <c r="E12" s="23"/>
      <c r="F12" s="231"/>
      <c r="G12" s="217"/>
      <c r="H12" s="218" t="s">
        <v>2</v>
      </c>
      <c r="I12" s="218" t="s">
        <v>2</v>
      </c>
      <c r="J12" s="217"/>
      <c r="K12" s="219"/>
    </row>
    <row r="13" spans="1:11" ht="25.5" x14ac:dyDescent="0.2">
      <c r="A13" s="3"/>
      <c r="B13" s="816" t="s">
        <v>18</v>
      </c>
      <c r="C13" s="816"/>
      <c r="D13" s="817" t="s">
        <v>364</v>
      </c>
      <c r="E13" s="582"/>
      <c r="F13" s="583"/>
      <c r="G13" s="220"/>
      <c r="H13" s="599"/>
      <c r="I13" s="221" t="s">
        <v>2</v>
      </c>
      <c r="J13" s="220"/>
      <c r="K13" s="222"/>
    </row>
    <row r="14" spans="1:11" x14ac:dyDescent="0.2">
      <c r="A14" s="3"/>
      <c r="B14" s="816" t="s">
        <v>19</v>
      </c>
      <c r="C14" s="816"/>
      <c r="D14" s="817" t="s">
        <v>390</v>
      </c>
      <c r="E14" s="582"/>
      <c r="F14" s="583"/>
      <c r="G14" s="220"/>
      <c r="H14" s="221" t="s">
        <v>2</v>
      </c>
      <c r="I14" s="221" t="s">
        <v>2</v>
      </c>
      <c r="J14" s="220"/>
      <c r="K14" s="222"/>
    </row>
    <row r="15" spans="1:11" x14ac:dyDescent="0.2">
      <c r="A15" s="3"/>
      <c r="B15" s="816" t="s">
        <v>21</v>
      </c>
      <c r="C15" s="816"/>
      <c r="D15" s="817" t="s">
        <v>365</v>
      </c>
      <c r="E15" s="582"/>
      <c r="F15" s="583"/>
      <c r="G15" s="220"/>
      <c r="H15" s="221" t="s">
        <v>2</v>
      </c>
      <c r="I15" s="221" t="s">
        <v>2</v>
      </c>
      <c r="J15" s="220"/>
      <c r="K15" s="222"/>
    </row>
    <row r="16" spans="1:11" x14ac:dyDescent="0.2">
      <c r="A16" s="3"/>
      <c r="B16" s="743" t="s">
        <v>22</v>
      </c>
      <c r="C16" s="743"/>
      <c r="D16" s="815" t="s">
        <v>366</v>
      </c>
      <c r="E16" s="14"/>
      <c r="F16" s="235">
        <f>F17+F18+F19+F20</f>
        <v>0</v>
      </c>
      <c r="G16" s="215"/>
      <c r="H16" s="214"/>
      <c r="I16" s="214"/>
      <c r="J16" s="237">
        <f>J17+J18+J19+J20</f>
        <v>0</v>
      </c>
      <c r="K16" s="216"/>
    </row>
    <row r="17" spans="1:11" x14ac:dyDescent="0.2">
      <c r="A17" s="3"/>
      <c r="B17" s="743"/>
      <c r="C17" s="743"/>
      <c r="D17" s="664" t="s">
        <v>86</v>
      </c>
      <c r="E17" s="33">
        <v>15000</v>
      </c>
      <c r="F17" s="232"/>
      <c r="G17" s="223"/>
      <c r="H17" s="224"/>
      <c r="I17" s="224"/>
      <c r="J17" s="238">
        <f>E17*F17/1000000</f>
        <v>0</v>
      </c>
      <c r="K17" s="225"/>
    </row>
    <row r="18" spans="1:11" x14ac:dyDescent="0.2">
      <c r="A18" s="3"/>
      <c r="B18" s="743"/>
      <c r="C18" s="743"/>
      <c r="D18" s="664" t="s">
        <v>87</v>
      </c>
      <c r="E18" s="33">
        <v>70000</v>
      </c>
      <c r="F18" s="232"/>
      <c r="G18" s="223"/>
      <c r="H18" s="224"/>
      <c r="I18" s="224"/>
      <c r="J18" s="238">
        <f>E18*F18/1000000</f>
        <v>0</v>
      </c>
      <c r="K18" s="225"/>
    </row>
    <row r="19" spans="1:11" x14ac:dyDescent="0.2">
      <c r="A19" s="3"/>
      <c r="B19" s="743"/>
      <c r="C19" s="743"/>
      <c r="D19" s="664" t="s">
        <v>88</v>
      </c>
      <c r="E19" s="33">
        <v>300000</v>
      </c>
      <c r="F19" s="232"/>
      <c r="G19" s="223"/>
      <c r="H19" s="224"/>
      <c r="I19" s="224"/>
      <c r="J19" s="238">
        <f>E19*F19/1000000</f>
        <v>0</v>
      </c>
      <c r="K19" s="225"/>
    </row>
    <row r="20" spans="1:11" x14ac:dyDescent="0.2">
      <c r="A20" s="3"/>
      <c r="B20" s="743"/>
      <c r="C20" s="743"/>
      <c r="D20" s="664" t="s">
        <v>89</v>
      </c>
      <c r="E20" s="33">
        <v>1500000</v>
      </c>
      <c r="F20" s="232"/>
      <c r="G20" s="223"/>
      <c r="H20" s="224"/>
      <c r="I20" s="224"/>
      <c r="J20" s="238">
        <f>E20*F20/1000000</f>
        <v>0</v>
      </c>
      <c r="K20" s="225"/>
    </row>
    <row r="21" spans="1:11" x14ac:dyDescent="0.2">
      <c r="A21" s="3"/>
      <c r="B21" s="743"/>
      <c r="C21" s="754">
        <v>1</v>
      </c>
      <c r="D21" s="664" t="s">
        <v>43</v>
      </c>
      <c r="E21" s="17"/>
      <c r="F21" s="233"/>
      <c r="G21" s="215"/>
      <c r="H21" s="214" t="s">
        <v>2</v>
      </c>
      <c r="I21" s="214" t="s">
        <v>2</v>
      </c>
      <c r="J21" s="215"/>
      <c r="K21" s="216"/>
    </row>
    <row r="22" spans="1:11" x14ac:dyDescent="0.2">
      <c r="A22" s="3"/>
      <c r="B22" s="665"/>
      <c r="C22" s="665">
        <v>2</v>
      </c>
      <c r="D22" s="666" t="s">
        <v>44</v>
      </c>
      <c r="E22" s="23"/>
      <c r="F22" s="231"/>
      <c r="G22" s="217"/>
      <c r="H22" s="218" t="s">
        <v>2</v>
      </c>
      <c r="I22" s="218" t="s">
        <v>2</v>
      </c>
      <c r="J22" s="217"/>
      <c r="K22" s="219"/>
    </row>
    <row r="23" spans="1:11" ht="25.5" x14ac:dyDescent="0.2">
      <c r="A23" s="3"/>
      <c r="B23" s="818" t="s">
        <v>24</v>
      </c>
      <c r="C23" s="818"/>
      <c r="D23" s="817" t="s">
        <v>367</v>
      </c>
      <c r="E23" s="129"/>
      <c r="F23" s="234"/>
      <c r="G23" s="220"/>
      <c r="H23" s="221" t="s">
        <v>2</v>
      </c>
      <c r="I23" s="221" t="s">
        <v>2</v>
      </c>
      <c r="J23" s="220"/>
      <c r="K23" s="222"/>
    </row>
    <row r="24" spans="1:11" x14ac:dyDescent="0.2">
      <c r="A24" s="3"/>
      <c r="B24" s="818" t="s">
        <v>26</v>
      </c>
      <c r="C24" s="818"/>
      <c r="D24" s="817" t="s">
        <v>368</v>
      </c>
      <c r="E24" s="129"/>
      <c r="F24" s="234"/>
      <c r="G24" s="220"/>
      <c r="H24" s="221" t="s">
        <v>2</v>
      </c>
      <c r="I24" s="221" t="s">
        <v>2</v>
      </c>
      <c r="J24" s="220"/>
      <c r="K24" s="222"/>
    </row>
    <row r="25" spans="1:11" x14ac:dyDescent="0.2">
      <c r="A25" s="3"/>
      <c r="B25" s="818" t="s">
        <v>219</v>
      </c>
      <c r="C25" s="818"/>
      <c r="D25" s="817" t="s">
        <v>369</v>
      </c>
      <c r="E25" s="129"/>
      <c r="F25" s="234"/>
      <c r="G25" s="220"/>
      <c r="H25" s="221" t="s">
        <v>2</v>
      </c>
      <c r="I25" s="221" t="s">
        <v>2</v>
      </c>
      <c r="J25" s="220"/>
      <c r="K25" s="222"/>
    </row>
    <row r="26" spans="1:11" x14ac:dyDescent="0.2">
      <c r="A26" s="3"/>
      <c r="B26" s="819" t="s">
        <v>27</v>
      </c>
      <c r="C26" s="819"/>
      <c r="D26" s="820" t="s">
        <v>370</v>
      </c>
      <c r="E26" s="587"/>
      <c r="F26" s="588"/>
      <c r="G26" s="589"/>
      <c r="H26" s="221" t="s">
        <v>2</v>
      </c>
      <c r="I26" s="221" t="s">
        <v>2</v>
      </c>
      <c r="J26" s="589"/>
      <c r="K26" s="590"/>
    </row>
    <row r="27" spans="1:11" x14ac:dyDescent="0.2">
      <c r="A27" s="3"/>
      <c r="B27" s="821" t="s">
        <v>231</v>
      </c>
      <c r="C27" s="821"/>
      <c r="D27" s="822" t="s">
        <v>371</v>
      </c>
      <c r="E27" s="584"/>
      <c r="F27" s="585"/>
      <c r="G27" s="217"/>
      <c r="H27" s="218" t="s">
        <v>2</v>
      </c>
      <c r="I27" s="218" t="s">
        <v>2</v>
      </c>
      <c r="J27" s="217"/>
      <c r="K27" s="219"/>
    </row>
    <row r="28" spans="1:11" x14ac:dyDescent="0.2">
      <c r="A28" s="3"/>
      <c r="B28" s="818" t="s">
        <v>59</v>
      </c>
      <c r="C28" s="818"/>
      <c r="D28" s="817" t="s">
        <v>372</v>
      </c>
      <c r="E28" s="129"/>
      <c r="F28" s="234"/>
      <c r="G28" s="220"/>
      <c r="H28" s="221" t="s">
        <v>2</v>
      </c>
      <c r="I28" s="221" t="s">
        <v>2</v>
      </c>
      <c r="J28" s="220"/>
      <c r="K28" s="222"/>
    </row>
    <row r="29" spans="1:11" ht="13.5" thickBot="1" x14ac:dyDescent="0.25">
      <c r="A29" s="3"/>
      <c r="B29" s="743" t="s">
        <v>374</v>
      </c>
      <c r="C29" s="743"/>
      <c r="D29" s="649" t="s">
        <v>373</v>
      </c>
      <c r="E29" s="14"/>
      <c r="F29" s="229"/>
      <c r="G29" s="215"/>
      <c r="H29" s="221" t="s">
        <v>2</v>
      </c>
      <c r="I29" s="221" t="s">
        <v>2</v>
      </c>
      <c r="J29" s="215"/>
      <c r="K29" s="216"/>
    </row>
    <row r="30" spans="1:11" ht="13.5" thickBot="1" x14ac:dyDescent="0.25">
      <c r="A30" s="591">
        <v>10</v>
      </c>
      <c r="B30" s="592"/>
      <c r="C30" s="593"/>
      <c r="D30" s="593" t="s">
        <v>217</v>
      </c>
      <c r="E30" s="593"/>
      <c r="F30" s="594"/>
      <c r="G30" s="595"/>
      <c r="H30" s="595"/>
      <c r="I30" s="595"/>
      <c r="J30" s="596">
        <f>J4+J7+J13+J14+J15+J16+J23+J24+J25+J26+J27+J28+J29</f>
        <v>0</v>
      </c>
      <c r="K30" s="586">
        <f>K4+K7+K13+K14+K15+K16+K23+K24+K25+K26+K27+K28+K29</f>
        <v>0</v>
      </c>
    </row>
  </sheetData>
  <mergeCells count="2">
    <mergeCell ref="G3:K3"/>
    <mergeCell ref="G1:K1"/>
  </mergeCells>
  <phoneticPr fontId="0" type="noConversion"/>
  <pageMargins left="0.75" right="0.75" top="1" bottom="1" header="0.5" footer="0.5"/>
  <pageSetup paperSize="9" orientation="landscape" r:id="rId1"/>
  <headerFooter alignWithMargins="0">
    <oddHeader>&amp;LPCDD/PCDF Inventory&amp;CReference Year: _____________________&amp;RCountry: ______________________</oddHeader>
    <oddFooter>&amp;L&amp;A&amp;C&amp;D&amp;RPage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workbookViewId="0">
      <selection activeCell="X12" sqref="X12:AG24"/>
    </sheetView>
  </sheetViews>
  <sheetFormatPr defaultRowHeight="12.75" x14ac:dyDescent="0.2"/>
  <cols>
    <col min="1" max="1" width="20.83203125" customWidth="1"/>
    <col min="2" max="2" width="15.83203125" customWidth="1"/>
    <col min="3" max="3" width="50.83203125" customWidth="1"/>
    <col min="5" max="22" width="0" hidden="1" customWidth="1"/>
  </cols>
  <sheetData>
    <row r="1" spans="1:38" ht="20.25" x14ac:dyDescent="0.2">
      <c r="A1" s="823" t="s">
        <v>394</v>
      </c>
      <c r="B1" s="824"/>
      <c r="C1" s="825"/>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6"/>
      <c r="AD1" s="826"/>
      <c r="AE1" s="826"/>
      <c r="AF1" s="826"/>
      <c r="AG1" s="826"/>
      <c r="AH1" s="826"/>
      <c r="AI1" s="826"/>
      <c r="AJ1" s="826"/>
      <c r="AK1" s="826"/>
      <c r="AL1" s="826"/>
    </row>
    <row r="2" spans="1:38" ht="9" customHeight="1" x14ac:dyDescent="0.2">
      <c r="A2" s="827" t="s">
        <v>395</v>
      </c>
      <c r="B2" s="824"/>
      <c r="C2" s="825"/>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row>
    <row r="3" spans="1:38" ht="9" customHeight="1" x14ac:dyDescent="0.2">
      <c r="A3" s="826"/>
      <c r="B3" s="824"/>
      <c r="C3" s="825"/>
      <c r="D3" s="826"/>
      <c r="E3" s="826"/>
      <c r="F3" s="824"/>
      <c r="G3" s="826"/>
      <c r="H3" s="826"/>
      <c r="I3" s="826"/>
      <c r="J3" s="826"/>
      <c r="K3" s="826"/>
      <c r="L3" s="826"/>
      <c r="M3" s="826"/>
      <c r="N3" s="826"/>
      <c r="O3" s="826"/>
      <c r="P3" s="826"/>
      <c r="Q3" s="826"/>
      <c r="R3" s="828"/>
      <c r="S3" s="828"/>
      <c r="T3" s="828"/>
      <c r="U3" s="828"/>
      <c r="V3" s="828"/>
      <c r="W3" s="826"/>
      <c r="X3" s="826"/>
      <c r="Y3" s="826"/>
      <c r="Z3" s="826"/>
      <c r="AA3" s="826"/>
      <c r="AB3" s="826"/>
      <c r="AC3" s="826"/>
      <c r="AD3" s="826"/>
      <c r="AE3" s="826"/>
      <c r="AF3" s="826"/>
      <c r="AG3" s="826"/>
      <c r="AH3" s="826"/>
      <c r="AI3" s="826"/>
      <c r="AJ3" s="826"/>
      <c r="AK3" s="826"/>
      <c r="AL3" s="826"/>
    </row>
    <row r="4" spans="1:38" ht="9" customHeight="1" x14ac:dyDescent="0.2">
      <c r="A4" s="827" t="s">
        <v>396</v>
      </c>
      <c r="B4" s="829" t="s">
        <v>397</v>
      </c>
      <c r="C4" s="830" t="s">
        <v>398</v>
      </c>
      <c r="D4" s="826"/>
      <c r="E4" s="826"/>
      <c r="F4" s="826"/>
      <c r="G4" s="826"/>
      <c r="H4" s="826"/>
      <c r="I4" s="826"/>
      <c r="J4" s="826"/>
      <c r="K4" s="826"/>
      <c r="L4" s="826"/>
      <c r="M4" s="826"/>
      <c r="N4" s="826"/>
      <c r="O4" s="826"/>
      <c r="P4" s="826"/>
      <c r="Q4" s="826"/>
      <c r="R4" s="828"/>
      <c r="S4" s="828"/>
      <c r="T4" s="828"/>
      <c r="U4" s="828"/>
      <c r="V4" s="828"/>
      <c r="W4" s="826"/>
      <c r="X4" s="826"/>
      <c r="Y4" s="826"/>
      <c r="Z4" s="826"/>
      <c r="AA4" s="826"/>
      <c r="AB4" s="826"/>
      <c r="AC4" s="826"/>
      <c r="AD4" s="826"/>
      <c r="AE4" s="826"/>
      <c r="AF4" s="826"/>
      <c r="AG4" s="826"/>
      <c r="AH4" s="826"/>
      <c r="AI4" s="826"/>
      <c r="AJ4" s="826"/>
      <c r="AK4" s="826"/>
      <c r="AL4" s="826"/>
    </row>
    <row r="5" spans="1:38" ht="9" customHeight="1" x14ac:dyDescent="0.2">
      <c r="A5" s="827" t="s">
        <v>399</v>
      </c>
      <c r="B5" s="831">
        <v>44952</v>
      </c>
      <c r="C5" s="830" t="s">
        <v>400</v>
      </c>
      <c r="D5" s="826"/>
      <c r="E5" s="826"/>
      <c r="F5" s="826"/>
      <c r="G5" s="826"/>
      <c r="H5" s="826"/>
      <c r="I5" s="826"/>
      <c r="J5" s="826"/>
      <c r="K5" s="826"/>
      <c r="L5" s="826"/>
      <c r="M5" s="826"/>
      <c r="N5" s="826"/>
      <c r="O5" s="826"/>
      <c r="P5" s="826"/>
      <c r="Q5" s="826"/>
      <c r="R5" s="828"/>
      <c r="S5" s="828"/>
      <c r="T5" s="828"/>
      <c r="U5" s="828"/>
      <c r="V5" s="828"/>
      <c r="W5" s="826"/>
      <c r="X5" s="826"/>
      <c r="Y5" s="826"/>
      <c r="Z5" s="826"/>
      <c r="AA5" s="826"/>
      <c r="AB5" s="826"/>
      <c r="AC5" s="826"/>
      <c r="AD5" s="826"/>
      <c r="AE5" s="826"/>
      <c r="AF5" s="826"/>
      <c r="AG5" s="826"/>
      <c r="AH5" s="826"/>
      <c r="AI5" s="826"/>
      <c r="AJ5" s="826"/>
      <c r="AK5" s="826"/>
      <c r="AL5" s="826"/>
    </row>
    <row r="6" spans="1:38" ht="9" customHeight="1" x14ac:dyDescent="0.2">
      <c r="A6" s="827" t="s">
        <v>401</v>
      </c>
      <c r="B6" s="829">
        <v>2009</v>
      </c>
      <c r="C6" s="830" t="s">
        <v>402</v>
      </c>
      <c r="D6" s="826"/>
      <c r="E6" s="826"/>
      <c r="F6" s="826"/>
      <c r="G6" s="826"/>
      <c r="H6" s="826"/>
      <c r="I6" s="826"/>
      <c r="J6" s="826"/>
      <c r="K6" s="826"/>
      <c r="L6" s="826"/>
      <c r="M6" s="826"/>
      <c r="N6" s="826"/>
      <c r="O6" s="826"/>
      <c r="P6" s="826"/>
      <c r="Q6" s="826"/>
      <c r="R6" s="832"/>
      <c r="S6" s="832"/>
      <c r="T6" s="832"/>
      <c r="U6" s="832"/>
      <c r="V6" s="832"/>
      <c r="W6" s="826"/>
      <c r="X6" s="826"/>
      <c r="Y6" s="826"/>
      <c r="Z6" s="826"/>
      <c r="AA6" s="826"/>
      <c r="AB6" s="826"/>
      <c r="AC6" s="826"/>
      <c r="AD6" s="826"/>
      <c r="AE6" s="826"/>
      <c r="AF6" s="826"/>
      <c r="AG6" s="826"/>
      <c r="AH6" s="826"/>
      <c r="AI6" s="826"/>
      <c r="AJ6" s="826"/>
      <c r="AK6" s="826"/>
      <c r="AL6" s="826"/>
    </row>
    <row r="7" spans="1:38" ht="9" customHeight="1" x14ac:dyDescent="0.2">
      <c r="A7" s="827" t="s">
        <v>403</v>
      </c>
      <c r="B7" s="829" t="s">
        <v>404</v>
      </c>
      <c r="C7" s="830" t="s">
        <v>405</v>
      </c>
      <c r="D7" s="826"/>
      <c r="E7" s="826"/>
      <c r="F7" s="826"/>
      <c r="G7" s="826"/>
      <c r="H7" s="826"/>
      <c r="I7" s="826"/>
      <c r="J7" s="826"/>
      <c r="K7" s="826"/>
      <c r="L7" s="826"/>
      <c r="M7" s="826"/>
      <c r="N7" s="826"/>
      <c r="O7" s="826"/>
      <c r="P7" s="826"/>
      <c r="Q7" s="826"/>
      <c r="R7" s="828"/>
      <c r="S7" s="828"/>
      <c r="T7" s="828"/>
      <c r="U7" s="828"/>
      <c r="V7" s="828"/>
      <c r="W7" s="826"/>
      <c r="X7" s="826"/>
      <c r="Y7" s="826"/>
      <c r="Z7" s="826"/>
      <c r="AA7" s="826"/>
      <c r="AB7" s="826"/>
      <c r="AC7" s="826"/>
      <c r="AD7" s="826"/>
      <c r="AE7" s="826"/>
      <c r="AF7" s="826"/>
      <c r="AG7" s="826"/>
      <c r="AH7" s="826"/>
      <c r="AI7" s="826"/>
      <c r="AJ7" s="826"/>
      <c r="AK7" s="826"/>
      <c r="AL7" s="826"/>
    </row>
    <row r="8" spans="1:38" ht="9" customHeight="1" x14ac:dyDescent="0.2">
      <c r="A8" s="833"/>
      <c r="B8" s="824"/>
      <c r="C8" s="825"/>
      <c r="D8" s="826"/>
      <c r="E8" s="826"/>
      <c r="F8" s="826"/>
      <c r="G8" s="826"/>
      <c r="H8" s="826"/>
      <c r="I8" s="826"/>
      <c r="J8" s="826"/>
      <c r="K8" s="826"/>
      <c r="L8" s="826"/>
      <c r="M8" s="826"/>
      <c r="N8" s="826"/>
      <c r="O8" s="826"/>
      <c r="P8" s="826"/>
      <c r="Q8" s="826"/>
      <c r="R8" s="828"/>
      <c r="S8" s="828"/>
      <c r="T8" s="828"/>
      <c r="U8" s="828"/>
      <c r="V8" s="828"/>
      <c r="W8" s="826"/>
      <c r="X8" s="826"/>
      <c r="Y8" s="826"/>
      <c r="Z8" s="826"/>
      <c r="AA8" s="826"/>
      <c r="AB8" s="826"/>
      <c r="AC8" s="826"/>
      <c r="AD8" s="826"/>
      <c r="AE8" s="826"/>
      <c r="AF8" s="832"/>
      <c r="AG8" s="826"/>
      <c r="AH8" s="826"/>
      <c r="AI8" s="826"/>
      <c r="AJ8" s="826"/>
      <c r="AK8" s="826"/>
      <c r="AL8" s="826"/>
    </row>
    <row r="9" spans="1:38" ht="9" customHeight="1" thickBot="1" x14ac:dyDescent="0.25">
      <c r="A9" s="834"/>
      <c r="B9" s="835"/>
      <c r="C9" s="836"/>
      <c r="D9" s="837"/>
      <c r="E9" s="837"/>
      <c r="F9" s="837"/>
      <c r="G9" s="837"/>
      <c r="H9" s="837"/>
      <c r="I9" s="837"/>
      <c r="J9" s="837"/>
      <c r="K9" s="837"/>
      <c r="L9" s="837"/>
      <c r="M9" s="837"/>
      <c r="N9" s="837"/>
      <c r="O9" s="837"/>
      <c r="P9" s="837"/>
      <c r="Q9" s="837"/>
      <c r="R9" s="828"/>
      <c r="S9" s="828"/>
      <c r="T9" s="828"/>
      <c r="U9" s="828"/>
      <c r="V9" s="828"/>
      <c r="W9" s="826"/>
      <c r="X9" s="826"/>
      <c r="Y9" s="826"/>
      <c r="Z9" s="826"/>
      <c r="AA9" s="826"/>
      <c r="AB9" s="826"/>
      <c r="AC9" s="826"/>
      <c r="AD9" s="826"/>
      <c r="AE9" s="826"/>
      <c r="AF9" s="832"/>
      <c r="AG9" s="826"/>
      <c r="AH9" s="826"/>
      <c r="AI9" s="826"/>
      <c r="AJ9" s="826"/>
      <c r="AK9" s="826"/>
      <c r="AL9" s="826"/>
    </row>
    <row r="10" spans="1:38" ht="13.5" thickBot="1" x14ac:dyDescent="0.25">
      <c r="A10" s="1050" t="s">
        <v>961</v>
      </c>
      <c r="B10" s="1052" t="s">
        <v>406</v>
      </c>
      <c r="C10" s="1053"/>
      <c r="D10" s="1054"/>
      <c r="E10" s="1041" t="s">
        <v>407</v>
      </c>
      <c r="F10" s="1042"/>
      <c r="G10" s="1042"/>
      <c r="H10" s="1043"/>
      <c r="I10" s="1041" t="s">
        <v>408</v>
      </c>
      <c r="J10" s="1042"/>
      <c r="K10" s="1042"/>
      <c r="L10" s="1043"/>
      <c r="M10" s="1058" t="s">
        <v>409</v>
      </c>
      <c r="N10" s="1041" t="s">
        <v>410</v>
      </c>
      <c r="O10" s="1042"/>
      <c r="P10" s="1043"/>
      <c r="Q10" s="1041" t="s">
        <v>411</v>
      </c>
      <c r="R10" s="1042"/>
      <c r="S10" s="1042"/>
      <c r="T10" s="1042"/>
      <c r="U10" s="1042"/>
      <c r="V10" s="1043"/>
      <c r="W10" s="1041" t="s">
        <v>412</v>
      </c>
      <c r="X10" s="1042"/>
      <c r="Y10" s="1042"/>
      <c r="Z10" s="1042"/>
      <c r="AA10" s="1042"/>
      <c r="AB10" s="1042"/>
      <c r="AC10" s="1042"/>
      <c r="AD10" s="1043"/>
      <c r="AE10" s="838"/>
      <c r="AF10" s="1041" t="s">
        <v>413</v>
      </c>
      <c r="AG10" s="1042"/>
      <c r="AH10" s="1042"/>
      <c r="AI10" s="1042"/>
      <c r="AJ10" s="1042"/>
      <c r="AK10" s="1042"/>
      <c r="AL10" s="1043"/>
    </row>
    <row r="11" spans="1:38" ht="13.5" thickBot="1" x14ac:dyDescent="0.25">
      <c r="A11" s="1051"/>
      <c r="B11" s="1055"/>
      <c r="C11" s="1056"/>
      <c r="D11" s="1057"/>
      <c r="E11" s="1044"/>
      <c r="F11" s="1045"/>
      <c r="G11" s="1045"/>
      <c r="H11" s="1046"/>
      <c r="I11" s="1044"/>
      <c r="J11" s="1045"/>
      <c r="K11" s="1045"/>
      <c r="L11" s="1046"/>
      <c r="M11" s="1059"/>
      <c r="N11" s="1044"/>
      <c r="O11" s="1045"/>
      <c r="P11" s="1046"/>
      <c r="Q11" s="1044"/>
      <c r="R11" s="1045"/>
      <c r="S11" s="1045"/>
      <c r="T11" s="1045"/>
      <c r="U11" s="1045"/>
      <c r="V11" s="1046"/>
      <c r="W11" s="839"/>
      <c r="X11" s="1047" t="s">
        <v>414</v>
      </c>
      <c r="Y11" s="1048"/>
      <c r="Z11" s="1048"/>
      <c r="AA11" s="1048"/>
      <c r="AB11" s="1049"/>
      <c r="AC11" s="840"/>
      <c r="AD11" s="841"/>
      <c r="AE11" s="842"/>
      <c r="AF11" s="1044"/>
      <c r="AG11" s="1045"/>
      <c r="AH11" s="1045"/>
      <c r="AI11" s="1045"/>
      <c r="AJ11" s="1045"/>
      <c r="AK11" s="1045"/>
      <c r="AL11" s="1046"/>
    </row>
    <row r="12" spans="1:38" ht="51.75" thickBot="1" x14ac:dyDescent="0.25">
      <c r="A12" s="1051"/>
      <c r="B12" s="1055"/>
      <c r="C12" s="1056"/>
      <c r="D12" s="1057"/>
      <c r="E12" s="843" t="s">
        <v>415</v>
      </c>
      <c r="F12" s="843" t="s">
        <v>416</v>
      </c>
      <c r="G12" s="843" t="s">
        <v>417</v>
      </c>
      <c r="H12" s="843" t="s">
        <v>418</v>
      </c>
      <c r="I12" s="843" t="s">
        <v>419</v>
      </c>
      <c r="J12" s="844" t="s">
        <v>420</v>
      </c>
      <c r="K12" s="844" t="s">
        <v>421</v>
      </c>
      <c r="L12" s="845" t="s">
        <v>422</v>
      </c>
      <c r="M12" s="843" t="s">
        <v>423</v>
      </c>
      <c r="N12" s="844" t="s">
        <v>424</v>
      </c>
      <c r="O12" s="844" t="s">
        <v>425</v>
      </c>
      <c r="P12" s="844" t="s">
        <v>426</v>
      </c>
      <c r="Q12" s="844" t="s">
        <v>427</v>
      </c>
      <c r="R12" s="844" t="s">
        <v>428</v>
      </c>
      <c r="S12" s="844" t="s">
        <v>429</v>
      </c>
      <c r="T12" s="844" t="s">
        <v>430</v>
      </c>
      <c r="U12" s="844" t="s">
        <v>431</v>
      </c>
      <c r="V12" s="844" t="s">
        <v>432</v>
      </c>
      <c r="W12" s="843" t="s">
        <v>433</v>
      </c>
      <c r="X12" s="843" t="s">
        <v>434</v>
      </c>
      <c r="Y12" s="843" t="s">
        <v>435</v>
      </c>
      <c r="Z12" s="843" t="s">
        <v>436</v>
      </c>
      <c r="AA12" s="843" t="s">
        <v>437</v>
      </c>
      <c r="AB12" s="843" t="s">
        <v>438</v>
      </c>
      <c r="AC12" s="844" t="s">
        <v>439</v>
      </c>
      <c r="AD12" s="844" t="s">
        <v>440</v>
      </c>
      <c r="AE12" s="846"/>
      <c r="AF12" s="843" t="s">
        <v>441</v>
      </c>
      <c r="AG12" s="843" t="s">
        <v>442</v>
      </c>
      <c r="AH12" s="843" t="s">
        <v>443</v>
      </c>
      <c r="AI12" s="843" t="s">
        <v>444</v>
      </c>
      <c r="AJ12" s="843" t="s">
        <v>445</v>
      </c>
      <c r="AK12" s="843" t="s">
        <v>446</v>
      </c>
      <c r="AL12" s="847" t="s">
        <v>447</v>
      </c>
    </row>
    <row r="13" spans="1:38" ht="30" customHeight="1" thickBot="1" x14ac:dyDescent="0.25">
      <c r="A13" s="848" t="s">
        <v>448</v>
      </c>
      <c r="B13" s="848" t="s">
        <v>449</v>
      </c>
      <c r="C13" s="849" t="s">
        <v>450</v>
      </c>
      <c r="D13" s="848" t="s">
        <v>451</v>
      </c>
      <c r="E13" s="848" t="s">
        <v>452</v>
      </c>
      <c r="F13" s="848" t="s">
        <v>452</v>
      </c>
      <c r="G13" s="848" t="s">
        <v>452</v>
      </c>
      <c r="H13" s="848" t="s">
        <v>452</v>
      </c>
      <c r="I13" s="848" t="s">
        <v>452</v>
      </c>
      <c r="J13" s="848" t="s">
        <v>452</v>
      </c>
      <c r="K13" s="848" t="s">
        <v>452</v>
      </c>
      <c r="L13" s="848" t="s">
        <v>452</v>
      </c>
      <c r="M13" s="848" t="s">
        <v>452</v>
      </c>
      <c r="N13" s="848" t="s">
        <v>453</v>
      </c>
      <c r="O13" s="848" t="s">
        <v>453</v>
      </c>
      <c r="P13" s="848" t="s">
        <v>453</v>
      </c>
      <c r="Q13" s="848" t="s">
        <v>453</v>
      </c>
      <c r="R13" s="848" t="s">
        <v>453</v>
      </c>
      <c r="S13" s="848" t="s">
        <v>453</v>
      </c>
      <c r="T13" s="848" t="s">
        <v>453</v>
      </c>
      <c r="U13" s="848" t="s">
        <v>453</v>
      </c>
      <c r="V13" s="848" t="s">
        <v>453</v>
      </c>
      <c r="W13" s="848" t="s">
        <v>454</v>
      </c>
      <c r="X13" s="848" t="s">
        <v>453</v>
      </c>
      <c r="Y13" s="848" t="s">
        <v>453</v>
      </c>
      <c r="Z13" s="848" t="s">
        <v>453</v>
      </c>
      <c r="AA13" s="848" t="s">
        <v>453</v>
      </c>
      <c r="AB13" s="848" t="s">
        <v>453</v>
      </c>
      <c r="AC13" s="848" t="s">
        <v>141</v>
      </c>
      <c r="AD13" s="848" t="s">
        <v>141</v>
      </c>
      <c r="AE13" s="850"/>
      <c r="AF13" s="848" t="s">
        <v>455</v>
      </c>
      <c r="AG13" s="848" t="s">
        <v>455</v>
      </c>
      <c r="AH13" s="848" t="s">
        <v>455</v>
      </c>
      <c r="AI13" s="848" t="s">
        <v>455</v>
      </c>
      <c r="AJ13" s="848" t="s">
        <v>455</v>
      </c>
      <c r="AK13" s="848"/>
      <c r="AL13" s="851"/>
    </row>
    <row r="14" spans="1:38" ht="24.95" customHeight="1" thickBot="1" x14ac:dyDescent="0.25">
      <c r="A14" s="852" t="s">
        <v>456</v>
      </c>
      <c r="B14" s="852" t="s">
        <v>457</v>
      </c>
      <c r="C14" s="853" t="s">
        <v>458</v>
      </c>
      <c r="D14" s="854"/>
      <c r="E14" s="855">
        <v>252.55256333687001</v>
      </c>
      <c r="F14" s="855">
        <v>8.95697981989494</v>
      </c>
      <c r="G14" s="855">
        <v>166.708474127454</v>
      </c>
      <c r="H14" s="855">
        <v>0.66553366337333342</v>
      </c>
      <c r="I14" s="855">
        <v>6.946492479853875</v>
      </c>
      <c r="J14" s="855">
        <v>7.7194283481464074</v>
      </c>
      <c r="K14" s="855">
        <v>8.4723902204902704</v>
      </c>
      <c r="L14" s="855">
        <v>9.1800426859031323E-2</v>
      </c>
      <c r="M14" s="855">
        <v>108.20635128502047</v>
      </c>
      <c r="N14" s="855">
        <v>9.4144647610695138</v>
      </c>
      <c r="O14" s="855">
        <v>1.1135358337430408</v>
      </c>
      <c r="P14" s="855">
        <v>6.1059616184755772</v>
      </c>
      <c r="Q14" s="855">
        <v>2.9202556301323725</v>
      </c>
      <c r="R14" s="855">
        <v>5.7707603785979593</v>
      </c>
      <c r="S14" s="855">
        <v>10.197353816188542</v>
      </c>
      <c r="T14" s="855">
        <v>9.8144944046852203</v>
      </c>
      <c r="U14" s="855">
        <v>0.13542373937800001</v>
      </c>
      <c r="V14" s="855">
        <v>8.5565693979597217</v>
      </c>
      <c r="W14" s="855">
        <v>5.0799921135571973</v>
      </c>
      <c r="X14" s="855">
        <v>5.7200802567657992E-2</v>
      </c>
      <c r="Y14" s="855" t="s">
        <v>459</v>
      </c>
      <c r="Z14" s="855" t="s">
        <v>459</v>
      </c>
      <c r="AA14" s="855" t="s">
        <v>459</v>
      </c>
      <c r="AB14" s="855">
        <v>5.7200802567657992E-2</v>
      </c>
      <c r="AC14" s="855">
        <v>1.4140376949299998</v>
      </c>
      <c r="AD14" s="855">
        <v>95.333160000000021</v>
      </c>
      <c r="AE14" s="856"/>
      <c r="AF14" s="857">
        <v>43393.98000000001</v>
      </c>
      <c r="AG14" s="857">
        <v>2404761.1244060001</v>
      </c>
      <c r="AH14" s="857">
        <v>636089.24899999995</v>
      </c>
      <c r="AI14" s="857">
        <v>334158</v>
      </c>
      <c r="AJ14" s="857">
        <v>132262</v>
      </c>
      <c r="AK14" s="858" t="s">
        <v>69</v>
      </c>
      <c r="AL14" s="859" t="s">
        <v>455</v>
      </c>
    </row>
    <row r="15" spans="1:38" ht="24.95" customHeight="1" thickBot="1" x14ac:dyDescent="0.25">
      <c r="A15" s="852" t="s">
        <v>460</v>
      </c>
      <c r="B15" s="852" t="s">
        <v>461</v>
      </c>
      <c r="C15" s="853" t="s">
        <v>325</v>
      </c>
      <c r="D15" s="854"/>
      <c r="E15" s="855">
        <v>19.475207495014811</v>
      </c>
      <c r="F15" s="855">
        <v>0.99485662718059997</v>
      </c>
      <c r="G15" s="855">
        <v>44.624137736646937</v>
      </c>
      <c r="H15" s="855">
        <v>0.67183462095299984</v>
      </c>
      <c r="I15" s="855">
        <v>0.99301938674745949</v>
      </c>
      <c r="J15" s="855">
        <v>1.1169828850908921</v>
      </c>
      <c r="K15" s="855">
        <v>1.2409463834343244</v>
      </c>
      <c r="L15" s="855">
        <v>5.7079837326810878E-2</v>
      </c>
      <c r="M15" s="855">
        <v>1.7000658604230401</v>
      </c>
      <c r="N15" s="855">
        <v>7.3859490205550005</v>
      </c>
      <c r="O15" s="855">
        <v>1.2342187952715478</v>
      </c>
      <c r="P15" s="855">
        <v>0.25606160760764995</v>
      </c>
      <c r="Q15" s="855">
        <v>1.3237526855715001</v>
      </c>
      <c r="R15" s="855">
        <v>1.8999365812375</v>
      </c>
      <c r="S15" s="855">
        <v>5.8405646894400007</v>
      </c>
      <c r="T15" s="855">
        <v>80.680331684582001</v>
      </c>
      <c r="U15" s="855">
        <v>1.4671478630800001</v>
      </c>
      <c r="V15" s="855">
        <v>4.6798086533350007</v>
      </c>
      <c r="W15" s="855">
        <v>1.9965254138179993E-2</v>
      </c>
      <c r="X15" s="855">
        <v>7.6140077855568963E-3</v>
      </c>
      <c r="Y15" s="855" t="s">
        <v>459</v>
      </c>
      <c r="Z15" s="855" t="s">
        <v>459</v>
      </c>
      <c r="AA15" s="855" t="s">
        <v>459</v>
      </c>
      <c r="AB15" s="855">
        <v>7.6140077855568963E-3</v>
      </c>
      <c r="AC15" s="855" t="s">
        <v>462</v>
      </c>
      <c r="AD15" s="855" t="s">
        <v>462</v>
      </c>
      <c r="AE15" s="856"/>
      <c r="AF15" s="857">
        <v>286650.96243229997</v>
      </c>
      <c r="AG15" s="857">
        <v>3086.84</v>
      </c>
      <c r="AH15" s="857">
        <v>30133.764544000001</v>
      </c>
      <c r="AI15" s="857" t="s">
        <v>69</v>
      </c>
      <c r="AJ15" s="857" t="s">
        <v>69</v>
      </c>
      <c r="AK15" s="858" t="s">
        <v>69</v>
      </c>
      <c r="AL15" s="859" t="s">
        <v>455</v>
      </c>
    </row>
    <row r="16" spans="1:38" ht="24.95" customHeight="1" thickBot="1" x14ac:dyDescent="0.25">
      <c r="A16" s="852" t="s">
        <v>460</v>
      </c>
      <c r="B16" s="852" t="s">
        <v>463</v>
      </c>
      <c r="C16" s="853" t="s">
        <v>464</v>
      </c>
      <c r="D16" s="854"/>
      <c r="E16" s="855">
        <v>15.801564041729305</v>
      </c>
      <c r="F16" s="855">
        <v>0.59461597868869198</v>
      </c>
      <c r="G16" s="855">
        <v>15.904700462469092</v>
      </c>
      <c r="H16" s="855">
        <v>3.8060104955862741E-2</v>
      </c>
      <c r="I16" s="855">
        <v>0.50726556582751303</v>
      </c>
      <c r="J16" s="855">
        <v>0.5623583774337777</v>
      </c>
      <c r="K16" s="855">
        <v>0.70604141103863882</v>
      </c>
      <c r="L16" s="855">
        <v>9.3131284843836187E-3</v>
      </c>
      <c r="M16" s="855">
        <v>9.137678120729257</v>
      </c>
      <c r="N16" s="855">
        <v>0.16581863245297834</v>
      </c>
      <c r="O16" s="855">
        <v>4.008739991406645E-2</v>
      </c>
      <c r="P16" s="855">
        <v>0.21836206099556715</v>
      </c>
      <c r="Q16" s="855">
        <v>5.9840085654644909E-2</v>
      </c>
      <c r="R16" s="855">
        <v>0.20276307646380301</v>
      </c>
      <c r="S16" s="855">
        <v>0.38024033124570455</v>
      </c>
      <c r="T16" s="855">
        <v>9.8866762182646103E-2</v>
      </c>
      <c r="U16" s="855">
        <v>8.5853300000000004E-3</v>
      </c>
      <c r="V16" s="855">
        <v>0.20462065590000003</v>
      </c>
      <c r="W16" s="855">
        <v>0.26558133570969994</v>
      </c>
      <c r="X16" s="855">
        <v>3.1847614215652002E-3</v>
      </c>
      <c r="Y16" s="855" t="s">
        <v>459</v>
      </c>
      <c r="Z16" s="855" t="s">
        <v>459</v>
      </c>
      <c r="AA16" s="855" t="s">
        <v>459</v>
      </c>
      <c r="AB16" s="855">
        <v>0.15386177775537083</v>
      </c>
      <c r="AC16" s="855">
        <v>3.5331935000000002E-2</v>
      </c>
      <c r="AD16" s="855" t="s">
        <v>462</v>
      </c>
      <c r="AE16" s="856"/>
      <c r="AF16" s="857">
        <v>14478.4548402</v>
      </c>
      <c r="AG16" s="857">
        <v>115383.074991</v>
      </c>
      <c r="AH16" s="857">
        <v>7131.0819999999994</v>
      </c>
      <c r="AI16" s="857">
        <v>18385.49518843073</v>
      </c>
      <c r="AJ16" s="857" t="s">
        <v>69</v>
      </c>
      <c r="AK16" s="858" t="s">
        <v>69</v>
      </c>
      <c r="AL16" s="859" t="s">
        <v>455</v>
      </c>
    </row>
    <row r="17" spans="1:38" ht="24.95" customHeight="1" thickBot="1" x14ac:dyDescent="0.25">
      <c r="A17" s="852" t="s">
        <v>460</v>
      </c>
      <c r="B17" s="852" t="s">
        <v>465</v>
      </c>
      <c r="C17" s="853" t="s">
        <v>466</v>
      </c>
      <c r="D17" s="854"/>
      <c r="E17" s="855">
        <v>2.6738172884904499</v>
      </c>
      <c r="F17" s="855">
        <v>0.14724430009549999</v>
      </c>
      <c r="G17" s="855">
        <v>2.1187250405909097</v>
      </c>
      <c r="H17" s="855">
        <v>6.0351954694286794E-2</v>
      </c>
      <c r="I17" s="855">
        <v>4.1189455461515492E-2</v>
      </c>
      <c r="J17" s="855">
        <v>4.125308195760849E-2</v>
      </c>
      <c r="K17" s="855">
        <v>4.1316708453701494E-2</v>
      </c>
      <c r="L17" s="855" t="s">
        <v>462</v>
      </c>
      <c r="M17" s="855">
        <v>25.854804334964193</v>
      </c>
      <c r="N17" s="855" t="s">
        <v>459</v>
      </c>
      <c r="O17" s="855" t="s">
        <v>459</v>
      </c>
      <c r="P17" s="855">
        <v>5.7648940045000011E-4</v>
      </c>
      <c r="Q17" s="855" t="s">
        <v>462</v>
      </c>
      <c r="R17" s="855" t="s">
        <v>462</v>
      </c>
      <c r="S17" s="855" t="s">
        <v>462</v>
      </c>
      <c r="T17" s="855" t="s">
        <v>462</v>
      </c>
      <c r="U17" s="855" t="s">
        <v>462</v>
      </c>
      <c r="V17" s="855" t="s">
        <v>462</v>
      </c>
      <c r="W17" s="855">
        <v>1.3663988408000004E-2</v>
      </c>
      <c r="X17" s="855">
        <v>6.8319942039999997E-5</v>
      </c>
      <c r="Y17" s="855" t="s">
        <v>462</v>
      </c>
      <c r="Z17" s="855" t="s">
        <v>462</v>
      </c>
      <c r="AA17" s="855" t="s">
        <v>462</v>
      </c>
      <c r="AB17" s="855">
        <v>1.92998911712E-4</v>
      </c>
      <c r="AC17" s="855" t="s">
        <v>69</v>
      </c>
      <c r="AD17" s="855" t="s">
        <v>69</v>
      </c>
      <c r="AE17" s="856"/>
      <c r="AF17" s="857">
        <v>12215.129000000001</v>
      </c>
      <c r="AG17" s="857">
        <v>310568.97144113993</v>
      </c>
      <c r="AH17" s="857">
        <v>60553.070754600005</v>
      </c>
      <c r="AI17" s="857" t="s">
        <v>69</v>
      </c>
      <c r="AJ17" s="857">
        <v>231</v>
      </c>
      <c r="AK17" s="858" t="s">
        <v>69</v>
      </c>
      <c r="AL17" s="859" t="s">
        <v>455</v>
      </c>
    </row>
    <row r="18" spans="1:38" ht="24.95" customHeight="1" thickBot="1" x14ac:dyDescent="0.25">
      <c r="A18" s="852" t="s">
        <v>460</v>
      </c>
      <c r="B18" s="852" t="s">
        <v>467</v>
      </c>
      <c r="C18" s="853" t="s">
        <v>468</v>
      </c>
      <c r="D18" s="854"/>
      <c r="E18" s="855">
        <v>0.96721400478319997</v>
      </c>
      <c r="F18" s="855">
        <v>7.4539290312800002E-2</v>
      </c>
      <c r="G18" s="855">
        <v>0.37686968944748406</v>
      </c>
      <c r="H18" s="855">
        <v>8.0804541977499995E-3</v>
      </c>
      <c r="I18" s="855" t="s">
        <v>459</v>
      </c>
      <c r="J18" s="855" t="s">
        <v>459</v>
      </c>
      <c r="K18" s="855" t="s">
        <v>459</v>
      </c>
      <c r="L18" s="855" t="s">
        <v>459</v>
      </c>
      <c r="M18" s="855">
        <v>0.13711447535190002</v>
      </c>
      <c r="N18" s="855" t="s">
        <v>459</v>
      </c>
      <c r="O18" s="855" t="s">
        <v>459</v>
      </c>
      <c r="P18" s="855" t="s">
        <v>459</v>
      </c>
      <c r="Q18" s="855" t="s">
        <v>459</v>
      </c>
      <c r="R18" s="855" t="s">
        <v>459</v>
      </c>
      <c r="S18" s="855" t="s">
        <v>459</v>
      </c>
      <c r="T18" s="855" t="s">
        <v>459</v>
      </c>
      <c r="U18" s="855" t="s">
        <v>459</v>
      </c>
      <c r="V18" s="855" t="s">
        <v>459</v>
      </c>
      <c r="W18" s="855" t="s">
        <v>459</v>
      </c>
      <c r="X18" s="855" t="s">
        <v>459</v>
      </c>
      <c r="Y18" s="855" t="s">
        <v>459</v>
      </c>
      <c r="Z18" s="855" t="s">
        <v>459</v>
      </c>
      <c r="AA18" s="855" t="s">
        <v>459</v>
      </c>
      <c r="AB18" s="855" t="s">
        <v>459</v>
      </c>
      <c r="AC18" s="855" t="s">
        <v>459</v>
      </c>
      <c r="AD18" s="855" t="s">
        <v>459</v>
      </c>
      <c r="AE18" s="856"/>
      <c r="AF18" s="857">
        <v>1796.9000391</v>
      </c>
      <c r="AG18" s="857">
        <v>365.91499999999996</v>
      </c>
      <c r="AH18" s="857">
        <v>22455.61</v>
      </c>
      <c r="AI18" s="857" t="s">
        <v>69</v>
      </c>
      <c r="AJ18" s="857" t="s">
        <v>69</v>
      </c>
      <c r="AK18" s="858" t="s">
        <v>69</v>
      </c>
      <c r="AL18" s="859" t="s">
        <v>455</v>
      </c>
    </row>
    <row r="19" spans="1:38" ht="24.95" customHeight="1" thickBot="1" x14ac:dyDescent="0.25">
      <c r="A19" s="852" t="s">
        <v>460</v>
      </c>
      <c r="B19" s="852" t="s">
        <v>469</v>
      </c>
      <c r="C19" s="853" t="s">
        <v>470</v>
      </c>
      <c r="D19" s="854"/>
      <c r="E19" s="855" t="s">
        <v>459</v>
      </c>
      <c r="F19" s="855" t="s">
        <v>459</v>
      </c>
      <c r="G19" s="855" t="s">
        <v>459</v>
      </c>
      <c r="H19" s="855" t="s">
        <v>459</v>
      </c>
      <c r="I19" s="855" t="s">
        <v>459</v>
      </c>
      <c r="J19" s="855" t="s">
        <v>459</v>
      </c>
      <c r="K19" s="855" t="s">
        <v>459</v>
      </c>
      <c r="L19" s="855" t="s">
        <v>459</v>
      </c>
      <c r="M19" s="855" t="s">
        <v>459</v>
      </c>
      <c r="N19" s="855" t="s">
        <v>459</v>
      </c>
      <c r="O19" s="855" t="s">
        <v>459</v>
      </c>
      <c r="P19" s="855" t="s">
        <v>459</v>
      </c>
      <c r="Q19" s="855" t="s">
        <v>459</v>
      </c>
      <c r="R19" s="855" t="s">
        <v>459</v>
      </c>
      <c r="S19" s="855" t="s">
        <v>459</v>
      </c>
      <c r="T19" s="855" t="s">
        <v>459</v>
      </c>
      <c r="U19" s="855" t="s">
        <v>459</v>
      </c>
      <c r="V19" s="855" t="s">
        <v>459</v>
      </c>
      <c r="W19" s="855" t="s">
        <v>459</v>
      </c>
      <c r="X19" s="855" t="s">
        <v>459</v>
      </c>
      <c r="Y19" s="855" t="s">
        <v>459</v>
      </c>
      <c r="Z19" s="855" t="s">
        <v>459</v>
      </c>
      <c r="AA19" s="855" t="s">
        <v>459</v>
      </c>
      <c r="AB19" s="855" t="s">
        <v>459</v>
      </c>
      <c r="AC19" s="855" t="s">
        <v>459</v>
      </c>
      <c r="AD19" s="855" t="s">
        <v>459</v>
      </c>
      <c r="AE19" s="856"/>
      <c r="AF19" s="857" t="s">
        <v>459</v>
      </c>
      <c r="AG19" s="857" t="s">
        <v>459</v>
      </c>
      <c r="AH19" s="857" t="s">
        <v>459</v>
      </c>
      <c r="AI19" s="857" t="s">
        <v>459</v>
      </c>
      <c r="AJ19" s="857" t="s">
        <v>459</v>
      </c>
      <c r="AK19" s="858" t="s">
        <v>459</v>
      </c>
      <c r="AL19" s="859" t="s">
        <v>455</v>
      </c>
    </row>
    <row r="20" spans="1:38" ht="24.95" customHeight="1" thickBot="1" x14ac:dyDescent="0.25">
      <c r="A20" s="852" t="s">
        <v>460</v>
      </c>
      <c r="B20" s="852" t="s">
        <v>471</v>
      </c>
      <c r="C20" s="853" t="s">
        <v>472</v>
      </c>
      <c r="D20" s="854"/>
      <c r="E20" s="855" t="s">
        <v>459</v>
      </c>
      <c r="F20" s="855" t="s">
        <v>459</v>
      </c>
      <c r="G20" s="855" t="s">
        <v>459</v>
      </c>
      <c r="H20" s="855" t="s">
        <v>459</v>
      </c>
      <c r="I20" s="855" t="s">
        <v>459</v>
      </c>
      <c r="J20" s="855" t="s">
        <v>459</v>
      </c>
      <c r="K20" s="855" t="s">
        <v>459</v>
      </c>
      <c r="L20" s="855" t="s">
        <v>459</v>
      </c>
      <c r="M20" s="855" t="s">
        <v>459</v>
      </c>
      <c r="N20" s="855" t="s">
        <v>459</v>
      </c>
      <c r="O20" s="855" t="s">
        <v>459</v>
      </c>
      <c r="P20" s="855" t="s">
        <v>459</v>
      </c>
      <c r="Q20" s="855" t="s">
        <v>459</v>
      </c>
      <c r="R20" s="855" t="s">
        <v>459</v>
      </c>
      <c r="S20" s="855" t="s">
        <v>459</v>
      </c>
      <c r="T20" s="855" t="s">
        <v>459</v>
      </c>
      <c r="U20" s="855" t="s">
        <v>459</v>
      </c>
      <c r="V20" s="855" t="s">
        <v>459</v>
      </c>
      <c r="W20" s="855" t="s">
        <v>459</v>
      </c>
      <c r="X20" s="855" t="s">
        <v>459</v>
      </c>
      <c r="Y20" s="855" t="s">
        <v>459</v>
      </c>
      <c r="Z20" s="855" t="s">
        <v>459</v>
      </c>
      <c r="AA20" s="855" t="s">
        <v>459</v>
      </c>
      <c r="AB20" s="855" t="s">
        <v>459</v>
      </c>
      <c r="AC20" s="855" t="s">
        <v>459</v>
      </c>
      <c r="AD20" s="855" t="s">
        <v>459</v>
      </c>
      <c r="AE20" s="856"/>
      <c r="AF20" s="857" t="s">
        <v>459</v>
      </c>
      <c r="AG20" s="857" t="s">
        <v>459</v>
      </c>
      <c r="AH20" s="857" t="s">
        <v>459</v>
      </c>
      <c r="AI20" s="857">
        <v>41442.350000000006</v>
      </c>
      <c r="AJ20" s="857">
        <v>96.65</v>
      </c>
      <c r="AK20" s="858" t="s">
        <v>459</v>
      </c>
      <c r="AL20" s="859" t="s">
        <v>455</v>
      </c>
    </row>
    <row r="21" spans="1:38" ht="24.95" customHeight="1" thickBot="1" x14ac:dyDescent="0.25">
      <c r="A21" s="852" t="s">
        <v>460</v>
      </c>
      <c r="B21" s="852" t="s">
        <v>473</v>
      </c>
      <c r="C21" s="853" t="s">
        <v>474</v>
      </c>
      <c r="D21" s="854"/>
      <c r="E21" s="855">
        <v>0.23650250559479663</v>
      </c>
      <c r="F21" s="855">
        <v>2.5616914398699998E-2</v>
      </c>
      <c r="G21" s="855">
        <v>0.90484635854632423</v>
      </c>
      <c r="H21" s="855">
        <v>3.7819619714379998E-3</v>
      </c>
      <c r="I21" s="855" t="s">
        <v>459</v>
      </c>
      <c r="J21" s="855" t="s">
        <v>459</v>
      </c>
      <c r="K21" s="855" t="s">
        <v>459</v>
      </c>
      <c r="L21" s="855" t="s">
        <v>459</v>
      </c>
      <c r="M21" s="855">
        <v>7.0872639188129999E-2</v>
      </c>
      <c r="N21" s="855" t="s">
        <v>462</v>
      </c>
      <c r="O21" s="855" t="s">
        <v>462</v>
      </c>
      <c r="P21" s="855" t="s">
        <v>462</v>
      </c>
      <c r="Q21" s="855" t="s">
        <v>462</v>
      </c>
      <c r="R21" s="855" t="s">
        <v>462</v>
      </c>
      <c r="S21" s="855" t="s">
        <v>462</v>
      </c>
      <c r="T21" s="855" t="s">
        <v>462</v>
      </c>
      <c r="U21" s="855" t="s">
        <v>462</v>
      </c>
      <c r="V21" s="855" t="s">
        <v>462</v>
      </c>
      <c r="W21" s="855" t="s">
        <v>462</v>
      </c>
      <c r="X21" s="855" t="s">
        <v>462</v>
      </c>
      <c r="Y21" s="855" t="s">
        <v>462</v>
      </c>
      <c r="Z21" s="855" t="s">
        <v>462</v>
      </c>
      <c r="AA21" s="855" t="s">
        <v>462</v>
      </c>
      <c r="AB21" s="855" t="s">
        <v>462</v>
      </c>
      <c r="AC21" s="855" t="s">
        <v>69</v>
      </c>
      <c r="AD21" s="855" t="s">
        <v>69</v>
      </c>
      <c r="AE21" s="856"/>
      <c r="AF21" s="857">
        <v>1307.4349999999999</v>
      </c>
      <c r="AG21" s="857">
        <v>1377.9485817</v>
      </c>
      <c r="AH21" s="857" t="s">
        <v>69</v>
      </c>
      <c r="AI21" s="857" t="s">
        <v>69</v>
      </c>
      <c r="AJ21" s="857" t="s">
        <v>69</v>
      </c>
      <c r="AK21" s="858" t="s">
        <v>69</v>
      </c>
      <c r="AL21" s="859" t="s">
        <v>455</v>
      </c>
    </row>
    <row r="22" spans="1:38" ht="24.95" customHeight="1" thickBot="1" x14ac:dyDescent="0.25">
      <c r="A22" s="852" t="s">
        <v>460</v>
      </c>
      <c r="B22" s="860" t="s">
        <v>475</v>
      </c>
      <c r="C22" s="853" t="s">
        <v>476</v>
      </c>
      <c r="D22" s="854"/>
      <c r="E22" s="855" t="s">
        <v>459</v>
      </c>
      <c r="F22" s="855" t="s">
        <v>459</v>
      </c>
      <c r="G22" s="855" t="s">
        <v>459</v>
      </c>
      <c r="H22" s="855">
        <v>1.9481080710000001E-2</v>
      </c>
      <c r="I22" s="855" t="s">
        <v>459</v>
      </c>
      <c r="J22" s="855" t="s">
        <v>459</v>
      </c>
      <c r="K22" s="855" t="s">
        <v>459</v>
      </c>
      <c r="L22" s="855" t="s">
        <v>459</v>
      </c>
      <c r="M22" s="855">
        <v>1.7469890789127001</v>
      </c>
      <c r="N22" s="855" t="s">
        <v>459</v>
      </c>
      <c r="O22" s="855" t="s">
        <v>459</v>
      </c>
      <c r="P22" s="855" t="s">
        <v>459</v>
      </c>
      <c r="Q22" s="855" t="s">
        <v>459</v>
      </c>
      <c r="R22" s="855" t="s">
        <v>459</v>
      </c>
      <c r="S22" s="855" t="s">
        <v>459</v>
      </c>
      <c r="T22" s="855" t="s">
        <v>459</v>
      </c>
      <c r="U22" s="855" t="s">
        <v>459</v>
      </c>
      <c r="V22" s="855" t="s">
        <v>459</v>
      </c>
      <c r="W22" s="855" t="s">
        <v>69</v>
      </c>
      <c r="X22" s="855" t="s">
        <v>69</v>
      </c>
      <c r="Y22" s="855" t="s">
        <v>69</v>
      </c>
      <c r="Z22" s="855" t="s">
        <v>69</v>
      </c>
      <c r="AA22" s="855" t="s">
        <v>69</v>
      </c>
      <c r="AB22" s="855" t="s">
        <v>69</v>
      </c>
      <c r="AC22" s="855" t="s">
        <v>69</v>
      </c>
      <c r="AD22" s="855" t="s">
        <v>69</v>
      </c>
      <c r="AE22" s="856"/>
      <c r="AF22" s="857">
        <v>22037.803430300006</v>
      </c>
      <c r="AG22" s="857">
        <v>48526.813999999998</v>
      </c>
      <c r="AH22" s="857">
        <v>71954.83</v>
      </c>
      <c r="AI22" s="857">
        <v>19233.39</v>
      </c>
      <c r="AJ22" s="857">
        <v>28620.190000000002</v>
      </c>
      <c r="AK22" s="858" t="s">
        <v>69</v>
      </c>
      <c r="AL22" s="859" t="s">
        <v>455</v>
      </c>
    </row>
    <row r="23" spans="1:38" ht="24.95" customHeight="1" thickBot="1" x14ac:dyDescent="0.25">
      <c r="A23" s="852" t="s">
        <v>477</v>
      </c>
      <c r="B23" s="860" t="s">
        <v>478</v>
      </c>
      <c r="C23" s="853" t="s">
        <v>479</v>
      </c>
      <c r="D23" s="861"/>
      <c r="E23" s="855">
        <v>24.008604390745845</v>
      </c>
      <c r="F23" s="855">
        <v>4.6558145992323468</v>
      </c>
      <c r="G23" s="855">
        <v>1.6934434332596122E-2</v>
      </c>
      <c r="H23" s="855">
        <v>7.457985430186817E-3</v>
      </c>
      <c r="I23" s="855">
        <v>1.7696983226849838</v>
      </c>
      <c r="J23" s="855">
        <v>1.7696983226849838</v>
      </c>
      <c r="K23" s="855">
        <v>1.7696983226849838</v>
      </c>
      <c r="L23" s="855">
        <v>1.202125843174547</v>
      </c>
      <c r="M23" s="855">
        <v>118.95070710032783</v>
      </c>
      <c r="N23" s="855">
        <v>6.1254560150792142E-4</v>
      </c>
      <c r="O23" s="855">
        <v>6.4081290342671155E-5</v>
      </c>
      <c r="P23" s="855">
        <v>5.9092635913609694E-3</v>
      </c>
      <c r="Q23" s="855">
        <v>1.2109575520564482E-4</v>
      </c>
      <c r="R23" s="855">
        <v>8.9363087003779124E-3</v>
      </c>
      <c r="S23" s="855">
        <v>6.0120380362798775E-3</v>
      </c>
      <c r="T23" s="855">
        <v>3.6232754356614697E-4</v>
      </c>
      <c r="U23" s="855">
        <v>1.1402892972594737E-4</v>
      </c>
      <c r="V23" s="855">
        <v>2.0313202586279614E-2</v>
      </c>
      <c r="W23" s="855">
        <v>7.8015136627543849E-2</v>
      </c>
      <c r="X23" s="855">
        <v>3.2795313821844758E-2</v>
      </c>
      <c r="Y23" s="855">
        <v>5.2774369575155203E-2</v>
      </c>
      <c r="Z23" s="855">
        <v>3.4639582089402293E-2</v>
      </c>
      <c r="AA23" s="855">
        <v>8.520674490250707E-3</v>
      </c>
      <c r="AB23" s="855">
        <v>0.128729939976653</v>
      </c>
      <c r="AC23" s="855" t="s">
        <v>462</v>
      </c>
      <c r="AD23" s="855" t="s">
        <v>462</v>
      </c>
      <c r="AE23" s="856"/>
      <c r="AF23" s="857">
        <v>42285.596354919056</v>
      </c>
      <c r="AG23" s="857" t="s">
        <v>69</v>
      </c>
      <c r="AH23" s="857" t="s">
        <v>69</v>
      </c>
      <c r="AI23" s="857">
        <v>3224.559386841398</v>
      </c>
      <c r="AJ23" s="857" t="s">
        <v>69</v>
      </c>
      <c r="AK23" s="858" t="s">
        <v>69</v>
      </c>
      <c r="AL23" s="859" t="s">
        <v>455</v>
      </c>
    </row>
    <row r="24" spans="1:38" ht="24.95" customHeight="1" thickBot="1" x14ac:dyDescent="0.25">
      <c r="A24" s="862" t="s">
        <v>460</v>
      </c>
      <c r="B24" s="860" t="s">
        <v>480</v>
      </c>
      <c r="C24" s="853" t="s">
        <v>481</v>
      </c>
      <c r="D24" s="854"/>
      <c r="E24" s="855">
        <v>78.448644514199884</v>
      </c>
      <c r="F24" s="855">
        <v>4.9106263911698305</v>
      </c>
      <c r="G24" s="855">
        <v>32.532752528592347</v>
      </c>
      <c r="H24" s="855">
        <v>0.3789419191416149</v>
      </c>
      <c r="I24" s="855">
        <v>2.1223520940504699</v>
      </c>
      <c r="J24" s="855">
        <v>2.3744834626895805</v>
      </c>
      <c r="K24" s="855">
        <v>2.6200694046535746</v>
      </c>
      <c r="L24" s="855">
        <v>9.684543913844508E-2</v>
      </c>
      <c r="M24" s="855">
        <v>16.148902031858807</v>
      </c>
      <c r="N24" s="855">
        <v>0.58433229139807785</v>
      </c>
      <c r="O24" s="855">
        <v>8.996275279428434E-2</v>
      </c>
      <c r="P24" s="855">
        <v>0.2950310624253033</v>
      </c>
      <c r="Q24" s="855">
        <v>0.18135063093298301</v>
      </c>
      <c r="R24" s="855">
        <v>0.22252493903693232</v>
      </c>
      <c r="S24" s="855">
        <v>0.27522382767160397</v>
      </c>
      <c r="T24" s="855">
        <v>4.1999976500065443</v>
      </c>
      <c r="U24" s="855">
        <v>1.2899305086195001E-2</v>
      </c>
      <c r="V24" s="855">
        <v>0.38315357659129395</v>
      </c>
      <c r="W24" s="855">
        <v>1.1488449344564697</v>
      </c>
      <c r="X24" s="855">
        <v>4.2890707832526763E-2</v>
      </c>
      <c r="Y24" s="855" t="s">
        <v>459</v>
      </c>
      <c r="Z24" s="855" t="s">
        <v>459</v>
      </c>
      <c r="AA24" s="855" t="s">
        <v>459</v>
      </c>
      <c r="AB24" s="855">
        <v>0.80396337596597234</v>
      </c>
      <c r="AC24" s="855">
        <v>1.272359819355E-2</v>
      </c>
      <c r="AD24" s="855">
        <v>18.229342934000002</v>
      </c>
      <c r="AE24" s="856"/>
      <c r="AF24" s="857">
        <v>208233.32990010001</v>
      </c>
      <c r="AG24" s="857">
        <v>73052.110931500021</v>
      </c>
      <c r="AH24" s="857">
        <v>682403.26042700012</v>
      </c>
      <c r="AI24" s="857">
        <v>81262.950000000012</v>
      </c>
      <c r="AJ24" s="857">
        <v>53424.119999999995</v>
      </c>
      <c r="AK24" s="858" t="s">
        <v>69</v>
      </c>
      <c r="AL24" s="859" t="s">
        <v>455</v>
      </c>
    </row>
    <row r="25" spans="1:38" ht="24.95" customHeight="1" thickBot="1" x14ac:dyDescent="0.25">
      <c r="A25" s="852" t="s">
        <v>482</v>
      </c>
      <c r="B25" s="860" t="s">
        <v>483</v>
      </c>
      <c r="C25" s="863" t="s">
        <v>484</v>
      </c>
      <c r="D25" s="854"/>
      <c r="E25" s="855">
        <v>8.0753655676037308</v>
      </c>
      <c r="F25" s="855">
        <v>0.50719861624221252</v>
      </c>
      <c r="G25" s="855">
        <v>0.4684448436761724</v>
      </c>
      <c r="H25" s="855">
        <v>9.4803896755606715E-2</v>
      </c>
      <c r="I25" s="855">
        <v>6.1471714703447491E-2</v>
      </c>
      <c r="J25" s="855">
        <v>6.1471714703447491E-2</v>
      </c>
      <c r="K25" s="855">
        <v>6.1540344401618916E-2</v>
      </c>
      <c r="L25" s="855">
        <v>2.9405164166580101E-2</v>
      </c>
      <c r="M25" s="855">
        <v>4.9377690752342485</v>
      </c>
      <c r="N25" s="855">
        <v>4.2893561357141244E-2</v>
      </c>
      <c r="O25" s="855">
        <v>2.0793087792481482E-8</v>
      </c>
      <c r="P25" s="855">
        <v>9.0449931897294359E-7</v>
      </c>
      <c r="Q25" s="855">
        <v>3.118963168872222E-8</v>
      </c>
      <c r="R25" s="855">
        <v>6.5498226546316515E-7</v>
      </c>
      <c r="S25" s="855">
        <v>4.6784447533083489E-7</v>
      </c>
      <c r="T25" s="855">
        <v>2.3912050961353697E-7</v>
      </c>
      <c r="U25" s="855">
        <v>2.0793087792481482E-8</v>
      </c>
      <c r="V25" s="855">
        <v>3.4308594857594437E-6</v>
      </c>
      <c r="W25" s="855" t="s">
        <v>462</v>
      </c>
      <c r="X25" s="855">
        <v>5.7180991429323904E-7</v>
      </c>
      <c r="Y25" s="855">
        <v>8.2132696780301738E-7</v>
      </c>
      <c r="Z25" s="855">
        <v>4.0546521195338872E-7</v>
      </c>
      <c r="AA25" s="855">
        <v>9.2529240676542613E-7</v>
      </c>
      <c r="AB25" s="855">
        <v>2.7238945008150746E-6</v>
      </c>
      <c r="AC25" s="855" t="s">
        <v>69</v>
      </c>
      <c r="AD25" s="855" t="s">
        <v>69</v>
      </c>
      <c r="AE25" s="856"/>
      <c r="AF25" s="857">
        <v>23872.799185267471</v>
      </c>
      <c r="AG25" s="857" t="s">
        <v>69</v>
      </c>
      <c r="AH25" s="857" t="s">
        <v>69</v>
      </c>
      <c r="AI25" s="857" t="s">
        <v>69</v>
      </c>
      <c r="AJ25" s="857" t="s">
        <v>69</v>
      </c>
      <c r="AK25" s="858" t="s">
        <v>69</v>
      </c>
      <c r="AL25" s="859" t="s">
        <v>455</v>
      </c>
    </row>
    <row r="26" spans="1:38" ht="24.95" customHeight="1" thickBot="1" x14ac:dyDescent="0.25">
      <c r="A26" s="852" t="s">
        <v>482</v>
      </c>
      <c r="B26" s="852" t="s">
        <v>485</v>
      </c>
      <c r="C26" s="853" t="s">
        <v>486</v>
      </c>
      <c r="D26" s="854"/>
      <c r="E26" s="855">
        <v>2.4683868781058069</v>
      </c>
      <c r="F26" s="855">
        <v>0.31039548536300365</v>
      </c>
      <c r="G26" s="855">
        <v>0.16102360422528675</v>
      </c>
      <c r="H26" s="855">
        <v>3.2582519733672065E-2</v>
      </c>
      <c r="I26" s="855">
        <v>2.7699644361732129E-2</v>
      </c>
      <c r="J26" s="855">
        <v>2.7699644361732129E-2</v>
      </c>
      <c r="K26" s="855">
        <v>2.8612262292000566E-2</v>
      </c>
      <c r="L26" s="855">
        <v>1.2474061884750386E-2</v>
      </c>
      <c r="M26" s="855">
        <v>3.2446966305647305</v>
      </c>
      <c r="N26" s="855">
        <v>0.57038620641777371</v>
      </c>
      <c r="O26" s="855">
        <v>2.7650048376527905E-7</v>
      </c>
      <c r="P26" s="855">
        <v>1.2027771043789624E-5</v>
      </c>
      <c r="Q26" s="855">
        <v>4.1475072564791849E-7</v>
      </c>
      <c r="R26" s="855">
        <v>8.7097652386062676E-6</v>
      </c>
      <c r="S26" s="855">
        <v>6.2212608847187981E-6</v>
      </c>
      <c r="T26" s="855">
        <v>3.1797555633007076E-6</v>
      </c>
      <c r="U26" s="855">
        <v>2.7650048376527905E-7</v>
      </c>
      <c r="V26" s="855">
        <v>4.5622579821271025E-5</v>
      </c>
      <c r="W26" s="855" t="s">
        <v>462</v>
      </c>
      <c r="X26" s="855">
        <v>7.6037633035451507E-6</v>
      </c>
      <c r="Y26" s="855">
        <v>1.0921769108728505E-5</v>
      </c>
      <c r="Z26" s="855">
        <v>5.3917594334229374E-6</v>
      </c>
      <c r="AA26" s="855">
        <v>1.2304271527554917E-5</v>
      </c>
      <c r="AB26" s="855">
        <v>3.6221563373251551E-5</v>
      </c>
      <c r="AC26" s="855" t="s">
        <v>69</v>
      </c>
      <c r="AD26" s="855" t="s">
        <v>69</v>
      </c>
      <c r="AE26" s="856"/>
      <c r="AF26" s="857">
        <v>8263.2893986274412</v>
      </c>
      <c r="AG26" s="857" t="s">
        <v>69</v>
      </c>
      <c r="AH26" s="857" t="s">
        <v>69</v>
      </c>
      <c r="AI26" s="857" t="s">
        <v>69</v>
      </c>
      <c r="AJ26" s="857" t="s">
        <v>69</v>
      </c>
      <c r="AK26" s="858" t="s">
        <v>69</v>
      </c>
      <c r="AL26" s="859" t="s">
        <v>455</v>
      </c>
    </row>
    <row r="27" spans="1:38" ht="24.95" customHeight="1" thickBot="1" x14ac:dyDescent="0.25">
      <c r="A27" s="852" t="s">
        <v>487</v>
      </c>
      <c r="B27" s="852" t="s">
        <v>488</v>
      </c>
      <c r="C27" s="853" t="s">
        <v>489</v>
      </c>
      <c r="D27" s="854"/>
      <c r="E27" s="855">
        <v>320.45584571179586</v>
      </c>
      <c r="F27" s="855">
        <v>80.962330974767767</v>
      </c>
      <c r="G27" s="855">
        <v>0.51517576983199143</v>
      </c>
      <c r="H27" s="855">
        <v>18.332201540670486</v>
      </c>
      <c r="I27" s="855">
        <v>8.6698465495534922</v>
      </c>
      <c r="J27" s="855">
        <v>8.6698465495534922</v>
      </c>
      <c r="K27" s="855">
        <v>8.6698465495534922</v>
      </c>
      <c r="L27" s="855">
        <v>6.2042246224619539</v>
      </c>
      <c r="M27" s="855">
        <v>1020.0918519942132</v>
      </c>
      <c r="N27" s="855">
        <v>3.6503420723413699E-2</v>
      </c>
      <c r="O27" s="855">
        <v>4.4350532741375057E-3</v>
      </c>
      <c r="P27" s="855">
        <v>0.23119224908227368</v>
      </c>
      <c r="Q27" s="855">
        <v>6.9289356774301326E-3</v>
      </c>
      <c r="R27" s="855">
        <v>0.22592162555238718</v>
      </c>
      <c r="S27" s="855">
        <v>0.15666347758251958</v>
      </c>
      <c r="T27" s="855">
        <v>4.6054297048349305E-2</v>
      </c>
      <c r="U27" s="855">
        <v>5.0330793820480566E-3</v>
      </c>
      <c r="V27" s="855">
        <v>0.85052921531552206</v>
      </c>
      <c r="W27" s="855">
        <v>18.370645289126657</v>
      </c>
      <c r="X27" s="855">
        <v>0.37267329446626807</v>
      </c>
      <c r="Y27" s="855">
        <v>0.43054991617235405</v>
      </c>
      <c r="Z27" s="855">
        <v>0.22195855510699364</v>
      </c>
      <c r="AA27" s="855">
        <v>0.43453062000403925</v>
      </c>
      <c r="AB27" s="855">
        <v>1.4597039044761957</v>
      </c>
      <c r="AC27" s="855" t="s">
        <v>462</v>
      </c>
      <c r="AD27" s="855">
        <v>3.817851371717515E-3</v>
      </c>
      <c r="AE27" s="856"/>
      <c r="AF27" s="857">
        <v>1318203.4435883756</v>
      </c>
      <c r="AG27" s="857" t="s">
        <v>69</v>
      </c>
      <c r="AH27" s="857">
        <v>5084.9793663311866</v>
      </c>
      <c r="AI27" s="857">
        <v>62722.279113724624</v>
      </c>
      <c r="AJ27" s="857" t="s">
        <v>69</v>
      </c>
      <c r="AK27" s="858" t="s">
        <v>69</v>
      </c>
      <c r="AL27" s="859" t="s">
        <v>455</v>
      </c>
    </row>
    <row r="28" spans="1:38" ht="24.95" customHeight="1" thickBot="1" x14ac:dyDescent="0.25">
      <c r="A28" s="852" t="s">
        <v>487</v>
      </c>
      <c r="B28" s="852" t="s">
        <v>490</v>
      </c>
      <c r="C28" s="853" t="s">
        <v>491</v>
      </c>
      <c r="D28" s="854"/>
      <c r="E28" s="855">
        <v>56.911646255270277</v>
      </c>
      <c r="F28" s="855">
        <v>2.6781836023440224</v>
      </c>
      <c r="G28" s="855">
        <v>4.9469384581961366E-2</v>
      </c>
      <c r="H28" s="855">
        <v>0.18267005453455207</v>
      </c>
      <c r="I28" s="855">
        <v>3.7911452208130343</v>
      </c>
      <c r="J28" s="855">
        <v>3.7911452208130343</v>
      </c>
      <c r="K28" s="855">
        <v>3.7911452208130343</v>
      </c>
      <c r="L28" s="855">
        <v>2.952485636994334</v>
      </c>
      <c r="M28" s="855">
        <v>55.552886089293686</v>
      </c>
      <c r="N28" s="855">
        <v>1.7441799026976959E-3</v>
      </c>
      <c r="O28" s="855">
        <v>1.85769750222492E-4</v>
      </c>
      <c r="P28" s="855">
        <v>1.7095220020646534E-2</v>
      </c>
      <c r="Q28" s="855">
        <v>3.4335118640099765E-4</v>
      </c>
      <c r="R28" s="855">
        <v>2.6072839864379239E-2</v>
      </c>
      <c r="S28" s="855">
        <v>1.7531615442377507E-2</v>
      </c>
      <c r="T28" s="855">
        <v>9.9633705486490399E-4</v>
      </c>
      <c r="U28" s="855">
        <v>3.2577128932158219E-4</v>
      </c>
      <c r="V28" s="855">
        <v>5.8654892473156493E-2</v>
      </c>
      <c r="W28" s="855">
        <v>2.147240377493453</v>
      </c>
      <c r="X28" s="855">
        <v>4.713747736482745E-2</v>
      </c>
      <c r="Y28" s="855">
        <v>4.9821277283220451E-2</v>
      </c>
      <c r="Z28" s="855">
        <v>2.6075937907751676E-2</v>
      </c>
      <c r="AA28" s="855">
        <v>4.7611370242620361E-2</v>
      </c>
      <c r="AB28" s="855">
        <v>0.17064721687592641</v>
      </c>
      <c r="AC28" s="855" t="s">
        <v>462</v>
      </c>
      <c r="AD28" s="855">
        <v>4.4347557228687238E-4</v>
      </c>
      <c r="AE28" s="856"/>
      <c r="AF28" s="857">
        <v>122838.87441213707</v>
      </c>
      <c r="AG28" s="857" t="s">
        <v>69</v>
      </c>
      <c r="AH28" s="857">
        <v>1167.0499140828558</v>
      </c>
      <c r="AI28" s="857">
        <v>9535.8907374094524</v>
      </c>
      <c r="AJ28" s="857" t="s">
        <v>69</v>
      </c>
      <c r="AK28" s="858" t="s">
        <v>69</v>
      </c>
      <c r="AL28" s="859" t="s">
        <v>455</v>
      </c>
    </row>
    <row r="29" spans="1:38" ht="24.95" customHeight="1" thickBot="1" x14ac:dyDescent="0.25">
      <c r="A29" s="852" t="s">
        <v>487</v>
      </c>
      <c r="B29" s="852" t="s">
        <v>492</v>
      </c>
      <c r="C29" s="853" t="s">
        <v>493</v>
      </c>
      <c r="D29" s="854"/>
      <c r="E29" s="855">
        <v>283.91902530720751</v>
      </c>
      <c r="F29" s="855">
        <v>10.253933006983258</v>
      </c>
      <c r="G29" s="855">
        <v>0.20423404184963972</v>
      </c>
      <c r="H29" s="855">
        <v>0.2868089888564937</v>
      </c>
      <c r="I29" s="855">
        <v>5.7480044083899324</v>
      </c>
      <c r="J29" s="855">
        <v>5.7480044083899333</v>
      </c>
      <c r="K29" s="855">
        <v>5.7480044083899333</v>
      </c>
      <c r="L29" s="855">
        <v>3.8356109933067337</v>
      </c>
      <c r="M29" s="855">
        <v>93.595468507522909</v>
      </c>
      <c r="N29" s="855">
        <v>6.4244711141021368E-3</v>
      </c>
      <c r="O29" s="855">
        <v>6.6107252823286518E-4</v>
      </c>
      <c r="P29" s="855">
        <v>6.8332920201126746E-2</v>
      </c>
      <c r="Q29" s="855">
        <v>1.2755815144091017E-3</v>
      </c>
      <c r="R29" s="855">
        <v>0.10958697014449623</v>
      </c>
      <c r="S29" s="855">
        <v>7.3485902201761932E-2</v>
      </c>
      <c r="T29" s="855">
        <v>2.6018189718169651E-3</v>
      </c>
      <c r="U29" s="855">
        <v>1.2755815144091017E-3</v>
      </c>
      <c r="V29" s="855">
        <v>0.23202697491813878</v>
      </c>
      <c r="W29" s="855">
        <v>2.4947131451948104</v>
      </c>
      <c r="X29" s="855">
        <v>6.5742869378286384E-2</v>
      </c>
      <c r="Y29" s="855">
        <v>0.39702275760124772</v>
      </c>
      <c r="Z29" s="855">
        <v>0.44342349623066968</v>
      </c>
      <c r="AA29" s="855">
        <v>0.10183242369896896</v>
      </c>
      <c r="AB29" s="855">
        <v>1.0080215469091731</v>
      </c>
      <c r="AC29" s="855" t="s">
        <v>462</v>
      </c>
      <c r="AD29" s="855">
        <v>4.9565951921606746E-4</v>
      </c>
      <c r="AE29" s="856"/>
      <c r="AF29" s="857">
        <v>506559.42998761742</v>
      </c>
      <c r="AG29" s="857" t="s">
        <v>69</v>
      </c>
      <c r="AH29" s="857">
        <v>2191.1519650355604</v>
      </c>
      <c r="AI29" s="857">
        <v>40924.009421326489</v>
      </c>
      <c r="AJ29" s="857" t="s">
        <v>69</v>
      </c>
      <c r="AK29" s="858" t="s">
        <v>69</v>
      </c>
      <c r="AL29" s="859" t="s">
        <v>455</v>
      </c>
    </row>
    <row r="30" spans="1:38" ht="24.95" customHeight="1" thickBot="1" x14ac:dyDescent="0.25">
      <c r="A30" s="852" t="s">
        <v>487</v>
      </c>
      <c r="B30" s="852" t="s">
        <v>494</v>
      </c>
      <c r="C30" s="853" t="s">
        <v>495</v>
      </c>
      <c r="D30" s="854"/>
      <c r="E30" s="855">
        <v>2.4287400711401719</v>
      </c>
      <c r="F30" s="855">
        <v>21.575307113414805</v>
      </c>
      <c r="G30" s="855">
        <v>7.7958220685002732E-3</v>
      </c>
      <c r="H30" s="855">
        <v>2.3374868745966271E-2</v>
      </c>
      <c r="I30" s="855">
        <v>1.1204833424865437</v>
      </c>
      <c r="J30" s="855">
        <v>1.1204833424865437</v>
      </c>
      <c r="K30" s="855">
        <v>1.1204833424865437</v>
      </c>
      <c r="L30" s="855">
        <v>0.18340263492879963</v>
      </c>
      <c r="M30" s="855">
        <v>116.34785462855388</v>
      </c>
      <c r="N30" s="855">
        <v>7.7031534800580921E-4</v>
      </c>
      <c r="O30" s="855">
        <v>9.655178748846653E-5</v>
      </c>
      <c r="P30" s="855">
        <v>4.1937059000425256E-3</v>
      </c>
      <c r="Q30" s="855">
        <v>1.4482768123269982E-4</v>
      </c>
      <c r="R30" s="855">
        <v>3.0371834020828498E-3</v>
      </c>
      <c r="S30" s="855">
        <v>2.1682173146866514E-3</v>
      </c>
      <c r="T30" s="855">
        <v>1.108246604215442E-3</v>
      </c>
      <c r="U30" s="855">
        <v>9.655178748846653E-5</v>
      </c>
      <c r="V30" s="855">
        <v>1.5907956464675826E-2</v>
      </c>
      <c r="W30" s="855">
        <v>0.46693223997627598</v>
      </c>
      <c r="X30" s="855">
        <v>4.0490881140000162E-3</v>
      </c>
      <c r="Y30" s="855">
        <v>4.5312173658717736E-3</v>
      </c>
      <c r="Z30" s="855">
        <v>3.2779331852334391E-3</v>
      </c>
      <c r="AA30" s="855">
        <v>4.9167948302550621E-3</v>
      </c>
      <c r="AB30" s="855">
        <v>1.67750334953603E-2</v>
      </c>
      <c r="AC30" s="855" t="s">
        <v>462</v>
      </c>
      <c r="AD30" s="855">
        <v>2.5623488415125518E-4</v>
      </c>
      <c r="AE30" s="856"/>
      <c r="AF30" s="857">
        <v>20406.498396651696</v>
      </c>
      <c r="AG30" s="857" t="s">
        <v>69</v>
      </c>
      <c r="AH30" s="857" t="s">
        <v>69</v>
      </c>
      <c r="AI30" s="857">
        <v>583.02062258016747</v>
      </c>
      <c r="AJ30" s="857" t="s">
        <v>69</v>
      </c>
      <c r="AK30" s="858" t="s">
        <v>69</v>
      </c>
      <c r="AL30" s="859" t="s">
        <v>455</v>
      </c>
    </row>
    <row r="31" spans="1:38" ht="24.95" customHeight="1" thickBot="1" x14ac:dyDescent="0.25">
      <c r="A31" s="852" t="s">
        <v>487</v>
      </c>
      <c r="B31" s="852" t="s">
        <v>496</v>
      </c>
      <c r="C31" s="853" t="s">
        <v>497</v>
      </c>
      <c r="D31" s="854"/>
      <c r="E31" s="855" t="s">
        <v>69</v>
      </c>
      <c r="F31" s="855">
        <v>22.720765542432641</v>
      </c>
      <c r="G31" s="855" t="s">
        <v>69</v>
      </c>
      <c r="H31" s="855" t="s">
        <v>69</v>
      </c>
      <c r="I31" s="855" t="s">
        <v>69</v>
      </c>
      <c r="J31" s="855" t="s">
        <v>69</v>
      </c>
      <c r="K31" s="855" t="s">
        <v>69</v>
      </c>
      <c r="L31" s="855" t="s">
        <v>69</v>
      </c>
      <c r="M31" s="855" t="s">
        <v>69</v>
      </c>
      <c r="N31" s="855" t="s">
        <v>69</v>
      </c>
      <c r="O31" s="855" t="s">
        <v>69</v>
      </c>
      <c r="P31" s="855" t="s">
        <v>69</v>
      </c>
      <c r="Q31" s="855" t="s">
        <v>69</v>
      </c>
      <c r="R31" s="855" t="s">
        <v>69</v>
      </c>
      <c r="S31" s="855" t="s">
        <v>69</v>
      </c>
      <c r="T31" s="855" t="s">
        <v>69</v>
      </c>
      <c r="U31" s="855" t="s">
        <v>69</v>
      </c>
      <c r="V31" s="855" t="s">
        <v>69</v>
      </c>
      <c r="W31" s="855" t="s">
        <v>69</v>
      </c>
      <c r="X31" s="855" t="s">
        <v>69</v>
      </c>
      <c r="Y31" s="855" t="s">
        <v>69</v>
      </c>
      <c r="Z31" s="855" t="s">
        <v>69</v>
      </c>
      <c r="AA31" s="855" t="s">
        <v>69</v>
      </c>
      <c r="AB31" s="855" t="s">
        <v>69</v>
      </c>
      <c r="AC31" s="855" t="s">
        <v>69</v>
      </c>
      <c r="AD31" s="855" t="s">
        <v>69</v>
      </c>
      <c r="AE31" s="856"/>
      <c r="AF31" s="857">
        <v>6625.6938442571727</v>
      </c>
      <c r="AG31" s="857" t="s">
        <v>69</v>
      </c>
      <c r="AH31" s="857" t="s">
        <v>69</v>
      </c>
      <c r="AI31" s="857" t="s">
        <v>69</v>
      </c>
      <c r="AJ31" s="857" t="s">
        <v>69</v>
      </c>
      <c r="AK31" s="858" t="s">
        <v>69</v>
      </c>
      <c r="AL31" s="859" t="s">
        <v>498</v>
      </c>
    </row>
    <row r="32" spans="1:38" ht="24.95" customHeight="1" thickBot="1" x14ac:dyDescent="0.25">
      <c r="A32" s="852" t="s">
        <v>487</v>
      </c>
      <c r="B32" s="852" t="s">
        <v>499</v>
      </c>
      <c r="C32" s="853" t="s">
        <v>500</v>
      </c>
      <c r="D32" s="854"/>
      <c r="E32" s="855" t="s">
        <v>69</v>
      </c>
      <c r="F32" s="855" t="s">
        <v>69</v>
      </c>
      <c r="G32" s="855" t="s">
        <v>69</v>
      </c>
      <c r="H32" s="855" t="s">
        <v>69</v>
      </c>
      <c r="I32" s="855">
        <v>6.8020376980936303</v>
      </c>
      <c r="J32" s="855">
        <v>12.605066950750805</v>
      </c>
      <c r="K32" s="855">
        <v>16.689362024302479</v>
      </c>
      <c r="L32" s="855">
        <v>1.6714965095936196</v>
      </c>
      <c r="M32" s="855" t="s">
        <v>69</v>
      </c>
      <c r="N32" s="855">
        <v>43.534675854788276</v>
      </c>
      <c r="O32" s="855">
        <v>0.19487138158283324</v>
      </c>
      <c r="P32" s="855" t="s">
        <v>69</v>
      </c>
      <c r="Q32" s="855">
        <v>0.4996461654700235</v>
      </c>
      <c r="R32" s="855">
        <v>16.203071071236106</v>
      </c>
      <c r="S32" s="855">
        <v>355.35583957479503</v>
      </c>
      <c r="T32" s="855">
        <v>2.5182712600889294</v>
      </c>
      <c r="U32" s="855">
        <v>0.30836390084821452</v>
      </c>
      <c r="V32" s="855">
        <v>123.20856023399217</v>
      </c>
      <c r="W32" s="855" t="s">
        <v>69</v>
      </c>
      <c r="X32" s="855">
        <v>2.9092421275466844E-2</v>
      </c>
      <c r="Y32" s="855">
        <v>3.5113187247670666E-2</v>
      </c>
      <c r="Z32" s="855" t="s">
        <v>462</v>
      </c>
      <c r="AA32" s="855">
        <v>1.7479296963501163E-2</v>
      </c>
      <c r="AB32" s="855">
        <v>8.1716244217527753E-2</v>
      </c>
      <c r="AC32" s="855" t="s">
        <v>69</v>
      </c>
      <c r="AD32" s="855" t="s">
        <v>69</v>
      </c>
      <c r="AE32" s="856"/>
      <c r="AF32" s="857" t="s">
        <v>69</v>
      </c>
      <c r="AG32" s="857" t="s">
        <v>69</v>
      </c>
      <c r="AH32" s="857" t="s">
        <v>69</v>
      </c>
      <c r="AI32" s="857" t="s">
        <v>69</v>
      </c>
      <c r="AJ32" s="857" t="s">
        <v>69</v>
      </c>
      <c r="AK32" s="857">
        <v>707225.22716203996</v>
      </c>
      <c r="AL32" s="859" t="s">
        <v>501</v>
      </c>
    </row>
    <row r="33" spans="1:38" ht="24.95" customHeight="1" thickBot="1" x14ac:dyDescent="0.25">
      <c r="A33" s="852" t="s">
        <v>487</v>
      </c>
      <c r="B33" s="852" t="s">
        <v>502</v>
      </c>
      <c r="C33" s="853" t="s">
        <v>503</v>
      </c>
      <c r="D33" s="854"/>
      <c r="E33" s="855" t="s">
        <v>69</v>
      </c>
      <c r="F33" s="855" t="s">
        <v>69</v>
      </c>
      <c r="G33" s="855" t="s">
        <v>69</v>
      </c>
      <c r="H33" s="855" t="s">
        <v>69</v>
      </c>
      <c r="I33" s="855">
        <v>3.8152427933128688</v>
      </c>
      <c r="J33" s="855">
        <v>7.0493339884601847</v>
      </c>
      <c r="K33" s="855">
        <v>14.130528864121738</v>
      </c>
      <c r="L33" s="855" t="s">
        <v>462</v>
      </c>
      <c r="M33" s="855" t="s">
        <v>69</v>
      </c>
      <c r="N33" s="855">
        <v>5.6886693620654114E-2</v>
      </c>
      <c r="O33" s="855">
        <v>2.9137086976432592E-3</v>
      </c>
      <c r="P33" s="855" t="s">
        <v>462</v>
      </c>
      <c r="Q33" s="855">
        <v>3.6074488637487974E-2</v>
      </c>
      <c r="R33" s="855">
        <v>0.99898583919197492</v>
      </c>
      <c r="S33" s="855">
        <v>3.3993268139171362E-2</v>
      </c>
      <c r="T33" s="855">
        <v>0.52724252624020884</v>
      </c>
      <c r="U33" s="855" t="s">
        <v>462</v>
      </c>
      <c r="V33" s="855">
        <v>1.1932330857015256</v>
      </c>
      <c r="W33" s="855" t="s">
        <v>69</v>
      </c>
      <c r="X33" s="855" t="s">
        <v>69</v>
      </c>
      <c r="Y33" s="855" t="s">
        <v>69</v>
      </c>
      <c r="Z33" s="855" t="s">
        <v>69</v>
      </c>
      <c r="AA33" s="855" t="s">
        <v>69</v>
      </c>
      <c r="AB33" s="855" t="s">
        <v>69</v>
      </c>
      <c r="AC33" s="855" t="s">
        <v>69</v>
      </c>
      <c r="AD33" s="855" t="s">
        <v>69</v>
      </c>
      <c r="AE33" s="856"/>
      <c r="AF33" s="857" t="s">
        <v>69</v>
      </c>
      <c r="AG33" s="857" t="s">
        <v>69</v>
      </c>
      <c r="AH33" s="857" t="s">
        <v>69</v>
      </c>
      <c r="AI33" s="857" t="s">
        <v>69</v>
      </c>
      <c r="AJ33" s="857" t="s">
        <v>69</v>
      </c>
      <c r="AK33" s="857">
        <v>707225.22716203996</v>
      </c>
      <c r="AL33" s="859" t="s">
        <v>501</v>
      </c>
    </row>
    <row r="34" spans="1:38" ht="24.95" customHeight="1" thickBot="1" x14ac:dyDescent="0.25">
      <c r="A34" s="852" t="s">
        <v>477</v>
      </c>
      <c r="B34" s="852" t="s">
        <v>504</v>
      </c>
      <c r="C34" s="853" t="s">
        <v>505</v>
      </c>
      <c r="D34" s="854"/>
      <c r="E34" s="855">
        <v>15.238337425084756</v>
      </c>
      <c r="F34" s="855">
        <v>0.78946697825377765</v>
      </c>
      <c r="G34" s="855">
        <v>0.22279793528281383</v>
      </c>
      <c r="H34" s="855">
        <v>9.5787879811745393E-3</v>
      </c>
      <c r="I34" s="855">
        <v>4.2333581473093282</v>
      </c>
      <c r="J34" s="855">
        <v>8.1284463072996278</v>
      </c>
      <c r="K34" s="855">
        <v>8.1383178843073107</v>
      </c>
      <c r="L34" s="855">
        <v>0.18000784200597603</v>
      </c>
      <c r="M34" s="855">
        <v>2.0508929629921071</v>
      </c>
      <c r="N34" s="855">
        <v>9.4255450871149199E-2</v>
      </c>
      <c r="O34" s="855">
        <v>4.6775668112243943E-3</v>
      </c>
      <c r="P34" s="855">
        <v>3.9381528950736683E-3</v>
      </c>
      <c r="Q34" s="855">
        <v>1.3325967568988892E-3</v>
      </c>
      <c r="R34" s="855">
        <v>21.850693413462398</v>
      </c>
      <c r="S34" s="855">
        <v>87.740160080647399</v>
      </c>
      <c r="T34" s="855">
        <v>43.687629440355337</v>
      </c>
      <c r="U34" s="855">
        <v>3.339842176827651E-3</v>
      </c>
      <c r="V34" s="855">
        <v>0.3403392549687857</v>
      </c>
      <c r="W34" s="855">
        <v>3.267299218964332E-2</v>
      </c>
      <c r="X34" s="855">
        <v>1.1116970310809726E-2</v>
      </c>
      <c r="Y34" s="855">
        <v>1.8023448062695676E-2</v>
      </c>
      <c r="Z34" s="855">
        <v>1.2400132267134647E-2</v>
      </c>
      <c r="AA34" s="855">
        <v>2.8477047939059127E-3</v>
      </c>
      <c r="AB34" s="855">
        <v>4.4875531717507515E-2</v>
      </c>
      <c r="AC34" s="855">
        <v>4.8125005815863095E-10</v>
      </c>
      <c r="AD34" s="855">
        <v>5.8220732438849655E-2</v>
      </c>
      <c r="AE34" s="856"/>
      <c r="AF34" s="857">
        <v>14336.4692180777</v>
      </c>
      <c r="AG34" s="857">
        <v>342.47472684615383</v>
      </c>
      <c r="AH34" s="857" t="s">
        <v>69</v>
      </c>
      <c r="AI34" s="857">
        <v>996.30838031744122</v>
      </c>
      <c r="AJ34" s="857" t="s">
        <v>69</v>
      </c>
      <c r="AK34" s="858" t="s">
        <v>69</v>
      </c>
      <c r="AL34" s="859" t="s">
        <v>455</v>
      </c>
    </row>
    <row r="35" spans="1:38" ht="24.95" customHeight="1" thickBot="1" x14ac:dyDescent="0.25">
      <c r="A35" s="852" t="s">
        <v>506</v>
      </c>
      <c r="B35" s="852" t="s">
        <v>507</v>
      </c>
      <c r="C35" s="853" t="s">
        <v>508</v>
      </c>
      <c r="D35" s="854"/>
      <c r="E35" s="855" t="s">
        <v>459</v>
      </c>
      <c r="F35" s="855" t="s">
        <v>459</v>
      </c>
      <c r="G35" s="855" t="s">
        <v>459</v>
      </c>
      <c r="H35" s="855" t="s">
        <v>459</v>
      </c>
      <c r="I35" s="855" t="s">
        <v>459</v>
      </c>
      <c r="J35" s="855" t="s">
        <v>459</v>
      </c>
      <c r="K35" s="855" t="s">
        <v>459</v>
      </c>
      <c r="L35" s="855" t="s">
        <v>459</v>
      </c>
      <c r="M35" s="855" t="s">
        <v>459</v>
      </c>
      <c r="N35" s="855" t="s">
        <v>459</v>
      </c>
      <c r="O35" s="855" t="s">
        <v>459</v>
      </c>
      <c r="P35" s="855" t="s">
        <v>459</v>
      </c>
      <c r="Q35" s="855" t="s">
        <v>459</v>
      </c>
      <c r="R35" s="855" t="s">
        <v>459</v>
      </c>
      <c r="S35" s="855" t="s">
        <v>459</v>
      </c>
      <c r="T35" s="855" t="s">
        <v>459</v>
      </c>
      <c r="U35" s="855" t="s">
        <v>459</v>
      </c>
      <c r="V35" s="855" t="s">
        <v>459</v>
      </c>
      <c r="W35" s="855" t="s">
        <v>459</v>
      </c>
      <c r="X35" s="855" t="s">
        <v>459</v>
      </c>
      <c r="Y35" s="855" t="s">
        <v>459</v>
      </c>
      <c r="Z35" s="855" t="s">
        <v>459</v>
      </c>
      <c r="AA35" s="855" t="s">
        <v>459</v>
      </c>
      <c r="AB35" s="855" t="s">
        <v>459</v>
      </c>
      <c r="AC35" s="855" t="s">
        <v>459</v>
      </c>
      <c r="AD35" s="855" t="s">
        <v>459</v>
      </c>
      <c r="AE35" s="856"/>
      <c r="AF35" s="857" t="s">
        <v>69</v>
      </c>
      <c r="AG35" s="857" t="s">
        <v>69</v>
      </c>
      <c r="AH35" s="857" t="s">
        <v>69</v>
      </c>
      <c r="AI35" s="857" t="s">
        <v>69</v>
      </c>
      <c r="AJ35" s="857" t="s">
        <v>69</v>
      </c>
      <c r="AK35" s="858" t="s">
        <v>69</v>
      </c>
      <c r="AL35" s="859" t="s">
        <v>455</v>
      </c>
    </row>
    <row r="36" spans="1:38" ht="24.95" customHeight="1" thickBot="1" x14ac:dyDescent="0.25">
      <c r="A36" s="852" t="s">
        <v>506</v>
      </c>
      <c r="B36" s="852" t="s">
        <v>509</v>
      </c>
      <c r="C36" s="853" t="s">
        <v>510</v>
      </c>
      <c r="D36" s="854"/>
      <c r="E36" s="855">
        <v>23.424542362897387</v>
      </c>
      <c r="F36" s="855">
        <v>1.1409535207110757</v>
      </c>
      <c r="G36" s="855">
        <v>2.5873978851666877</v>
      </c>
      <c r="H36" s="855">
        <v>5.2521926172499544E-3</v>
      </c>
      <c r="I36" s="855">
        <v>1.34062755655842</v>
      </c>
      <c r="J36" s="855">
        <v>1.4298304879353205</v>
      </c>
      <c r="K36" s="855">
        <v>1.4298304879353205</v>
      </c>
      <c r="L36" s="855">
        <v>0.290478099255148</v>
      </c>
      <c r="M36" s="855">
        <v>4.1041832352794394</v>
      </c>
      <c r="N36" s="855">
        <v>4.126835241683275E-2</v>
      </c>
      <c r="O36" s="855">
        <v>5.0274860025537674E-3</v>
      </c>
      <c r="P36" s="855">
        <v>6.7234589501100391E-3</v>
      </c>
      <c r="Q36" s="855">
        <v>3.9352997855286231E-2</v>
      </c>
      <c r="R36" s="855">
        <v>5.5685251971170607E-2</v>
      </c>
      <c r="S36" s="855">
        <v>0.62936768081540151</v>
      </c>
      <c r="T36" s="855">
        <v>1.7403427096614235</v>
      </c>
      <c r="U36" s="855">
        <v>2.749082735364337E-2</v>
      </c>
      <c r="V36" s="855">
        <v>0.4924474158846045</v>
      </c>
      <c r="W36" s="855">
        <v>1.8115973866148543</v>
      </c>
      <c r="X36" s="855">
        <v>1.3598863070255068E-2</v>
      </c>
      <c r="Y36" s="855">
        <v>2.2664771783758419E-2</v>
      </c>
      <c r="Z36" s="855">
        <v>1.5593362987225814E-2</v>
      </c>
      <c r="AA36" s="855">
        <v>3.5810339418338266E-3</v>
      </c>
      <c r="AB36" s="855">
        <v>5.5438031783073133E-2</v>
      </c>
      <c r="AC36" s="855">
        <v>4.237191766758875E-2</v>
      </c>
      <c r="AD36" s="855">
        <v>9.3155945943715041E-2</v>
      </c>
      <c r="AE36" s="856"/>
      <c r="AF36" s="857">
        <v>19352.814953028468</v>
      </c>
      <c r="AG36" s="857" t="s">
        <v>69</v>
      </c>
      <c r="AH36" s="857" t="s">
        <v>69</v>
      </c>
      <c r="AI36" s="857" t="s">
        <v>69</v>
      </c>
      <c r="AJ36" s="857" t="s">
        <v>69</v>
      </c>
      <c r="AK36" s="858" t="s">
        <v>69</v>
      </c>
      <c r="AL36" s="859" t="s">
        <v>455</v>
      </c>
    </row>
    <row r="37" spans="1:38" ht="24.95" customHeight="1" thickBot="1" x14ac:dyDescent="0.25">
      <c r="A37" s="852" t="s">
        <v>477</v>
      </c>
      <c r="B37" s="852" t="s">
        <v>511</v>
      </c>
      <c r="C37" s="853" t="s">
        <v>512</v>
      </c>
      <c r="D37" s="854"/>
      <c r="E37" s="855">
        <v>3.7811579370399997</v>
      </c>
      <c r="F37" s="855">
        <v>6.0417697499999994E-3</v>
      </c>
      <c r="G37" s="855">
        <v>3.3833910600000001E-3</v>
      </c>
      <c r="H37" s="855" t="s">
        <v>69</v>
      </c>
      <c r="I37" s="855">
        <v>7.7334652799999999E-3</v>
      </c>
      <c r="J37" s="855">
        <v>7.7334652799999999E-3</v>
      </c>
      <c r="K37" s="855">
        <v>7.7334652799999999E-3</v>
      </c>
      <c r="L37" s="855" t="s">
        <v>462</v>
      </c>
      <c r="M37" s="855">
        <v>0.65212118126249996</v>
      </c>
      <c r="N37" s="855" t="s">
        <v>69</v>
      </c>
      <c r="O37" s="855" t="s">
        <v>69</v>
      </c>
      <c r="P37" s="855">
        <v>1.20835395E-3</v>
      </c>
      <c r="Q37" s="855" t="s">
        <v>69</v>
      </c>
      <c r="R37" s="855" t="s">
        <v>69</v>
      </c>
      <c r="S37" s="855" t="s">
        <v>69</v>
      </c>
      <c r="T37" s="855" t="s">
        <v>69</v>
      </c>
      <c r="U37" s="855" t="s">
        <v>69</v>
      </c>
      <c r="V37" s="855" t="s">
        <v>69</v>
      </c>
      <c r="W37" s="855" t="s">
        <v>69</v>
      </c>
      <c r="X37" s="855" t="s">
        <v>69</v>
      </c>
      <c r="Y37" s="855" t="s">
        <v>69</v>
      </c>
      <c r="Z37" s="855" t="s">
        <v>69</v>
      </c>
      <c r="AA37" s="855" t="s">
        <v>69</v>
      </c>
      <c r="AB37" s="855" t="s">
        <v>69</v>
      </c>
      <c r="AC37" s="855" t="s">
        <v>69</v>
      </c>
      <c r="AD37" s="855" t="s">
        <v>69</v>
      </c>
      <c r="AE37" s="856"/>
      <c r="AF37" s="857" t="s">
        <v>69</v>
      </c>
      <c r="AG37" s="857" t="s">
        <v>69</v>
      </c>
      <c r="AH37" s="857">
        <v>24167.078999999998</v>
      </c>
      <c r="AI37" s="857" t="s">
        <v>69</v>
      </c>
      <c r="AJ37" s="857" t="s">
        <v>69</v>
      </c>
      <c r="AK37" s="858" t="s">
        <v>69</v>
      </c>
      <c r="AL37" s="859" t="s">
        <v>455</v>
      </c>
    </row>
    <row r="38" spans="1:38" ht="24.95" customHeight="1" thickBot="1" x14ac:dyDescent="0.25">
      <c r="A38" s="852" t="s">
        <v>477</v>
      </c>
      <c r="B38" s="852" t="s">
        <v>513</v>
      </c>
      <c r="C38" s="853" t="s">
        <v>514</v>
      </c>
      <c r="D38" s="864"/>
      <c r="E38" s="855" t="s">
        <v>69</v>
      </c>
      <c r="F38" s="855" t="s">
        <v>69</v>
      </c>
      <c r="G38" s="855" t="s">
        <v>69</v>
      </c>
      <c r="H38" s="855" t="s">
        <v>69</v>
      </c>
      <c r="I38" s="855" t="s">
        <v>69</v>
      </c>
      <c r="J38" s="855" t="s">
        <v>69</v>
      </c>
      <c r="K38" s="855" t="s">
        <v>69</v>
      </c>
      <c r="L38" s="855" t="s">
        <v>69</v>
      </c>
      <c r="M38" s="855" t="s">
        <v>69</v>
      </c>
      <c r="N38" s="855" t="s">
        <v>69</v>
      </c>
      <c r="O38" s="855" t="s">
        <v>69</v>
      </c>
      <c r="P38" s="855" t="s">
        <v>69</v>
      </c>
      <c r="Q38" s="855" t="s">
        <v>69</v>
      </c>
      <c r="R38" s="855" t="s">
        <v>69</v>
      </c>
      <c r="S38" s="855" t="s">
        <v>69</v>
      </c>
      <c r="T38" s="855" t="s">
        <v>69</v>
      </c>
      <c r="U38" s="855" t="s">
        <v>69</v>
      </c>
      <c r="V38" s="855" t="s">
        <v>69</v>
      </c>
      <c r="W38" s="855" t="s">
        <v>69</v>
      </c>
      <c r="X38" s="855" t="s">
        <v>69</v>
      </c>
      <c r="Y38" s="855" t="s">
        <v>69</v>
      </c>
      <c r="Z38" s="855" t="s">
        <v>69</v>
      </c>
      <c r="AA38" s="855" t="s">
        <v>69</v>
      </c>
      <c r="AB38" s="855" t="s">
        <v>69</v>
      </c>
      <c r="AC38" s="855" t="s">
        <v>69</v>
      </c>
      <c r="AD38" s="855" t="s">
        <v>69</v>
      </c>
      <c r="AE38" s="856"/>
      <c r="AF38" s="857" t="s">
        <v>69</v>
      </c>
      <c r="AG38" s="857" t="s">
        <v>69</v>
      </c>
      <c r="AH38" s="857" t="s">
        <v>69</v>
      </c>
      <c r="AI38" s="857" t="s">
        <v>69</v>
      </c>
      <c r="AJ38" s="857" t="s">
        <v>69</v>
      </c>
      <c r="AK38" s="858" t="s">
        <v>69</v>
      </c>
      <c r="AL38" s="859" t="s">
        <v>455</v>
      </c>
    </row>
    <row r="39" spans="1:38" ht="24.95" customHeight="1" thickBot="1" x14ac:dyDescent="0.25">
      <c r="A39" s="852" t="s">
        <v>515</v>
      </c>
      <c r="B39" s="852" t="s">
        <v>516</v>
      </c>
      <c r="C39" s="853" t="s">
        <v>517</v>
      </c>
      <c r="D39" s="854"/>
      <c r="E39" s="855">
        <v>23.935219199840496</v>
      </c>
      <c r="F39" s="855">
        <v>3.8957576745356781</v>
      </c>
      <c r="G39" s="855">
        <v>9.9092097613844228</v>
      </c>
      <c r="H39" s="855">
        <v>0.616928002920894</v>
      </c>
      <c r="I39" s="855">
        <v>1.9139187829180722</v>
      </c>
      <c r="J39" s="855">
        <v>2.1231764822111705</v>
      </c>
      <c r="K39" s="855">
        <v>2.2422672012045552</v>
      </c>
      <c r="L39" s="855">
        <v>0.37022769304343928</v>
      </c>
      <c r="M39" s="855">
        <v>72.764265992028655</v>
      </c>
      <c r="N39" s="855">
        <v>10.62588996880484</v>
      </c>
      <c r="O39" s="855">
        <v>0.12459241250095368</v>
      </c>
      <c r="P39" s="855">
        <v>6.8845242861571398E-2</v>
      </c>
      <c r="Q39" s="855">
        <v>0.23083439664702335</v>
      </c>
      <c r="R39" s="855">
        <v>1.0343889550026704</v>
      </c>
      <c r="S39" s="855">
        <v>0.84279784931370649</v>
      </c>
      <c r="T39" s="855">
        <v>0.10236992219052798</v>
      </c>
      <c r="U39" s="855" t="s">
        <v>462</v>
      </c>
      <c r="V39" s="855">
        <v>14.952917399691863</v>
      </c>
      <c r="W39" s="855">
        <v>10.184026231999795</v>
      </c>
      <c r="X39" s="855">
        <v>0.94769399828902434</v>
      </c>
      <c r="Y39" s="855">
        <v>1.3852613743962512</v>
      </c>
      <c r="Z39" s="855">
        <v>0.61153605821311297</v>
      </c>
      <c r="AA39" s="855">
        <v>0.93723825508761127</v>
      </c>
      <c r="AB39" s="855">
        <v>3.8817296859859991</v>
      </c>
      <c r="AC39" s="855">
        <v>3.2226624692473796E-2</v>
      </c>
      <c r="AD39" s="855">
        <v>4.4643101056042793</v>
      </c>
      <c r="AE39" s="856"/>
      <c r="AF39" s="857">
        <v>205720.99815774456</v>
      </c>
      <c r="AG39" s="857">
        <v>8399.7820267679999</v>
      </c>
      <c r="AH39" s="857">
        <v>374365.92028523417</v>
      </c>
      <c r="AI39" s="857">
        <v>66692</v>
      </c>
      <c r="AJ39" s="857" t="s">
        <v>69</v>
      </c>
      <c r="AK39" s="858" t="s">
        <v>69</v>
      </c>
      <c r="AL39" s="859" t="s">
        <v>455</v>
      </c>
    </row>
    <row r="40" spans="1:38" ht="24.95" customHeight="1" thickBot="1" x14ac:dyDescent="0.25">
      <c r="A40" s="852" t="s">
        <v>477</v>
      </c>
      <c r="B40" s="852" t="s">
        <v>518</v>
      </c>
      <c r="C40" s="853" t="s">
        <v>519</v>
      </c>
      <c r="D40" s="854"/>
      <c r="E40" s="855">
        <v>10.363483150494186</v>
      </c>
      <c r="F40" s="855">
        <v>1.3069512484662922</v>
      </c>
      <c r="G40" s="855">
        <v>4.2501877195783612E-3</v>
      </c>
      <c r="H40" s="855">
        <v>1.9955949578604505E-3</v>
      </c>
      <c r="I40" s="855">
        <v>0.43840525983328371</v>
      </c>
      <c r="J40" s="855">
        <v>0.43840525983328371</v>
      </c>
      <c r="K40" s="855">
        <v>0.43840525983328371</v>
      </c>
      <c r="L40" s="855">
        <v>0.27853629903602195</v>
      </c>
      <c r="M40" s="855">
        <v>3.3622996730578185</v>
      </c>
      <c r="N40" s="855">
        <v>7.4166071713369422E-5</v>
      </c>
      <c r="O40" s="855">
        <v>7.4166071713369422E-6</v>
      </c>
      <c r="P40" s="855">
        <v>7.8616036016171766E-4</v>
      </c>
      <c r="Q40" s="855">
        <v>1.4833214342673884E-5</v>
      </c>
      <c r="R40" s="855">
        <v>1.2608232191272822E-3</v>
      </c>
      <c r="S40" s="855">
        <v>8.4549321753241179E-4</v>
      </c>
      <c r="T40" s="855">
        <v>2.966642868534783E-5</v>
      </c>
      <c r="U40" s="855">
        <v>1.4833214342673884E-5</v>
      </c>
      <c r="V40" s="855">
        <v>2.6699785816813007E-3</v>
      </c>
      <c r="W40" s="855">
        <v>1.0323205188212583E-2</v>
      </c>
      <c r="X40" s="855">
        <v>4.470051060463583E-3</v>
      </c>
      <c r="Y40" s="855">
        <v>7.4166071713369416E-3</v>
      </c>
      <c r="Z40" s="855">
        <v>5.1227124915412372E-3</v>
      </c>
      <c r="AA40" s="855">
        <v>1.1919106907326482E-3</v>
      </c>
      <c r="AB40" s="855">
        <v>1.8201281414074413E-2</v>
      </c>
      <c r="AC40" s="855" t="s">
        <v>462</v>
      </c>
      <c r="AD40" s="855" t="s">
        <v>462</v>
      </c>
      <c r="AE40" s="856"/>
      <c r="AF40" s="857">
        <v>10454.621905787979</v>
      </c>
      <c r="AG40" s="857" t="s">
        <v>69</v>
      </c>
      <c r="AH40" s="857" t="s">
        <v>69</v>
      </c>
      <c r="AI40" s="857">
        <v>466.11556479803937</v>
      </c>
      <c r="AJ40" s="857" t="s">
        <v>69</v>
      </c>
      <c r="AK40" s="858" t="s">
        <v>69</v>
      </c>
      <c r="AL40" s="859" t="s">
        <v>455</v>
      </c>
    </row>
    <row r="41" spans="1:38" ht="24.95" customHeight="1" thickBot="1" x14ac:dyDescent="0.25">
      <c r="A41" s="852" t="s">
        <v>515</v>
      </c>
      <c r="B41" s="852" t="s">
        <v>520</v>
      </c>
      <c r="C41" s="853" t="s">
        <v>521</v>
      </c>
      <c r="D41" s="854"/>
      <c r="E41" s="855">
        <v>63.494649551114712</v>
      </c>
      <c r="F41" s="855">
        <v>41.266260648954471</v>
      </c>
      <c r="G41" s="855">
        <v>36.322131048983159</v>
      </c>
      <c r="H41" s="855">
        <v>1.7261587799999998</v>
      </c>
      <c r="I41" s="855">
        <v>23.092418073790569</v>
      </c>
      <c r="J41" s="855">
        <v>24.300113022495026</v>
      </c>
      <c r="K41" s="855">
        <v>24.848073633862562</v>
      </c>
      <c r="L41" s="855">
        <v>2.1822531849360005</v>
      </c>
      <c r="M41" s="855">
        <v>697.17126529498569</v>
      </c>
      <c r="N41" s="855">
        <v>7.5434098924000015</v>
      </c>
      <c r="O41" s="855">
        <v>0.58430808649999988</v>
      </c>
      <c r="P41" s="855">
        <v>0.40762155423333335</v>
      </c>
      <c r="Q41" s="855">
        <v>0.25997422220000005</v>
      </c>
      <c r="R41" s="855">
        <v>3.0630145671999998</v>
      </c>
      <c r="S41" s="855">
        <v>2.3513332234999997</v>
      </c>
      <c r="T41" s="855">
        <v>0.68743171960000005</v>
      </c>
      <c r="U41" s="855" t="s">
        <v>462</v>
      </c>
      <c r="V41" s="855">
        <v>55.428144425799999</v>
      </c>
      <c r="W41" s="855">
        <v>14.7838902</v>
      </c>
      <c r="X41" s="855">
        <v>12.611475409440001</v>
      </c>
      <c r="Y41" s="855">
        <v>18.366533285159996</v>
      </c>
      <c r="Z41" s="855">
        <v>8.1477464801600021</v>
      </c>
      <c r="AA41" s="855">
        <v>12.52057516616</v>
      </c>
      <c r="AB41" s="855">
        <v>51.646330340919995</v>
      </c>
      <c r="AC41" s="855">
        <v>1.0636688600000002</v>
      </c>
      <c r="AD41" s="855">
        <v>25.515072400000001</v>
      </c>
      <c r="AE41" s="856"/>
      <c r="AF41" s="857">
        <v>579911</v>
      </c>
      <c r="AG41" s="857">
        <v>37953</v>
      </c>
      <c r="AH41" s="857">
        <v>928311</v>
      </c>
      <c r="AI41" s="857">
        <v>240824</v>
      </c>
      <c r="AJ41" s="857" t="s">
        <v>69</v>
      </c>
      <c r="AK41" s="858" t="s">
        <v>69</v>
      </c>
      <c r="AL41" s="859" t="s">
        <v>455</v>
      </c>
    </row>
    <row r="42" spans="1:38" ht="24.95" customHeight="1" thickBot="1" x14ac:dyDescent="0.25">
      <c r="A42" s="852" t="s">
        <v>477</v>
      </c>
      <c r="B42" s="852" t="s">
        <v>522</v>
      </c>
      <c r="C42" s="853" t="s">
        <v>523</v>
      </c>
      <c r="D42" s="854"/>
      <c r="E42" s="855">
        <v>0.43190806119912845</v>
      </c>
      <c r="F42" s="855">
        <v>11.756304602542205</v>
      </c>
      <c r="G42" s="855">
        <v>1.3020415862632008E-3</v>
      </c>
      <c r="H42" s="855">
        <v>3.0310528214420922E-4</v>
      </c>
      <c r="I42" s="855">
        <v>0.13413629875633051</v>
      </c>
      <c r="J42" s="855">
        <v>0.13413629875633051</v>
      </c>
      <c r="K42" s="855">
        <v>0.13413629875633051</v>
      </c>
      <c r="L42" s="855">
        <v>6.7068149343453851E-3</v>
      </c>
      <c r="M42" s="855">
        <v>86.051290688751465</v>
      </c>
      <c r="N42" s="855">
        <v>1.433815711172883E-4</v>
      </c>
      <c r="O42" s="855">
        <v>1.9798820917640812E-3</v>
      </c>
      <c r="P42" s="855">
        <v>7.042385987876199E-4</v>
      </c>
      <c r="Q42" s="855">
        <v>2.4284089613366183E-5</v>
      </c>
      <c r="R42" s="855">
        <v>8.7781456658322949E-3</v>
      </c>
      <c r="S42" s="855">
        <v>0.33539779633974021</v>
      </c>
      <c r="T42" s="855">
        <v>1.391910788027626E-2</v>
      </c>
      <c r="U42" s="855">
        <v>1.9712694044891369E-3</v>
      </c>
      <c r="V42" s="855">
        <v>0.19654284041658546</v>
      </c>
      <c r="W42" s="855">
        <v>6.5063868651756479E-2</v>
      </c>
      <c r="X42" s="855">
        <v>3.2551039896653892E-3</v>
      </c>
      <c r="Y42" s="855">
        <v>3.2551039896653892E-3</v>
      </c>
      <c r="Z42" s="855">
        <v>3.1737263899237546E-4</v>
      </c>
      <c r="AA42" s="855">
        <v>7.2426063770054993E-4</v>
      </c>
      <c r="AB42" s="855">
        <v>7.5518412560237058E-3</v>
      </c>
      <c r="AC42" s="855" t="s">
        <v>462</v>
      </c>
      <c r="AD42" s="855" t="s">
        <v>462</v>
      </c>
      <c r="AE42" s="856"/>
      <c r="AF42" s="857">
        <v>3445</v>
      </c>
      <c r="AG42" s="857" t="s">
        <v>69</v>
      </c>
      <c r="AH42" s="857" t="s">
        <v>69</v>
      </c>
      <c r="AI42" s="857">
        <v>98.424825550000008</v>
      </c>
      <c r="AJ42" s="857" t="s">
        <v>69</v>
      </c>
      <c r="AK42" s="858" t="s">
        <v>69</v>
      </c>
      <c r="AL42" s="859" t="s">
        <v>455</v>
      </c>
    </row>
    <row r="43" spans="1:38" ht="24.95" customHeight="1" thickBot="1" x14ac:dyDescent="0.25">
      <c r="A43" s="852" t="s">
        <v>515</v>
      </c>
      <c r="B43" s="852" t="s">
        <v>524</v>
      </c>
      <c r="C43" s="853" t="s">
        <v>525</v>
      </c>
      <c r="D43" s="854"/>
      <c r="E43" s="855">
        <v>3.6679960292727891</v>
      </c>
      <c r="F43" s="855">
        <v>0.77231024522837566</v>
      </c>
      <c r="G43" s="855">
        <v>1.8316006904150948</v>
      </c>
      <c r="H43" s="855">
        <v>5.0940025524653855E-2</v>
      </c>
      <c r="I43" s="855">
        <v>0.45030710418118647</v>
      </c>
      <c r="J43" s="855">
        <v>0.47496636255197988</v>
      </c>
      <c r="K43" s="855">
        <v>0.48911764206562536</v>
      </c>
      <c r="L43" s="855">
        <v>9.9819921863815955E-2</v>
      </c>
      <c r="M43" s="855">
        <v>15.662367667975168</v>
      </c>
      <c r="N43" s="855">
        <v>0.31861350271483252</v>
      </c>
      <c r="O43" s="855">
        <v>1.3969087351562303E-2</v>
      </c>
      <c r="P43" s="855">
        <v>9.0190815837550512E-3</v>
      </c>
      <c r="Q43" s="855">
        <v>4.6244202267654673E-3</v>
      </c>
      <c r="R43" s="855">
        <v>9.0110627944374452E-2</v>
      </c>
      <c r="S43" s="855">
        <v>0.10176793726772632</v>
      </c>
      <c r="T43" s="855">
        <v>1.9773429901210317E-2</v>
      </c>
      <c r="U43" s="855" t="s">
        <v>462</v>
      </c>
      <c r="V43" s="855">
        <v>1.5280415438733974</v>
      </c>
      <c r="W43" s="855">
        <v>1.7080715679127421</v>
      </c>
      <c r="X43" s="855">
        <v>0.16744272004920918</v>
      </c>
      <c r="Y43" s="855">
        <v>0.24461692769643567</v>
      </c>
      <c r="Z43" s="855">
        <v>0.10804744705604381</v>
      </c>
      <c r="AA43" s="855">
        <v>0.1656340540583463</v>
      </c>
      <c r="AB43" s="855">
        <v>0.68574114886003501</v>
      </c>
      <c r="AC43" s="855">
        <v>6.0266154186965253E-3</v>
      </c>
      <c r="AD43" s="855">
        <v>0.60095015563525234</v>
      </c>
      <c r="AE43" s="856"/>
      <c r="AF43" s="857">
        <v>17767.596840439401</v>
      </c>
      <c r="AG43" s="857">
        <v>1201.2530512320002</v>
      </c>
      <c r="AH43" s="857">
        <v>11657.919975885823</v>
      </c>
      <c r="AI43" s="857">
        <v>14435</v>
      </c>
      <c r="AJ43" s="857" t="s">
        <v>69</v>
      </c>
      <c r="AK43" s="858" t="s">
        <v>69</v>
      </c>
      <c r="AL43" s="859" t="s">
        <v>455</v>
      </c>
    </row>
    <row r="44" spans="1:38" ht="24.95" customHeight="1" thickBot="1" x14ac:dyDescent="0.25">
      <c r="A44" s="852" t="s">
        <v>477</v>
      </c>
      <c r="B44" s="852" t="s">
        <v>526</v>
      </c>
      <c r="C44" s="853" t="s">
        <v>527</v>
      </c>
      <c r="D44" s="854"/>
      <c r="E44" s="855">
        <v>34.082491396197142</v>
      </c>
      <c r="F44" s="855">
        <v>14.532045448377589</v>
      </c>
      <c r="G44" s="855">
        <v>1.845946703111093E-2</v>
      </c>
      <c r="H44" s="855">
        <v>8.0079871449733244E-3</v>
      </c>
      <c r="I44" s="855">
        <v>4.9000607641637233</v>
      </c>
      <c r="J44" s="855">
        <v>4.9000607641637233</v>
      </c>
      <c r="K44" s="855">
        <v>4.9000607641637233</v>
      </c>
      <c r="L44" s="855">
        <v>2.8044118117275767</v>
      </c>
      <c r="M44" s="855">
        <v>51.180704597690578</v>
      </c>
      <c r="N44" s="855">
        <v>6.4421269414911798E-4</v>
      </c>
      <c r="O44" s="855">
        <v>3.3133034624043224E-3</v>
      </c>
      <c r="P44" s="855">
        <v>6.2969591665124778E-3</v>
      </c>
      <c r="Q44" s="855">
        <v>1.2355451936129031E-4</v>
      </c>
      <c r="R44" s="855">
        <v>2.3514938064826019E-2</v>
      </c>
      <c r="S44" s="855">
        <v>0.56106071047408368</v>
      </c>
      <c r="T44" s="855">
        <v>2.3033555517597989E-2</v>
      </c>
      <c r="U44" s="855">
        <v>3.3555891678444948E-3</v>
      </c>
      <c r="V44" s="855">
        <v>0.34235099848510858</v>
      </c>
      <c r="W44" s="855">
        <v>0.16791356912137539</v>
      </c>
      <c r="X44" s="855">
        <v>3.5348818487744918E-2</v>
      </c>
      <c r="Y44" s="855">
        <v>5.7964469363036918E-2</v>
      </c>
      <c r="Z44" s="855">
        <v>3.903789036754602E-2</v>
      </c>
      <c r="AA44" s="855">
        <v>9.2503207296348589E-3</v>
      </c>
      <c r="AB44" s="855">
        <v>0.14160149894796276</v>
      </c>
      <c r="AC44" s="855" t="s">
        <v>462</v>
      </c>
      <c r="AD44" s="855" t="s">
        <v>462</v>
      </c>
      <c r="AE44" s="856"/>
      <c r="AF44" s="857">
        <v>45987.998339459315</v>
      </c>
      <c r="AG44" s="857" t="s">
        <v>69</v>
      </c>
      <c r="AH44" s="857" t="s">
        <v>69</v>
      </c>
      <c r="AI44" s="857">
        <v>3596.4439821553424</v>
      </c>
      <c r="AJ44" s="857" t="s">
        <v>69</v>
      </c>
      <c r="AK44" s="858" t="s">
        <v>69</v>
      </c>
      <c r="AL44" s="859" t="s">
        <v>455</v>
      </c>
    </row>
    <row r="45" spans="1:38" ht="24.95" customHeight="1" thickBot="1" x14ac:dyDescent="0.25">
      <c r="A45" s="852" t="s">
        <v>477</v>
      </c>
      <c r="B45" s="852" t="s">
        <v>528</v>
      </c>
      <c r="C45" s="853" t="s">
        <v>529</v>
      </c>
      <c r="D45" s="854"/>
      <c r="E45" s="855">
        <v>0.29218362492702143</v>
      </c>
      <c r="F45" s="855">
        <v>1.2391808343002929E-2</v>
      </c>
      <c r="G45" s="855">
        <v>3.4385750322742784E-2</v>
      </c>
      <c r="H45" s="855">
        <v>8.2070268111497784E-5</v>
      </c>
      <c r="I45" s="855">
        <v>1.6810976522344531E-2</v>
      </c>
      <c r="J45" s="855">
        <v>1.8213849479509985E-2</v>
      </c>
      <c r="K45" s="855">
        <v>1.8213849479509985E-2</v>
      </c>
      <c r="L45" s="855">
        <v>3.7794069181183495E-3</v>
      </c>
      <c r="M45" s="855">
        <v>2.8230274413443363E-2</v>
      </c>
      <c r="N45" s="855">
        <v>8.0364388512904248E-4</v>
      </c>
      <c r="O45" s="855">
        <v>6.5589910328865144E-5</v>
      </c>
      <c r="P45" s="855">
        <v>1.7225725641349329E-4</v>
      </c>
      <c r="Q45" s="855">
        <v>6.3004675991199552E-4</v>
      </c>
      <c r="R45" s="855">
        <v>7.0789290752741173E-4</v>
      </c>
      <c r="S45" s="855">
        <v>5.4593780581330929E-3</v>
      </c>
      <c r="T45" s="855">
        <v>2.4943346962713268E-2</v>
      </c>
      <c r="U45" s="855">
        <v>6.6202722193192687E-4</v>
      </c>
      <c r="V45" s="855">
        <v>7.1354150022707417E-3</v>
      </c>
      <c r="W45" s="855">
        <v>2.3754862855293941E-2</v>
      </c>
      <c r="X45" s="855">
        <v>1.7831728484962137E-4</v>
      </c>
      <c r="Y45" s="855">
        <v>2.9719547474936855E-4</v>
      </c>
      <c r="Z45" s="855">
        <v>2.0447048662756588E-4</v>
      </c>
      <c r="AA45" s="855">
        <v>4.6956885010400179E-5</v>
      </c>
      <c r="AB45" s="855">
        <v>7.2694013123695612E-4</v>
      </c>
      <c r="AC45" s="855">
        <v>5.1164182117082921E-4</v>
      </c>
      <c r="AD45" s="855">
        <v>5.5067700629169987E-4</v>
      </c>
      <c r="AE45" s="856"/>
      <c r="AF45" s="857">
        <v>253.848418115398</v>
      </c>
      <c r="AG45" s="857" t="s">
        <v>69</v>
      </c>
      <c r="AH45" s="857" t="s">
        <v>69</v>
      </c>
      <c r="AI45" s="857" t="s">
        <v>69</v>
      </c>
      <c r="AJ45" s="857" t="s">
        <v>69</v>
      </c>
      <c r="AK45" s="858" t="s">
        <v>69</v>
      </c>
      <c r="AL45" s="859" t="s">
        <v>455</v>
      </c>
    </row>
    <row r="46" spans="1:38" ht="24.95" customHeight="1" thickBot="1" x14ac:dyDescent="0.25">
      <c r="A46" s="852" t="s">
        <v>515</v>
      </c>
      <c r="B46" s="852" t="s">
        <v>530</v>
      </c>
      <c r="C46" s="853" t="s">
        <v>531</v>
      </c>
      <c r="D46" s="854"/>
      <c r="E46" s="855">
        <v>0.29651219023439163</v>
      </c>
      <c r="F46" s="855">
        <v>2.9908116089725406E-2</v>
      </c>
      <c r="G46" s="855">
        <v>0.11623537981351301</v>
      </c>
      <c r="H46" s="855">
        <v>7.2718713424006496E-3</v>
      </c>
      <c r="I46" s="855">
        <v>4.8934161363619064E-3</v>
      </c>
      <c r="J46" s="855">
        <v>6.4253514851169745E-3</v>
      </c>
      <c r="K46" s="855">
        <v>6.6356050190129745E-3</v>
      </c>
      <c r="L46" s="855">
        <v>1.8006214213572131E-3</v>
      </c>
      <c r="M46" s="855">
        <v>0.36529444672715994</v>
      </c>
      <c r="N46" s="855" t="s">
        <v>462</v>
      </c>
      <c r="O46" s="855" t="s">
        <v>462</v>
      </c>
      <c r="P46" s="855">
        <v>4.3674251649000002E-4</v>
      </c>
      <c r="Q46" s="855" t="s">
        <v>462</v>
      </c>
      <c r="R46" s="855" t="s">
        <v>462</v>
      </c>
      <c r="S46" s="855" t="s">
        <v>462</v>
      </c>
      <c r="T46" s="855" t="s">
        <v>462</v>
      </c>
      <c r="U46" s="855" t="s">
        <v>462</v>
      </c>
      <c r="V46" s="855" t="s">
        <v>462</v>
      </c>
      <c r="W46" s="855">
        <v>1.2232174174968699E-2</v>
      </c>
      <c r="X46" s="855">
        <v>1.0161059564071527E-3</v>
      </c>
      <c r="Y46" s="855">
        <v>1.4864108679306456E-3</v>
      </c>
      <c r="Z46" s="855">
        <v>6.5895355186422261E-4</v>
      </c>
      <c r="AA46" s="855">
        <v>1.0070011543389607E-3</v>
      </c>
      <c r="AB46" s="855">
        <v>4.1684715305409818E-3</v>
      </c>
      <c r="AC46" s="855">
        <v>2.3000554910666669E-5</v>
      </c>
      <c r="AD46" s="855">
        <v>2.1862816915279993E-3</v>
      </c>
      <c r="AE46" s="856"/>
      <c r="AF46" s="857">
        <v>2488.4507396909999</v>
      </c>
      <c r="AG46" s="857">
        <v>92.163322999999991</v>
      </c>
      <c r="AH46" s="857">
        <v>6782.1597388800001</v>
      </c>
      <c r="AI46" s="857" t="s">
        <v>69</v>
      </c>
      <c r="AJ46" s="857" t="s">
        <v>69</v>
      </c>
      <c r="AK46" s="858" t="s">
        <v>69</v>
      </c>
      <c r="AL46" s="859" t="s">
        <v>455</v>
      </c>
    </row>
    <row r="47" spans="1:38" ht="24.95" customHeight="1" thickBot="1" x14ac:dyDescent="0.25">
      <c r="A47" s="852" t="s">
        <v>477</v>
      </c>
      <c r="B47" s="852" t="s">
        <v>532</v>
      </c>
      <c r="C47" s="853" t="s">
        <v>533</v>
      </c>
      <c r="D47" s="854"/>
      <c r="E47" s="855">
        <v>6.2474643477831266</v>
      </c>
      <c r="F47" s="855">
        <v>2.5939368170756776</v>
      </c>
      <c r="G47" s="855">
        <v>7.7165089805916603E-2</v>
      </c>
      <c r="H47" s="855">
        <v>4.1906214729948654E-2</v>
      </c>
      <c r="I47" s="855">
        <v>0.19092185849956581</v>
      </c>
      <c r="J47" s="855">
        <v>0.19265730070793408</v>
      </c>
      <c r="K47" s="855">
        <v>0.19265790749193407</v>
      </c>
      <c r="L47" s="855">
        <v>8.7319406303552477E-2</v>
      </c>
      <c r="M47" s="855">
        <v>22.557471625497087</v>
      </c>
      <c r="N47" s="855">
        <v>1.2926435773811678E-3</v>
      </c>
      <c r="O47" s="855">
        <v>8.836400448283718E-5</v>
      </c>
      <c r="P47" s="855">
        <v>1.2651671911111878E-3</v>
      </c>
      <c r="Q47" s="855">
        <v>1.1702730981486009E-3</v>
      </c>
      <c r="R47" s="855">
        <v>2.1633125933674165E-3</v>
      </c>
      <c r="S47" s="855">
        <v>5.5616108543117982E-3</v>
      </c>
      <c r="T47" s="855">
        <v>5.051929728107854E-2</v>
      </c>
      <c r="U47" s="855">
        <v>6.8178614860124002E-4</v>
      </c>
      <c r="V47" s="855">
        <v>1.0184694263474087E-2</v>
      </c>
      <c r="W47" s="855">
        <v>3.5318805679635121E-2</v>
      </c>
      <c r="X47" s="855">
        <v>5.4908676386011155E-3</v>
      </c>
      <c r="Y47" s="855">
        <v>6.0939264039135532E-3</v>
      </c>
      <c r="Z47" s="855">
        <v>1.4844229468137802E-3</v>
      </c>
      <c r="AA47" s="855">
        <v>1.2586623198667926E-3</v>
      </c>
      <c r="AB47" s="855">
        <v>1.4327879309195246E-2</v>
      </c>
      <c r="AC47" s="855">
        <v>4.8306885912416061E-4</v>
      </c>
      <c r="AD47" s="855">
        <v>9.625587965712318E-4</v>
      </c>
      <c r="AE47" s="856"/>
      <c r="AF47" s="857">
        <v>10449.689928176345</v>
      </c>
      <c r="AG47" s="857" t="s">
        <v>69</v>
      </c>
      <c r="AH47" s="857" t="s">
        <v>69</v>
      </c>
      <c r="AI47" s="857">
        <v>218.68716007055031</v>
      </c>
      <c r="AJ47" s="857" t="s">
        <v>69</v>
      </c>
      <c r="AK47" s="858" t="s">
        <v>69</v>
      </c>
      <c r="AL47" s="859" t="s">
        <v>455</v>
      </c>
    </row>
    <row r="48" spans="1:38" ht="24.95" customHeight="1" thickBot="1" x14ac:dyDescent="0.25">
      <c r="A48" s="852" t="s">
        <v>534</v>
      </c>
      <c r="B48" s="852" t="s">
        <v>535</v>
      </c>
      <c r="C48" s="853" t="s">
        <v>536</v>
      </c>
      <c r="D48" s="854"/>
      <c r="E48" s="855" t="s">
        <v>69</v>
      </c>
      <c r="F48" s="855">
        <v>6.8117575889999997E-3</v>
      </c>
      <c r="G48" s="855" t="s">
        <v>69</v>
      </c>
      <c r="H48" s="855" t="s">
        <v>69</v>
      </c>
      <c r="I48" s="855">
        <v>0.43879761683333329</v>
      </c>
      <c r="J48" s="855">
        <v>2.9253174455555553</v>
      </c>
      <c r="K48" s="855">
        <v>5.8830964782488895</v>
      </c>
      <c r="L48" s="855" t="s">
        <v>69</v>
      </c>
      <c r="M48" s="855" t="s">
        <v>69</v>
      </c>
      <c r="N48" s="855" t="s">
        <v>69</v>
      </c>
      <c r="O48" s="855" t="s">
        <v>69</v>
      </c>
      <c r="P48" s="855" t="s">
        <v>69</v>
      </c>
      <c r="Q48" s="855" t="s">
        <v>69</v>
      </c>
      <c r="R48" s="855" t="s">
        <v>69</v>
      </c>
      <c r="S48" s="855" t="s">
        <v>69</v>
      </c>
      <c r="T48" s="855" t="s">
        <v>69</v>
      </c>
      <c r="U48" s="855" t="s">
        <v>69</v>
      </c>
      <c r="V48" s="855" t="s">
        <v>69</v>
      </c>
      <c r="W48" s="855" t="s">
        <v>69</v>
      </c>
      <c r="X48" s="855" t="s">
        <v>69</v>
      </c>
      <c r="Y48" s="855" t="s">
        <v>69</v>
      </c>
      <c r="Z48" s="855" t="s">
        <v>69</v>
      </c>
      <c r="AA48" s="855" t="s">
        <v>69</v>
      </c>
      <c r="AB48" s="855" t="s">
        <v>69</v>
      </c>
      <c r="AC48" s="855" t="s">
        <v>69</v>
      </c>
      <c r="AD48" s="855" t="s">
        <v>69</v>
      </c>
      <c r="AE48" s="856"/>
      <c r="AF48" s="857" t="s">
        <v>69</v>
      </c>
      <c r="AG48" s="857" t="s">
        <v>69</v>
      </c>
      <c r="AH48" s="857" t="s">
        <v>69</v>
      </c>
      <c r="AI48" s="857" t="s">
        <v>69</v>
      </c>
      <c r="AJ48" s="857" t="s">
        <v>69</v>
      </c>
      <c r="AK48" s="858">
        <v>183.62347399999999</v>
      </c>
      <c r="AL48" s="859" t="s">
        <v>537</v>
      </c>
    </row>
    <row r="49" spans="1:38" ht="24.95" customHeight="1" thickBot="1" x14ac:dyDescent="0.25">
      <c r="A49" s="852" t="s">
        <v>534</v>
      </c>
      <c r="B49" s="852" t="s">
        <v>538</v>
      </c>
      <c r="C49" s="853" t="s">
        <v>539</v>
      </c>
      <c r="D49" s="854"/>
      <c r="E49" s="855">
        <v>1.051296</v>
      </c>
      <c r="F49" s="855">
        <v>3.518656</v>
      </c>
      <c r="G49" s="855">
        <v>1.0350527</v>
      </c>
      <c r="H49" s="855">
        <v>1.6473842999999999E-3</v>
      </c>
      <c r="I49" s="855">
        <v>0.28655730472600005</v>
      </c>
      <c r="J49" s="855">
        <v>0.44679808890000006</v>
      </c>
      <c r="K49" s="855">
        <v>6.5512926999999994</v>
      </c>
      <c r="L49" s="855">
        <v>1.393959503174E-2</v>
      </c>
      <c r="M49" s="855">
        <v>5.3029749999999991</v>
      </c>
      <c r="N49" s="855" t="s">
        <v>69</v>
      </c>
      <c r="O49" s="855" t="s">
        <v>69</v>
      </c>
      <c r="P49" s="855">
        <v>1.8600000000000002E-2</v>
      </c>
      <c r="Q49" s="855" t="s">
        <v>69</v>
      </c>
      <c r="R49" s="855" t="s">
        <v>69</v>
      </c>
      <c r="S49" s="855" t="s">
        <v>69</v>
      </c>
      <c r="T49" s="855" t="s">
        <v>69</v>
      </c>
      <c r="U49" s="855" t="s">
        <v>69</v>
      </c>
      <c r="V49" s="855" t="s">
        <v>69</v>
      </c>
      <c r="W49" s="855">
        <v>1.47498E-2</v>
      </c>
      <c r="X49" s="855">
        <v>3.3928139000000003E-2</v>
      </c>
      <c r="Y49" s="855">
        <v>4.2237071000000001E-2</v>
      </c>
      <c r="Z49" s="855">
        <v>2.1464740999999999E-2</v>
      </c>
      <c r="AA49" s="855">
        <v>1.4540631000000004E-2</v>
      </c>
      <c r="AB49" s="855">
        <v>0.112170582</v>
      </c>
      <c r="AC49" s="855" t="s">
        <v>69</v>
      </c>
      <c r="AD49" s="855" t="s">
        <v>69</v>
      </c>
      <c r="AE49" s="856"/>
      <c r="AF49" s="857" t="s">
        <v>69</v>
      </c>
      <c r="AG49" s="857" t="s">
        <v>69</v>
      </c>
      <c r="AH49" s="857" t="s">
        <v>69</v>
      </c>
      <c r="AI49" s="857" t="s">
        <v>69</v>
      </c>
      <c r="AJ49" s="857" t="s">
        <v>69</v>
      </c>
      <c r="AK49" s="858">
        <v>26.319824000000001</v>
      </c>
      <c r="AL49" s="859" t="s">
        <v>540</v>
      </c>
    </row>
    <row r="50" spans="1:38" ht="24.95" customHeight="1" thickBot="1" x14ac:dyDescent="0.25">
      <c r="A50" s="852" t="s">
        <v>534</v>
      </c>
      <c r="B50" s="852" t="s">
        <v>541</v>
      </c>
      <c r="C50" s="853" t="s">
        <v>542</v>
      </c>
      <c r="D50" s="854"/>
      <c r="E50" s="855" t="s">
        <v>69</v>
      </c>
      <c r="F50" s="855" t="s">
        <v>69</v>
      </c>
      <c r="G50" s="855" t="s">
        <v>69</v>
      </c>
      <c r="H50" s="855" t="s">
        <v>69</v>
      </c>
      <c r="I50" s="855" t="s">
        <v>69</v>
      </c>
      <c r="J50" s="855" t="s">
        <v>69</v>
      </c>
      <c r="K50" s="855" t="s">
        <v>69</v>
      </c>
      <c r="L50" s="855" t="s">
        <v>69</v>
      </c>
      <c r="M50" s="855" t="s">
        <v>69</v>
      </c>
      <c r="N50" s="855" t="s">
        <v>69</v>
      </c>
      <c r="O50" s="855" t="s">
        <v>69</v>
      </c>
      <c r="P50" s="855" t="s">
        <v>69</v>
      </c>
      <c r="Q50" s="855" t="s">
        <v>69</v>
      </c>
      <c r="R50" s="855" t="s">
        <v>69</v>
      </c>
      <c r="S50" s="855" t="s">
        <v>69</v>
      </c>
      <c r="T50" s="855" t="s">
        <v>69</v>
      </c>
      <c r="U50" s="855" t="s">
        <v>69</v>
      </c>
      <c r="V50" s="855" t="s">
        <v>69</v>
      </c>
      <c r="W50" s="855" t="s">
        <v>69</v>
      </c>
      <c r="X50" s="855" t="s">
        <v>69</v>
      </c>
      <c r="Y50" s="855" t="s">
        <v>69</v>
      </c>
      <c r="Z50" s="855" t="s">
        <v>69</v>
      </c>
      <c r="AA50" s="855" t="s">
        <v>69</v>
      </c>
      <c r="AB50" s="855" t="s">
        <v>69</v>
      </c>
      <c r="AC50" s="855" t="s">
        <v>69</v>
      </c>
      <c r="AD50" s="855" t="s">
        <v>69</v>
      </c>
      <c r="AE50" s="856"/>
      <c r="AF50" s="857" t="s">
        <v>69</v>
      </c>
      <c r="AG50" s="857" t="s">
        <v>69</v>
      </c>
      <c r="AH50" s="857" t="s">
        <v>69</v>
      </c>
      <c r="AI50" s="857" t="s">
        <v>69</v>
      </c>
      <c r="AJ50" s="857" t="s">
        <v>69</v>
      </c>
      <c r="AK50" s="858" t="s">
        <v>69</v>
      </c>
      <c r="AL50" s="859" t="s">
        <v>543</v>
      </c>
    </row>
    <row r="51" spans="1:38" ht="24.95" customHeight="1" thickBot="1" x14ac:dyDescent="0.25">
      <c r="A51" s="852" t="s">
        <v>534</v>
      </c>
      <c r="B51" s="860" t="s">
        <v>544</v>
      </c>
      <c r="C51" s="853" t="s">
        <v>545</v>
      </c>
      <c r="D51" s="854"/>
      <c r="E51" s="855" t="s">
        <v>69</v>
      </c>
      <c r="F51" s="855">
        <v>6.6934402068479999</v>
      </c>
      <c r="G51" s="855" t="s">
        <v>69</v>
      </c>
      <c r="H51" s="855" t="s">
        <v>69</v>
      </c>
      <c r="I51" s="855" t="s">
        <v>69</v>
      </c>
      <c r="J51" s="855" t="s">
        <v>69</v>
      </c>
      <c r="K51" s="855" t="s">
        <v>69</v>
      </c>
      <c r="L51" s="855" t="s">
        <v>69</v>
      </c>
      <c r="M51" s="855" t="s">
        <v>69</v>
      </c>
      <c r="N51" s="855" t="s">
        <v>69</v>
      </c>
      <c r="O51" s="855" t="s">
        <v>69</v>
      </c>
      <c r="P51" s="855">
        <v>3.2480394399999999E-3</v>
      </c>
      <c r="Q51" s="855" t="s">
        <v>69</v>
      </c>
      <c r="R51" s="855" t="s">
        <v>69</v>
      </c>
      <c r="S51" s="855" t="s">
        <v>69</v>
      </c>
      <c r="T51" s="855" t="s">
        <v>69</v>
      </c>
      <c r="U51" s="855" t="s">
        <v>69</v>
      </c>
      <c r="V51" s="855" t="s">
        <v>69</v>
      </c>
      <c r="W51" s="855" t="s">
        <v>69</v>
      </c>
      <c r="X51" s="855" t="s">
        <v>69</v>
      </c>
      <c r="Y51" s="855" t="s">
        <v>69</v>
      </c>
      <c r="Z51" s="855" t="s">
        <v>69</v>
      </c>
      <c r="AA51" s="855" t="s">
        <v>69</v>
      </c>
      <c r="AB51" s="855" t="s">
        <v>69</v>
      </c>
      <c r="AC51" s="855" t="s">
        <v>69</v>
      </c>
      <c r="AD51" s="855" t="s">
        <v>69</v>
      </c>
      <c r="AE51" s="856"/>
      <c r="AF51" s="857" t="s">
        <v>69</v>
      </c>
      <c r="AG51" s="857" t="s">
        <v>69</v>
      </c>
      <c r="AH51" s="857" t="s">
        <v>69</v>
      </c>
      <c r="AI51" s="857" t="s">
        <v>69</v>
      </c>
      <c r="AJ51" s="857" t="s">
        <v>69</v>
      </c>
      <c r="AK51" s="858">
        <v>2.8000339999999997</v>
      </c>
      <c r="AL51" s="859" t="s">
        <v>546</v>
      </c>
    </row>
    <row r="52" spans="1:38" ht="24.95" customHeight="1" thickBot="1" x14ac:dyDescent="0.25">
      <c r="A52" s="852" t="s">
        <v>534</v>
      </c>
      <c r="B52" s="860" t="s">
        <v>547</v>
      </c>
      <c r="C52" s="863" t="s">
        <v>548</v>
      </c>
      <c r="D52" s="865"/>
      <c r="E52" s="855">
        <v>0.83167649249999998</v>
      </c>
      <c r="F52" s="855">
        <v>5.0198652360381466</v>
      </c>
      <c r="G52" s="855">
        <v>4.8823516726765002</v>
      </c>
      <c r="H52" s="855" t="s">
        <v>69</v>
      </c>
      <c r="I52" s="855" t="s">
        <v>69</v>
      </c>
      <c r="J52" s="855" t="s">
        <v>69</v>
      </c>
      <c r="K52" s="855" t="s">
        <v>69</v>
      </c>
      <c r="L52" s="855" t="s">
        <v>69</v>
      </c>
      <c r="M52" s="855">
        <v>0.41026346600000002</v>
      </c>
      <c r="N52" s="855" t="s">
        <v>69</v>
      </c>
      <c r="O52" s="855" t="s">
        <v>69</v>
      </c>
      <c r="P52" s="855" t="s">
        <v>69</v>
      </c>
      <c r="Q52" s="855" t="s">
        <v>69</v>
      </c>
      <c r="R52" s="855" t="s">
        <v>69</v>
      </c>
      <c r="S52" s="855" t="s">
        <v>69</v>
      </c>
      <c r="T52" s="855" t="s">
        <v>69</v>
      </c>
      <c r="U52" s="855" t="s">
        <v>69</v>
      </c>
      <c r="V52" s="855" t="s">
        <v>69</v>
      </c>
      <c r="W52" s="855" t="s">
        <v>69</v>
      </c>
      <c r="X52" s="855" t="s">
        <v>69</v>
      </c>
      <c r="Y52" s="855" t="s">
        <v>69</v>
      </c>
      <c r="Z52" s="855" t="s">
        <v>69</v>
      </c>
      <c r="AA52" s="855" t="s">
        <v>69</v>
      </c>
      <c r="AB52" s="855" t="s">
        <v>69</v>
      </c>
      <c r="AC52" s="855" t="s">
        <v>69</v>
      </c>
      <c r="AD52" s="855" t="s">
        <v>69</v>
      </c>
      <c r="AE52" s="856"/>
      <c r="AF52" s="857" t="s">
        <v>69</v>
      </c>
      <c r="AG52" s="857" t="s">
        <v>69</v>
      </c>
      <c r="AH52" s="857" t="s">
        <v>69</v>
      </c>
      <c r="AI52" s="857" t="s">
        <v>69</v>
      </c>
      <c r="AJ52" s="857" t="s">
        <v>69</v>
      </c>
      <c r="AK52" s="858">
        <v>100.901</v>
      </c>
      <c r="AL52" s="859" t="s">
        <v>549</v>
      </c>
    </row>
    <row r="53" spans="1:38" ht="24.95" customHeight="1" thickBot="1" x14ac:dyDescent="0.25">
      <c r="A53" s="852" t="s">
        <v>534</v>
      </c>
      <c r="B53" s="860" t="s">
        <v>550</v>
      </c>
      <c r="C53" s="863" t="s">
        <v>551</v>
      </c>
      <c r="D53" s="865"/>
      <c r="E53" s="855" t="s">
        <v>69</v>
      </c>
      <c r="F53" s="855">
        <v>20.846632415194087</v>
      </c>
      <c r="G53" s="855" t="s">
        <v>69</v>
      </c>
      <c r="H53" s="855" t="s">
        <v>69</v>
      </c>
      <c r="I53" s="855" t="s">
        <v>69</v>
      </c>
      <c r="J53" s="855" t="s">
        <v>69</v>
      </c>
      <c r="K53" s="855" t="s">
        <v>69</v>
      </c>
      <c r="L53" s="855" t="s">
        <v>69</v>
      </c>
      <c r="M53" s="855" t="s">
        <v>69</v>
      </c>
      <c r="N53" s="855" t="s">
        <v>69</v>
      </c>
      <c r="O53" s="855" t="s">
        <v>69</v>
      </c>
      <c r="P53" s="855" t="s">
        <v>69</v>
      </c>
      <c r="Q53" s="855" t="s">
        <v>69</v>
      </c>
      <c r="R53" s="855" t="s">
        <v>69</v>
      </c>
      <c r="S53" s="855" t="s">
        <v>69</v>
      </c>
      <c r="T53" s="855" t="s">
        <v>69</v>
      </c>
      <c r="U53" s="855" t="s">
        <v>69</v>
      </c>
      <c r="V53" s="855" t="s">
        <v>69</v>
      </c>
      <c r="W53" s="855" t="s">
        <v>69</v>
      </c>
      <c r="X53" s="855" t="s">
        <v>69</v>
      </c>
      <c r="Y53" s="855" t="s">
        <v>69</v>
      </c>
      <c r="Z53" s="855" t="s">
        <v>69</v>
      </c>
      <c r="AA53" s="855" t="s">
        <v>69</v>
      </c>
      <c r="AB53" s="855" t="s">
        <v>69</v>
      </c>
      <c r="AC53" s="855" t="s">
        <v>69</v>
      </c>
      <c r="AD53" s="855" t="s">
        <v>69</v>
      </c>
      <c r="AE53" s="856"/>
      <c r="AF53" s="857" t="s">
        <v>69</v>
      </c>
      <c r="AG53" s="857" t="s">
        <v>69</v>
      </c>
      <c r="AH53" s="857" t="s">
        <v>69</v>
      </c>
      <c r="AI53" s="857" t="s">
        <v>69</v>
      </c>
      <c r="AJ53" s="857" t="s">
        <v>69</v>
      </c>
      <c r="AK53" s="858">
        <v>80.303794999999994</v>
      </c>
      <c r="AL53" s="859" t="s">
        <v>552</v>
      </c>
    </row>
    <row r="54" spans="1:38" ht="24.95" customHeight="1" thickBot="1" x14ac:dyDescent="0.25">
      <c r="A54" s="852" t="s">
        <v>534</v>
      </c>
      <c r="B54" s="860" t="s">
        <v>553</v>
      </c>
      <c r="C54" s="863" t="s">
        <v>554</v>
      </c>
      <c r="D54" s="865"/>
      <c r="E54" s="855">
        <v>6.3787854759199999E-2</v>
      </c>
      <c r="F54" s="855">
        <v>7.036418283127932</v>
      </c>
      <c r="G54" s="855">
        <v>2.0550713400000003E-3</v>
      </c>
      <c r="H54" s="855" t="s">
        <v>69</v>
      </c>
      <c r="I54" s="855" t="s">
        <v>69</v>
      </c>
      <c r="J54" s="855" t="s">
        <v>69</v>
      </c>
      <c r="K54" s="855" t="s">
        <v>69</v>
      </c>
      <c r="L54" s="855" t="s">
        <v>69</v>
      </c>
      <c r="M54" s="855">
        <v>0.24935252314959999</v>
      </c>
      <c r="N54" s="855" t="s">
        <v>69</v>
      </c>
      <c r="O54" s="855" t="s">
        <v>69</v>
      </c>
      <c r="P54" s="855">
        <v>1.15977917744E-2</v>
      </c>
      <c r="Q54" s="855" t="s">
        <v>69</v>
      </c>
      <c r="R54" s="855" t="s">
        <v>69</v>
      </c>
      <c r="S54" s="855" t="s">
        <v>69</v>
      </c>
      <c r="T54" s="855" t="s">
        <v>69</v>
      </c>
      <c r="U54" s="855" t="s">
        <v>69</v>
      </c>
      <c r="V54" s="855" t="s">
        <v>69</v>
      </c>
      <c r="W54" s="855" t="s">
        <v>69</v>
      </c>
      <c r="X54" s="855" t="s">
        <v>69</v>
      </c>
      <c r="Y54" s="855" t="s">
        <v>69</v>
      </c>
      <c r="Z54" s="855" t="s">
        <v>69</v>
      </c>
      <c r="AA54" s="855" t="s">
        <v>69</v>
      </c>
      <c r="AB54" s="855" t="s">
        <v>69</v>
      </c>
      <c r="AC54" s="855" t="s">
        <v>69</v>
      </c>
      <c r="AD54" s="855" t="s">
        <v>69</v>
      </c>
      <c r="AE54" s="856"/>
      <c r="AF54" s="857" t="s">
        <v>69</v>
      </c>
      <c r="AG54" s="857" t="s">
        <v>69</v>
      </c>
      <c r="AH54" s="857" t="s">
        <v>69</v>
      </c>
      <c r="AI54" s="857" t="s">
        <v>69</v>
      </c>
      <c r="AJ54" s="857" t="s">
        <v>69</v>
      </c>
      <c r="AK54" s="857">
        <v>3039484</v>
      </c>
      <c r="AL54" s="859" t="s">
        <v>555</v>
      </c>
    </row>
    <row r="55" spans="1:38" ht="24.95" customHeight="1" thickBot="1" x14ac:dyDescent="0.25">
      <c r="A55" s="852" t="s">
        <v>534</v>
      </c>
      <c r="B55" s="860" t="s">
        <v>556</v>
      </c>
      <c r="C55" s="863" t="s">
        <v>557</v>
      </c>
      <c r="D55" s="865"/>
      <c r="E55" s="855">
        <v>0.44696593517235261</v>
      </c>
      <c r="F55" s="855">
        <v>0.42041207130574876</v>
      </c>
      <c r="G55" s="855">
        <v>1.0905786852416475</v>
      </c>
      <c r="H55" s="855" t="s">
        <v>69</v>
      </c>
      <c r="I55" s="855">
        <v>2.9358162E-2</v>
      </c>
      <c r="J55" s="855">
        <v>2.9358162E-2</v>
      </c>
      <c r="K55" s="855">
        <v>2.9358162E-2</v>
      </c>
      <c r="L55" s="855">
        <v>7.7799129300000006E-3</v>
      </c>
      <c r="M55" s="855">
        <v>0.13883432611712121</v>
      </c>
      <c r="N55" s="855" t="s">
        <v>69</v>
      </c>
      <c r="O55" s="855" t="s">
        <v>69</v>
      </c>
      <c r="P55" s="855">
        <v>8.8074485999999983E-3</v>
      </c>
      <c r="Q55" s="855" t="s">
        <v>69</v>
      </c>
      <c r="R55" s="855" t="s">
        <v>69</v>
      </c>
      <c r="S55" s="855" t="s">
        <v>69</v>
      </c>
      <c r="T55" s="855" t="s">
        <v>69</v>
      </c>
      <c r="U55" s="855" t="s">
        <v>69</v>
      </c>
      <c r="V55" s="855" t="s">
        <v>69</v>
      </c>
      <c r="W55" s="855" t="s">
        <v>69</v>
      </c>
      <c r="X55" s="855" t="s">
        <v>69</v>
      </c>
      <c r="Y55" s="855" t="s">
        <v>69</v>
      </c>
      <c r="Z55" s="855" t="s">
        <v>69</v>
      </c>
      <c r="AA55" s="855" t="s">
        <v>69</v>
      </c>
      <c r="AB55" s="855" t="s">
        <v>69</v>
      </c>
      <c r="AC55" s="855" t="s">
        <v>69</v>
      </c>
      <c r="AD55" s="855" t="s">
        <v>69</v>
      </c>
      <c r="AE55" s="856"/>
      <c r="AF55" s="857" t="s">
        <v>69</v>
      </c>
      <c r="AG55" s="857" t="s">
        <v>69</v>
      </c>
      <c r="AH55" s="857" t="s">
        <v>69</v>
      </c>
      <c r="AI55" s="857" t="s">
        <v>69</v>
      </c>
      <c r="AJ55" s="857" t="s">
        <v>69</v>
      </c>
      <c r="AK55" s="857">
        <v>14679081</v>
      </c>
      <c r="AL55" s="859" t="s">
        <v>558</v>
      </c>
    </row>
    <row r="56" spans="1:38" ht="24.95" customHeight="1" thickBot="1" x14ac:dyDescent="0.25">
      <c r="A56" s="860" t="s">
        <v>534</v>
      </c>
      <c r="B56" s="860" t="s">
        <v>559</v>
      </c>
      <c r="C56" s="863" t="s">
        <v>560</v>
      </c>
      <c r="D56" s="865"/>
      <c r="E56" s="855" t="s">
        <v>69</v>
      </c>
      <c r="F56" s="855" t="s">
        <v>69</v>
      </c>
      <c r="G56" s="855" t="s">
        <v>69</v>
      </c>
      <c r="H56" s="855" t="s">
        <v>69</v>
      </c>
      <c r="I56" s="855" t="s">
        <v>69</v>
      </c>
      <c r="J56" s="855" t="s">
        <v>69</v>
      </c>
      <c r="K56" s="855" t="s">
        <v>69</v>
      </c>
      <c r="L56" s="855" t="s">
        <v>69</v>
      </c>
      <c r="M56" s="855" t="s">
        <v>69</v>
      </c>
      <c r="N56" s="855" t="s">
        <v>69</v>
      </c>
      <c r="O56" s="855" t="s">
        <v>69</v>
      </c>
      <c r="P56" s="855" t="s">
        <v>69</v>
      </c>
      <c r="Q56" s="855" t="s">
        <v>69</v>
      </c>
      <c r="R56" s="855" t="s">
        <v>69</v>
      </c>
      <c r="S56" s="855" t="s">
        <v>69</v>
      </c>
      <c r="T56" s="855" t="s">
        <v>69</v>
      </c>
      <c r="U56" s="855" t="s">
        <v>69</v>
      </c>
      <c r="V56" s="855" t="s">
        <v>69</v>
      </c>
      <c r="W56" s="855" t="s">
        <v>69</v>
      </c>
      <c r="X56" s="855" t="s">
        <v>69</v>
      </c>
      <c r="Y56" s="855" t="s">
        <v>69</v>
      </c>
      <c r="Z56" s="855" t="s">
        <v>69</v>
      </c>
      <c r="AA56" s="855" t="s">
        <v>69</v>
      </c>
      <c r="AB56" s="855" t="s">
        <v>69</v>
      </c>
      <c r="AC56" s="855" t="s">
        <v>69</v>
      </c>
      <c r="AD56" s="855" t="s">
        <v>69</v>
      </c>
      <c r="AE56" s="856"/>
      <c r="AF56" s="857" t="s">
        <v>69</v>
      </c>
      <c r="AG56" s="857" t="s">
        <v>69</v>
      </c>
      <c r="AH56" s="857" t="s">
        <v>69</v>
      </c>
      <c r="AI56" s="857" t="s">
        <v>69</v>
      </c>
      <c r="AJ56" s="857" t="s">
        <v>69</v>
      </c>
      <c r="AK56" s="858" t="s">
        <v>69</v>
      </c>
      <c r="AL56" s="859" t="s">
        <v>543</v>
      </c>
    </row>
    <row r="57" spans="1:38" ht="24.95" customHeight="1" thickBot="1" x14ac:dyDescent="0.25">
      <c r="A57" s="852" t="s">
        <v>460</v>
      </c>
      <c r="B57" s="852" t="s">
        <v>561</v>
      </c>
      <c r="C57" s="853" t="s">
        <v>562</v>
      </c>
      <c r="D57" s="854"/>
      <c r="E57" s="855">
        <v>19.762663442760001</v>
      </c>
      <c r="F57" s="855">
        <v>1.0900270004400001</v>
      </c>
      <c r="G57" s="855">
        <v>6.5857316932938472</v>
      </c>
      <c r="H57" s="855">
        <v>1.5876480223800002</v>
      </c>
      <c r="I57" s="855">
        <v>1.0575574327611834</v>
      </c>
      <c r="J57" s="855">
        <v>1.5107963325159766</v>
      </c>
      <c r="K57" s="855">
        <v>1.6366960268923079</v>
      </c>
      <c r="L57" s="855" t="s">
        <v>462</v>
      </c>
      <c r="M57" s="855" t="s">
        <v>459</v>
      </c>
      <c r="N57" s="855">
        <v>0.4513222162356923</v>
      </c>
      <c r="O57" s="855">
        <v>0.11483562044769233</v>
      </c>
      <c r="P57" s="855">
        <v>0.70724159894769234</v>
      </c>
      <c r="Q57" s="855" t="s">
        <v>462</v>
      </c>
      <c r="R57" s="855" t="s">
        <v>462</v>
      </c>
      <c r="S57" s="855" t="s">
        <v>462</v>
      </c>
      <c r="T57" s="855" t="s">
        <v>462</v>
      </c>
      <c r="U57" s="855" t="s">
        <v>462</v>
      </c>
      <c r="V57" s="855" t="s">
        <v>462</v>
      </c>
      <c r="W57" s="855">
        <v>0.65954532272999999</v>
      </c>
      <c r="X57" s="855">
        <v>2.3696239139999999E-2</v>
      </c>
      <c r="Y57" s="855" t="s">
        <v>459</v>
      </c>
      <c r="Z57" s="855" t="s">
        <v>459</v>
      </c>
      <c r="AA57" s="855" t="s">
        <v>459</v>
      </c>
      <c r="AB57" s="855">
        <v>2.3696239139999999E-2</v>
      </c>
      <c r="AC57" s="855" t="s">
        <v>69</v>
      </c>
      <c r="AD57" s="855">
        <v>0.6634946959200001</v>
      </c>
      <c r="AE57" s="856"/>
      <c r="AF57" s="857" t="s">
        <v>69</v>
      </c>
      <c r="AG57" s="857" t="s">
        <v>69</v>
      </c>
      <c r="AH57" s="857" t="s">
        <v>69</v>
      </c>
      <c r="AI57" s="857" t="s">
        <v>69</v>
      </c>
      <c r="AJ57" s="857" t="s">
        <v>69</v>
      </c>
      <c r="AK57" s="857">
        <v>23696.239140000001</v>
      </c>
      <c r="AL57" s="859" t="s">
        <v>563</v>
      </c>
    </row>
    <row r="58" spans="1:38" ht="24.95" customHeight="1" thickBot="1" x14ac:dyDescent="0.25">
      <c r="A58" s="852" t="s">
        <v>460</v>
      </c>
      <c r="B58" s="852" t="s">
        <v>564</v>
      </c>
      <c r="C58" s="853" t="s">
        <v>565</v>
      </c>
      <c r="D58" s="854"/>
      <c r="E58" s="855">
        <v>4.2627705143912999</v>
      </c>
      <c r="F58" s="855">
        <v>0.23954981111999998</v>
      </c>
      <c r="G58" s="855">
        <v>0.91266670176862497</v>
      </c>
      <c r="H58" s="855" t="s">
        <v>459</v>
      </c>
      <c r="I58" s="855">
        <v>0.17904661418082618</v>
      </c>
      <c r="J58" s="855">
        <v>0.30197625297162745</v>
      </c>
      <c r="K58" s="855">
        <v>0.39089319831194091</v>
      </c>
      <c r="L58" s="855" t="s">
        <v>462</v>
      </c>
      <c r="M58" s="855">
        <v>11.334795940799999</v>
      </c>
      <c r="N58" s="855" t="s">
        <v>462</v>
      </c>
      <c r="O58" s="855" t="s">
        <v>462</v>
      </c>
      <c r="P58" s="855">
        <v>2.0810014566872332E-2</v>
      </c>
      <c r="Q58" s="855" t="s">
        <v>69</v>
      </c>
      <c r="R58" s="855" t="s">
        <v>69</v>
      </c>
      <c r="S58" s="855" t="s">
        <v>69</v>
      </c>
      <c r="T58" s="855" t="s">
        <v>69</v>
      </c>
      <c r="U58" s="855" t="s">
        <v>69</v>
      </c>
      <c r="V58" s="855" t="s">
        <v>69</v>
      </c>
      <c r="W58" s="855" t="s">
        <v>69</v>
      </c>
      <c r="X58" s="855" t="s">
        <v>69</v>
      </c>
      <c r="Y58" s="855" t="s">
        <v>69</v>
      </c>
      <c r="Z58" s="855" t="s">
        <v>69</v>
      </c>
      <c r="AA58" s="855" t="s">
        <v>69</v>
      </c>
      <c r="AB58" s="855" t="s">
        <v>69</v>
      </c>
      <c r="AC58" s="855" t="s">
        <v>69</v>
      </c>
      <c r="AD58" s="855" t="s">
        <v>69</v>
      </c>
      <c r="AE58" s="856"/>
      <c r="AF58" s="857" t="s">
        <v>69</v>
      </c>
      <c r="AG58" s="857" t="s">
        <v>69</v>
      </c>
      <c r="AH58" s="857" t="s">
        <v>69</v>
      </c>
      <c r="AI58" s="857" t="s">
        <v>69</v>
      </c>
      <c r="AJ58" s="857" t="s">
        <v>69</v>
      </c>
      <c r="AK58" s="857">
        <v>5842.6783200000009</v>
      </c>
      <c r="AL58" s="859" t="s">
        <v>566</v>
      </c>
    </row>
    <row r="59" spans="1:38" ht="24.95" customHeight="1" thickBot="1" x14ac:dyDescent="0.25">
      <c r="A59" s="852" t="s">
        <v>460</v>
      </c>
      <c r="B59" s="866" t="s">
        <v>567</v>
      </c>
      <c r="C59" s="853" t="s">
        <v>568</v>
      </c>
      <c r="D59" s="854"/>
      <c r="E59" s="855">
        <v>11.791475305999999</v>
      </c>
      <c r="F59" s="855">
        <v>0.47682636</v>
      </c>
      <c r="G59" s="855">
        <v>8.2244608859999992</v>
      </c>
      <c r="H59" s="855">
        <v>0.87641667199999973</v>
      </c>
      <c r="I59" s="855">
        <v>6.9374288799999989E-2</v>
      </c>
      <c r="J59" s="855">
        <v>0.1164415506</v>
      </c>
      <c r="K59" s="855">
        <v>0.43594125239999992</v>
      </c>
      <c r="L59" s="855" t="s">
        <v>462</v>
      </c>
      <c r="M59" s="855">
        <v>1.1706125439999997</v>
      </c>
      <c r="N59" s="855">
        <v>1.0337422756000001</v>
      </c>
      <c r="O59" s="855">
        <v>2.7513052000000003E-2</v>
      </c>
      <c r="P59" s="855" t="s">
        <v>69</v>
      </c>
      <c r="Q59" s="855">
        <v>0.34530611000000005</v>
      </c>
      <c r="R59" s="855">
        <v>0.16098974600000002</v>
      </c>
      <c r="S59" s="855">
        <v>9.4014576000000002E-2</v>
      </c>
      <c r="T59" s="855">
        <v>5.8666238000000009E-2</v>
      </c>
      <c r="U59" s="855">
        <v>2.3139947079999996</v>
      </c>
      <c r="V59" s="855" t="s">
        <v>69</v>
      </c>
      <c r="W59" s="855" t="s">
        <v>69</v>
      </c>
      <c r="X59" s="855" t="s">
        <v>69</v>
      </c>
      <c r="Y59" s="855" t="s">
        <v>69</v>
      </c>
      <c r="Z59" s="855" t="s">
        <v>69</v>
      </c>
      <c r="AA59" s="855" t="s">
        <v>69</v>
      </c>
      <c r="AB59" s="855" t="s">
        <v>69</v>
      </c>
      <c r="AC59" s="855" t="s">
        <v>69</v>
      </c>
      <c r="AD59" s="855" t="s">
        <v>69</v>
      </c>
      <c r="AE59" s="856"/>
      <c r="AF59" s="857" t="s">
        <v>69</v>
      </c>
      <c r="AG59" s="857" t="s">
        <v>69</v>
      </c>
      <c r="AH59" s="857" t="s">
        <v>69</v>
      </c>
      <c r="AI59" s="857" t="s">
        <v>69</v>
      </c>
      <c r="AJ59" s="857" t="s">
        <v>69</v>
      </c>
      <c r="AK59" s="857">
        <v>6784.0999999999995</v>
      </c>
      <c r="AL59" s="859" t="s">
        <v>569</v>
      </c>
    </row>
    <row r="60" spans="1:38" ht="24.95" customHeight="1" thickBot="1" x14ac:dyDescent="0.25">
      <c r="A60" s="852" t="s">
        <v>460</v>
      </c>
      <c r="B60" s="866" t="s">
        <v>570</v>
      </c>
      <c r="C60" s="853" t="s">
        <v>571</v>
      </c>
      <c r="D60" s="861"/>
      <c r="E60" s="855" t="s">
        <v>69</v>
      </c>
      <c r="F60" s="855" t="s">
        <v>69</v>
      </c>
      <c r="G60" s="855" t="s">
        <v>69</v>
      </c>
      <c r="H60" s="855" t="s">
        <v>69</v>
      </c>
      <c r="I60" s="855">
        <v>2.0530144740495562</v>
      </c>
      <c r="J60" s="855">
        <v>13.781369390236261</v>
      </c>
      <c r="K60" s="855">
        <v>42.221134249371971</v>
      </c>
      <c r="L60" s="855" t="s">
        <v>69</v>
      </c>
      <c r="M60" s="855" t="s">
        <v>69</v>
      </c>
      <c r="N60" s="855" t="s">
        <v>69</v>
      </c>
      <c r="O60" s="855" t="s">
        <v>69</v>
      </c>
      <c r="P60" s="855" t="s">
        <v>69</v>
      </c>
      <c r="Q60" s="855" t="s">
        <v>69</v>
      </c>
      <c r="R60" s="855" t="s">
        <v>69</v>
      </c>
      <c r="S60" s="855" t="s">
        <v>69</v>
      </c>
      <c r="T60" s="855" t="s">
        <v>69</v>
      </c>
      <c r="U60" s="855" t="s">
        <v>69</v>
      </c>
      <c r="V60" s="855" t="s">
        <v>69</v>
      </c>
      <c r="W60" s="855" t="s">
        <v>69</v>
      </c>
      <c r="X60" s="855" t="s">
        <v>69</v>
      </c>
      <c r="Y60" s="855" t="s">
        <v>69</v>
      </c>
      <c r="Z60" s="855" t="s">
        <v>69</v>
      </c>
      <c r="AA60" s="855" t="s">
        <v>69</v>
      </c>
      <c r="AB60" s="855" t="s">
        <v>69</v>
      </c>
      <c r="AC60" s="855" t="s">
        <v>69</v>
      </c>
      <c r="AD60" s="855" t="s">
        <v>69</v>
      </c>
      <c r="AE60" s="856"/>
      <c r="AF60" s="857" t="s">
        <v>69</v>
      </c>
      <c r="AG60" s="857" t="s">
        <v>69</v>
      </c>
      <c r="AH60" s="857" t="s">
        <v>69</v>
      </c>
      <c r="AI60" s="857" t="s">
        <v>69</v>
      </c>
      <c r="AJ60" s="857" t="s">
        <v>69</v>
      </c>
      <c r="AK60" s="857">
        <v>537587.59700000007</v>
      </c>
      <c r="AL60" s="859" t="s">
        <v>572</v>
      </c>
    </row>
    <row r="61" spans="1:38" ht="24.95" customHeight="1" thickBot="1" x14ac:dyDescent="0.25">
      <c r="A61" s="852" t="s">
        <v>460</v>
      </c>
      <c r="B61" s="866" t="s">
        <v>573</v>
      </c>
      <c r="C61" s="853" t="s">
        <v>574</v>
      </c>
      <c r="D61" s="854"/>
      <c r="E61" s="855" t="s">
        <v>69</v>
      </c>
      <c r="F61" s="855" t="s">
        <v>69</v>
      </c>
      <c r="G61" s="855" t="s">
        <v>69</v>
      </c>
      <c r="H61" s="855" t="s">
        <v>69</v>
      </c>
      <c r="I61" s="855">
        <v>1.1162020954122456</v>
      </c>
      <c r="J61" s="855">
        <v>11.162020954122456</v>
      </c>
      <c r="K61" s="855">
        <v>37.206736513741539</v>
      </c>
      <c r="L61" s="855" t="s">
        <v>69</v>
      </c>
      <c r="M61" s="855" t="s">
        <v>69</v>
      </c>
      <c r="N61" s="855" t="s">
        <v>69</v>
      </c>
      <c r="O61" s="855" t="s">
        <v>69</v>
      </c>
      <c r="P61" s="855" t="s">
        <v>69</v>
      </c>
      <c r="Q61" s="855" t="s">
        <v>69</v>
      </c>
      <c r="R61" s="855" t="s">
        <v>69</v>
      </c>
      <c r="S61" s="855" t="s">
        <v>69</v>
      </c>
      <c r="T61" s="855" t="s">
        <v>69</v>
      </c>
      <c r="U61" s="855" t="s">
        <v>69</v>
      </c>
      <c r="V61" s="855" t="s">
        <v>69</v>
      </c>
      <c r="W61" s="855" t="s">
        <v>69</v>
      </c>
      <c r="X61" s="855" t="s">
        <v>69</v>
      </c>
      <c r="Y61" s="855" t="s">
        <v>69</v>
      </c>
      <c r="Z61" s="855" t="s">
        <v>69</v>
      </c>
      <c r="AA61" s="855" t="s">
        <v>69</v>
      </c>
      <c r="AB61" s="855" t="s">
        <v>69</v>
      </c>
      <c r="AC61" s="855" t="s">
        <v>69</v>
      </c>
      <c r="AD61" s="855" t="s">
        <v>69</v>
      </c>
      <c r="AE61" s="856"/>
      <c r="AF61" s="857" t="s">
        <v>69</v>
      </c>
      <c r="AG61" s="857" t="s">
        <v>69</v>
      </c>
      <c r="AH61" s="857" t="s">
        <v>69</v>
      </c>
      <c r="AI61" s="857" t="s">
        <v>69</v>
      </c>
      <c r="AJ61" s="857" t="s">
        <v>69</v>
      </c>
      <c r="AK61" s="857">
        <v>55440950</v>
      </c>
      <c r="AL61" s="867" t="s">
        <v>575</v>
      </c>
    </row>
    <row r="62" spans="1:38" ht="24.95" customHeight="1" thickBot="1" x14ac:dyDescent="0.25">
      <c r="A62" s="852" t="s">
        <v>460</v>
      </c>
      <c r="B62" s="866" t="s">
        <v>576</v>
      </c>
      <c r="C62" s="853" t="s">
        <v>577</v>
      </c>
      <c r="D62" s="854"/>
      <c r="E62" s="855" t="s">
        <v>69</v>
      </c>
      <c r="F62" s="855" t="s">
        <v>69</v>
      </c>
      <c r="G62" s="855" t="s">
        <v>69</v>
      </c>
      <c r="H62" s="855" t="s">
        <v>69</v>
      </c>
      <c r="I62" s="855" t="s">
        <v>459</v>
      </c>
      <c r="J62" s="855" t="s">
        <v>459</v>
      </c>
      <c r="K62" s="855" t="s">
        <v>459</v>
      </c>
      <c r="L62" s="855" t="s">
        <v>459</v>
      </c>
      <c r="M62" s="855" t="s">
        <v>69</v>
      </c>
      <c r="N62" s="855" t="s">
        <v>69</v>
      </c>
      <c r="O62" s="855" t="s">
        <v>69</v>
      </c>
      <c r="P62" s="855" t="s">
        <v>69</v>
      </c>
      <c r="Q62" s="855" t="s">
        <v>69</v>
      </c>
      <c r="R62" s="855" t="s">
        <v>69</v>
      </c>
      <c r="S62" s="855" t="s">
        <v>69</v>
      </c>
      <c r="T62" s="855" t="s">
        <v>69</v>
      </c>
      <c r="U62" s="855" t="s">
        <v>69</v>
      </c>
      <c r="V62" s="855" t="s">
        <v>69</v>
      </c>
      <c r="W62" s="855" t="s">
        <v>69</v>
      </c>
      <c r="X62" s="855" t="s">
        <v>69</v>
      </c>
      <c r="Y62" s="855" t="s">
        <v>69</v>
      </c>
      <c r="Z62" s="855" t="s">
        <v>69</v>
      </c>
      <c r="AA62" s="855" t="s">
        <v>69</v>
      </c>
      <c r="AB62" s="855" t="s">
        <v>69</v>
      </c>
      <c r="AC62" s="855" t="s">
        <v>69</v>
      </c>
      <c r="AD62" s="855" t="s">
        <v>69</v>
      </c>
      <c r="AE62" s="856"/>
      <c r="AF62" s="857" t="s">
        <v>69</v>
      </c>
      <c r="AG62" s="857" t="s">
        <v>69</v>
      </c>
      <c r="AH62" s="857" t="s">
        <v>69</v>
      </c>
      <c r="AI62" s="857" t="s">
        <v>69</v>
      </c>
      <c r="AJ62" s="857" t="s">
        <v>69</v>
      </c>
      <c r="AK62" s="858" t="s">
        <v>459</v>
      </c>
      <c r="AL62" s="859" t="s">
        <v>578</v>
      </c>
    </row>
    <row r="63" spans="1:38" ht="24.95" customHeight="1" thickBot="1" x14ac:dyDescent="0.25">
      <c r="A63" s="852" t="s">
        <v>460</v>
      </c>
      <c r="B63" s="866" t="s">
        <v>579</v>
      </c>
      <c r="C63" s="863" t="s">
        <v>580</v>
      </c>
      <c r="D63" s="868"/>
      <c r="E63" s="855">
        <v>1.9139915492823993</v>
      </c>
      <c r="F63" s="855">
        <v>0.10597241346309329</v>
      </c>
      <c r="G63" s="855">
        <v>1.0813511577866661</v>
      </c>
      <c r="H63" s="855">
        <v>4.671437001638399E-2</v>
      </c>
      <c r="I63" s="855">
        <v>0.58913308697606936</v>
      </c>
      <c r="J63" s="855">
        <v>0.96296050762755092</v>
      </c>
      <c r="K63" s="855">
        <v>1.1829981666186131</v>
      </c>
      <c r="L63" s="855" t="s">
        <v>69</v>
      </c>
      <c r="M63" s="855" t="s">
        <v>459</v>
      </c>
      <c r="N63" s="855" t="s">
        <v>462</v>
      </c>
      <c r="O63" s="855" t="s">
        <v>462</v>
      </c>
      <c r="P63" s="855" t="s">
        <v>462</v>
      </c>
      <c r="Q63" s="855" t="s">
        <v>69</v>
      </c>
      <c r="R63" s="855" t="s">
        <v>69</v>
      </c>
      <c r="S63" s="855" t="s">
        <v>69</v>
      </c>
      <c r="T63" s="855" t="s">
        <v>69</v>
      </c>
      <c r="U63" s="855" t="s">
        <v>69</v>
      </c>
      <c r="V63" s="855" t="s">
        <v>69</v>
      </c>
      <c r="W63" s="855" t="s">
        <v>69</v>
      </c>
      <c r="X63" s="855" t="s">
        <v>69</v>
      </c>
      <c r="Y63" s="855" t="s">
        <v>69</v>
      </c>
      <c r="Z63" s="855" t="s">
        <v>69</v>
      </c>
      <c r="AA63" s="855" t="s">
        <v>69</v>
      </c>
      <c r="AB63" s="855" t="s">
        <v>69</v>
      </c>
      <c r="AC63" s="855" t="s">
        <v>69</v>
      </c>
      <c r="AD63" s="855" t="s">
        <v>69</v>
      </c>
      <c r="AE63" s="856"/>
      <c r="AF63" s="857" t="s">
        <v>69</v>
      </c>
      <c r="AG63" s="857" t="s">
        <v>69</v>
      </c>
      <c r="AH63" s="857" t="s">
        <v>69</v>
      </c>
      <c r="AI63" s="857" t="s">
        <v>69</v>
      </c>
      <c r="AJ63" s="857" t="s">
        <v>69</v>
      </c>
      <c r="AK63" s="858">
        <v>10813.511577866662</v>
      </c>
      <c r="AL63" s="859" t="s">
        <v>581</v>
      </c>
    </row>
    <row r="64" spans="1:38" ht="24.95" customHeight="1" thickBot="1" x14ac:dyDescent="0.25">
      <c r="A64" s="852" t="s">
        <v>460</v>
      </c>
      <c r="B64" s="866" t="s">
        <v>582</v>
      </c>
      <c r="C64" s="853" t="s">
        <v>583</v>
      </c>
      <c r="D64" s="854"/>
      <c r="E64" s="855">
        <v>2.7466930000000001</v>
      </c>
      <c r="F64" s="855" t="s">
        <v>69</v>
      </c>
      <c r="G64" s="855" t="s">
        <v>69</v>
      </c>
      <c r="H64" s="855">
        <v>2.7466930000000001E-2</v>
      </c>
      <c r="I64" s="855" t="s">
        <v>69</v>
      </c>
      <c r="J64" s="855" t="s">
        <v>69</v>
      </c>
      <c r="K64" s="855" t="s">
        <v>69</v>
      </c>
      <c r="L64" s="855" t="s">
        <v>69</v>
      </c>
      <c r="M64" s="855">
        <v>0.27466929999999995</v>
      </c>
      <c r="N64" s="855" t="s">
        <v>69</v>
      </c>
      <c r="O64" s="855" t="s">
        <v>69</v>
      </c>
      <c r="P64" s="855" t="s">
        <v>69</v>
      </c>
      <c r="Q64" s="855" t="s">
        <v>69</v>
      </c>
      <c r="R64" s="855" t="s">
        <v>69</v>
      </c>
      <c r="S64" s="855" t="s">
        <v>69</v>
      </c>
      <c r="T64" s="855" t="s">
        <v>69</v>
      </c>
      <c r="U64" s="855" t="s">
        <v>69</v>
      </c>
      <c r="V64" s="855" t="s">
        <v>69</v>
      </c>
      <c r="W64" s="855" t="s">
        <v>69</v>
      </c>
      <c r="X64" s="855" t="s">
        <v>69</v>
      </c>
      <c r="Y64" s="855" t="s">
        <v>69</v>
      </c>
      <c r="Z64" s="855" t="s">
        <v>69</v>
      </c>
      <c r="AA64" s="855" t="s">
        <v>69</v>
      </c>
      <c r="AB64" s="855" t="s">
        <v>69</v>
      </c>
      <c r="AC64" s="855" t="s">
        <v>69</v>
      </c>
      <c r="AD64" s="855" t="s">
        <v>69</v>
      </c>
      <c r="AE64" s="856"/>
      <c r="AF64" s="857" t="s">
        <v>69</v>
      </c>
      <c r="AG64" s="857" t="s">
        <v>69</v>
      </c>
      <c r="AH64" s="857" t="s">
        <v>69</v>
      </c>
      <c r="AI64" s="857" t="s">
        <v>69</v>
      </c>
      <c r="AJ64" s="857" t="s">
        <v>69</v>
      </c>
      <c r="AK64" s="858">
        <v>2746.6930000000002</v>
      </c>
      <c r="AL64" s="859" t="s">
        <v>584</v>
      </c>
    </row>
    <row r="65" spans="1:38" ht="24.95" customHeight="1" thickBot="1" x14ac:dyDescent="0.25">
      <c r="A65" s="852" t="s">
        <v>460</v>
      </c>
      <c r="B65" s="860" t="s">
        <v>585</v>
      </c>
      <c r="C65" s="853" t="s">
        <v>586</v>
      </c>
      <c r="D65" s="854"/>
      <c r="E65" s="855">
        <v>2.7787871710000003</v>
      </c>
      <c r="F65" s="855" t="s">
        <v>69</v>
      </c>
      <c r="G65" s="855" t="s">
        <v>69</v>
      </c>
      <c r="H65" s="855" t="s">
        <v>69</v>
      </c>
      <c r="I65" s="855" t="s">
        <v>69</v>
      </c>
      <c r="J65" s="855" t="s">
        <v>69</v>
      </c>
      <c r="K65" s="855" t="s">
        <v>69</v>
      </c>
      <c r="L65" s="855" t="s">
        <v>69</v>
      </c>
      <c r="M65" s="855" t="s">
        <v>69</v>
      </c>
      <c r="N65" s="855" t="s">
        <v>69</v>
      </c>
      <c r="O65" s="855" t="s">
        <v>69</v>
      </c>
      <c r="P65" s="855" t="s">
        <v>69</v>
      </c>
      <c r="Q65" s="855" t="s">
        <v>69</v>
      </c>
      <c r="R65" s="855" t="s">
        <v>69</v>
      </c>
      <c r="S65" s="855" t="s">
        <v>69</v>
      </c>
      <c r="T65" s="855" t="s">
        <v>69</v>
      </c>
      <c r="U65" s="855" t="s">
        <v>69</v>
      </c>
      <c r="V65" s="855" t="s">
        <v>69</v>
      </c>
      <c r="W65" s="855" t="s">
        <v>69</v>
      </c>
      <c r="X65" s="855" t="s">
        <v>69</v>
      </c>
      <c r="Y65" s="855" t="s">
        <v>69</v>
      </c>
      <c r="Z65" s="855" t="s">
        <v>69</v>
      </c>
      <c r="AA65" s="855" t="s">
        <v>69</v>
      </c>
      <c r="AB65" s="855" t="s">
        <v>69</v>
      </c>
      <c r="AC65" s="855" t="s">
        <v>69</v>
      </c>
      <c r="AD65" s="855" t="s">
        <v>69</v>
      </c>
      <c r="AE65" s="856"/>
      <c r="AF65" s="857" t="s">
        <v>69</v>
      </c>
      <c r="AG65" s="857" t="s">
        <v>69</v>
      </c>
      <c r="AH65" s="857" t="s">
        <v>69</v>
      </c>
      <c r="AI65" s="857" t="s">
        <v>69</v>
      </c>
      <c r="AJ65" s="857" t="s">
        <v>69</v>
      </c>
      <c r="AK65" s="858">
        <v>2258.4510510000005</v>
      </c>
      <c r="AL65" s="859" t="s">
        <v>587</v>
      </c>
    </row>
    <row r="66" spans="1:38" ht="24.95" customHeight="1" thickBot="1" x14ac:dyDescent="0.25">
      <c r="A66" s="852" t="s">
        <v>460</v>
      </c>
      <c r="B66" s="860" t="s">
        <v>588</v>
      </c>
      <c r="C66" s="853" t="s">
        <v>589</v>
      </c>
      <c r="D66" s="854"/>
      <c r="E66" s="855">
        <v>0.16210666599999998</v>
      </c>
      <c r="F66" s="855" t="s">
        <v>69</v>
      </c>
      <c r="G66" s="855" t="s">
        <v>69</v>
      </c>
      <c r="H66" s="855" t="s">
        <v>69</v>
      </c>
      <c r="I66" s="855" t="s">
        <v>462</v>
      </c>
      <c r="J66" s="855" t="s">
        <v>69</v>
      </c>
      <c r="K66" s="855" t="s">
        <v>69</v>
      </c>
      <c r="L66" s="855" t="s">
        <v>69</v>
      </c>
      <c r="M66" s="855">
        <v>9.8452215999999995E-2</v>
      </c>
      <c r="N66" s="855" t="s">
        <v>69</v>
      </c>
      <c r="O66" s="855" t="s">
        <v>69</v>
      </c>
      <c r="P66" s="855" t="s">
        <v>69</v>
      </c>
      <c r="Q66" s="855" t="s">
        <v>69</v>
      </c>
      <c r="R66" s="855" t="s">
        <v>69</v>
      </c>
      <c r="S66" s="855" t="s">
        <v>69</v>
      </c>
      <c r="T66" s="855" t="s">
        <v>69</v>
      </c>
      <c r="U66" s="855" t="s">
        <v>69</v>
      </c>
      <c r="V66" s="855" t="s">
        <v>69</v>
      </c>
      <c r="W66" s="855" t="s">
        <v>69</v>
      </c>
      <c r="X66" s="855" t="s">
        <v>69</v>
      </c>
      <c r="Y66" s="855" t="s">
        <v>69</v>
      </c>
      <c r="Z66" s="855" t="s">
        <v>69</v>
      </c>
      <c r="AA66" s="855" t="s">
        <v>69</v>
      </c>
      <c r="AB66" s="855" t="s">
        <v>69</v>
      </c>
      <c r="AC66" s="855" t="s">
        <v>69</v>
      </c>
      <c r="AD66" s="855" t="s">
        <v>69</v>
      </c>
      <c r="AE66" s="856"/>
      <c r="AF66" s="857" t="s">
        <v>69</v>
      </c>
      <c r="AG66" s="857" t="s">
        <v>69</v>
      </c>
      <c r="AH66" s="857" t="s">
        <v>69</v>
      </c>
      <c r="AI66" s="857" t="s">
        <v>69</v>
      </c>
      <c r="AJ66" s="857" t="s">
        <v>69</v>
      </c>
      <c r="AK66" s="858" t="s">
        <v>590</v>
      </c>
      <c r="AL66" s="859" t="s">
        <v>591</v>
      </c>
    </row>
    <row r="67" spans="1:38" ht="24.95" customHeight="1" thickBot="1" x14ac:dyDescent="0.25">
      <c r="A67" s="852" t="s">
        <v>460</v>
      </c>
      <c r="B67" s="860" t="s">
        <v>592</v>
      </c>
      <c r="C67" s="853" t="s">
        <v>593</v>
      </c>
      <c r="D67" s="854"/>
      <c r="E67" s="855" t="s">
        <v>69</v>
      </c>
      <c r="F67" s="855" t="s">
        <v>69</v>
      </c>
      <c r="G67" s="855" t="s">
        <v>69</v>
      </c>
      <c r="H67" s="855" t="s">
        <v>69</v>
      </c>
      <c r="I67" s="855">
        <v>1.3464102689999998E-2</v>
      </c>
      <c r="J67" s="855">
        <v>2.4961227414999999E-2</v>
      </c>
      <c r="K67" s="855">
        <v>2.7703914999999996E-2</v>
      </c>
      <c r="L67" s="855" t="s">
        <v>69</v>
      </c>
      <c r="M67" s="855" t="s">
        <v>69</v>
      </c>
      <c r="N67" s="855" t="s">
        <v>69</v>
      </c>
      <c r="O67" s="855" t="s">
        <v>69</v>
      </c>
      <c r="P67" s="855" t="s">
        <v>69</v>
      </c>
      <c r="Q67" s="855" t="s">
        <v>69</v>
      </c>
      <c r="R67" s="855" t="s">
        <v>69</v>
      </c>
      <c r="S67" s="855" t="s">
        <v>69</v>
      </c>
      <c r="T67" s="855" t="s">
        <v>69</v>
      </c>
      <c r="U67" s="855" t="s">
        <v>69</v>
      </c>
      <c r="V67" s="855" t="s">
        <v>69</v>
      </c>
      <c r="W67" s="855" t="s">
        <v>69</v>
      </c>
      <c r="X67" s="855" t="s">
        <v>69</v>
      </c>
      <c r="Y67" s="855" t="s">
        <v>69</v>
      </c>
      <c r="Z67" s="855" t="s">
        <v>69</v>
      </c>
      <c r="AA67" s="855" t="s">
        <v>69</v>
      </c>
      <c r="AB67" s="855" t="s">
        <v>69</v>
      </c>
      <c r="AC67" s="855" t="s">
        <v>69</v>
      </c>
      <c r="AD67" s="855" t="s">
        <v>69</v>
      </c>
      <c r="AE67" s="856"/>
      <c r="AF67" s="857" t="s">
        <v>69</v>
      </c>
      <c r="AG67" s="857" t="s">
        <v>69</v>
      </c>
      <c r="AH67" s="857" t="s">
        <v>69</v>
      </c>
      <c r="AI67" s="857" t="s">
        <v>69</v>
      </c>
      <c r="AJ67" s="857" t="s">
        <v>69</v>
      </c>
      <c r="AK67" s="858" t="s">
        <v>590</v>
      </c>
      <c r="AL67" s="859" t="s">
        <v>594</v>
      </c>
    </row>
    <row r="68" spans="1:38" ht="24.95" customHeight="1" thickBot="1" x14ac:dyDescent="0.25">
      <c r="A68" s="852" t="s">
        <v>460</v>
      </c>
      <c r="B68" s="860" t="s">
        <v>595</v>
      </c>
      <c r="C68" s="853" t="s">
        <v>596</v>
      </c>
      <c r="D68" s="854"/>
      <c r="E68" s="855">
        <v>3.52018136E-2</v>
      </c>
      <c r="F68" s="855" t="s">
        <v>69</v>
      </c>
      <c r="G68" s="855">
        <v>0.76</v>
      </c>
      <c r="H68" s="855" t="s">
        <v>69</v>
      </c>
      <c r="I68" s="855" t="s">
        <v>69</v>
      </c>
      <c r="J68" s="855" t="s">
        <v>69</v>
      </c>
      <c r="K68" s="855">
        <v>8.8673769999999999E-2</v>
      </c>
      <c r="L68" s="855" t="s">
        <v>69</v>
      </c>
      <c r="M68" s="855">
        <v>18.6214917</v>
      </c>
      <c r="N68" s="855" t="s">
        <v>69</v>
      </c>
      <c r="O68" s="855" t="s">
        <v>69</v>
      </c>
      <c r="P68" s="855" t="s">
        <v>69</v>
      </c>
      <c r="Q68" s="855" t="s">
        <v>69</v>
      </c>
      <c r="R68" s="855" t="s">
        <v>69</v>
      </c>
      <c r="S68" s="855" t="s">
        <v>69</v>
      </c>
      <c r="T68" s="855" t="s">
        <v>69</v>
      </c>
      <c r="U68" s="855" t="s">
        <v>69</v>
      </c>
      <c r="V68" s="855" t="s">
        <v>69</v>
      </c>
      <c r="W68" s="855" t="s">
        <v>69</v>
      </c>
      <c r="X68" s="855" t="s">
        <v>69</v>
      </c>
      <c r="Y68" s="855" t="s">
        <v>69</v>
      </c>
      <c r="Z68" s="855" t="s">
        <v>69</v>
      </c>
      <c r="AA68" s="855" t="s">
        <v>69</v>
      </c>
      <c r="AB68" s="855" t="s">
        <v>69</v>
      </c>
      <c r="AC68" s="855" t="s">
        <v>69</v>
      </c>
      <c r="AD68" s="855" t="s">
        <v>69</v>
      </c>
      <c r="AE68" s="856"/>
      <c r="AF68" s="857" t="s">
        <v>69</v>
      </c>
      <c r="AG68" s="857" t="s">
        <v>69</v>
      </c>
      <c r="AH68" s="857" t="s">
        <v>69</v>
      </c>
      <c r="AI68" s="857" t="s">
        <v>69</v>
      </c>
      <c r="AJ68" s="857" t="s">
        <v>69</v>
      </c>
      <c r="AK68" s="858">
        <v>334.61800000000005</v>
      </c>
      <c r="AL68" s="859" t="s">
        <v>597</v>
      </c>
    </row>
    <row r="69" spans="1:38" ht="24.95" customHeight="1" thickBot="1" x14ac:dyDescent="0.25">
      <c r="A69" s="852" t="s">
        <v>460</v>
      </c>
      <c r="B69" s="852" t="s">
        <v>598</v>
      </c>
      <c r="C69" s="853" t="s">
        <v>599</v>
      </c>
      <c r="D69" s="864"/>
      <c r="E69" s="855" t="s">
        <v>69</v>
      </c>
      <c r="F69" s="855" t="s">
        <v>69</v>
      </c>
      <c r="G69" s="855" t="s">
        <v>69</v>
      </c>
      <c r="H69" s="855">
        <v>1.107756</v>
      </c>
      <c r="I69" s="855" t="s">
        <v>462</v>
      </c>
      <c r="J69" s="855" t="s">
        <v>462</v>
      </c>
      <c r="K69" s="855">
        <v>0.123084</v>
      </c>
      <c r="L69" s="855" t="s">
        <v>462</v>
      </c>
      <c r="M69" s="855" t="s">
        <v>69</v>
      </c>
      <c r="N69" s="855" t="s">
        <v>69</v>
      </c>
      <c r="O69" s="855" t="s">
        <v>69</v>
      </c>
      <c r="P69" s="855" t="s">
        <v>69</v>
      </c>
      <c r="Q69" s="855" t="s">
        <v>69</v>
      </c>
      <c r="R69" s="855" t="s">
        <v>69</v>
      </c>
      <c r="S69" s="855" t="s">
        <v>69</v>
      </c>
      <c r="T69" s="855" t="s">
        <v>69</v>
      </c>
      <c r="U69" s="855" t="s">
        <v>69</v>
      </c>
      <c r="V69" s="855" t="s">
        <v>69</v>
      </c>
      <c r="W69" s="855" t="s">
        <v>69</v>
      </c>
      <c r="X69" s="855" t="s">
        <v>69</v>
      </c>
      <c r="Y69" s="855" t="s">
        <v>69</v>
      </c>
      <c r="Z69" s="855" t="s">
        <v>69</v>
      </c>
      <c r="AA69" s="855" t="s">
        <v>69</v>
      </c>
      <c r="AB69" s="855" t="s">
        <v>69</v>
      </c>
      <c r="AC69" s="855" t="s">
        <v>69</v>
      </c>
      <c r="AD69" s="855" t="s">
        <v>69</v>
      </c>
      <c r="AE69" s="856"/>
      <c r="AF69" s="857" t="s">
        <v>69</v>
      </c>
      <c r="AG69" s="857" t="s">
        <v>69</v>
      </c>
      <c r="AH69" s="857" t="s">
        <v>69</v>
      </c>
      <c r="AI69" s="857" t="s">
        <v>69</v>
      </c>
      <c r="AJ69" s="857" t="s">
        <v>69</v>
      </c>
      <c r="AK69" s="858" t="s">
        <v>590</v>
      </c>
      <c r="AL69" s="859" t="s">
        <v>600</v>
      </c>
    </row>
    <row r="70" spans="1:38" ht="24.95" customHeight="1" thickBot="1" x14ac:dyDescent="0.25">
      <c r="A70" s="852" t="s">
        <v>460</v>
      </c>
      <c r="B70" s="852" t="s">
        <v>601</v>
      </c>
      <c r="C70" s="853" t="s">
        <v>602</v>
      </c>
      <c r="D70" s="864"/>
      <c r="E70" s="855" t="s">
        <v>69</v>
      </c>
      <c r="F70" s="855">
        <v>4.8886271499999996</v>
      </c>
      <c r="G70" s="855">
        <v>19.870584173588234</v>
      </c>
      <c r="H70" s="855">
        <v>8.5570806749999999</v>
      </c>
      <c r="I70" s="855">
        <v>0.26593264905660002</v>
      </c>
      <c r="J70" s="855">
        <v>0.40623837921810008</v>
      </c>
      <c r="K70" s="855">
        <v>0.57334392810000001</v>
      </c>
      <c r="L70" s="855">
        <v>3.1514149056599996E-3</v>
      </c>
      <c r="M70" s="855">
        <v>0.77195152499999986</v>
      </c>
      <c r="N70" s="855" t="s">
        <v>69</v>
      </c>
      <c r="O70" s="855" t="s">
        <v>69</v>
      </c>
      <c r="P70" s="855">
        <v>0.71199999999999997</v>
      </c>
      <c r="Q70" s="855" t="s">
        <v>69</v>
      </c>
      <c r="R70" s="855" t="s">
        <v>69</v>
      </c>
      <c r="S70" s="855" t="s">
        <v>69</v>
      </c>
      <c r="T70" s="855" t="s">
        <v>69</v>
      </c>
      <c r="U70" s="855" t="s">
        <v>69</v>
      </c>
      <c r="V70" s="855" t="s">
        <v>69</v>
      </c>
      <c r="W70" s="855">
        <v>9.5696603999999991E-2</v>
      </c>
      <c r="X70" s="855" t="s">
        <v>69</v>
      </c>
      <c r="Y70" s="855" t="s">
        <v>69</v>
      </c>
      <c r="Z70" s="855" t="s">
        <v>69</v>
      </c>
      <c r="AA70" s="855" t="s">
        <v>69</v>
      </c>
      <c r="AB70" s="855" t="s">
        <v>69</v>
      </c>
      <c r="AC70" s="855" t="s">
        <v>69</v>
      </c>
      <c r="AD70" s="855" t="s">
        <v>69</v>
      </c>
      <c r="AE70" s="856"/>
      <c r="AF70" s="857" t="s">
        <v>69</v>
      </c>
      <c r="AG70" s="857" t="s">
        <v>69</v>
      </c>
      <c r="AH70" s="857" t="s">
        <v>69</v>
      </c>
      <c r="AI70" s="857" t="s">
        <v>69</v>
      </c>
      <c r="AJ70" s="857" t="s">
        <v>69</v>
      </c>
      <c r="AK70" s="858" t="s">
        <v>69</v>
      </c>
      <c r="AL70" s="859" t="s">
        <v>543</v>
      </c>
    </row>
    <row r="71" spans="1:38" ht="24.95" customHeight="1" thickBot="1" x14ac:dyDescent="0.25">
      <c r="A71" s="852" t="s">
        <v>460</v>
      </c>
      <c r="B71" s="852" t="s">
        <v>603</v>
      </c>
      <c r="C71" s="853" t="s">
        <v>604</v>
      </c>
      <c r="D71" s="864"/>
      <c r="E71" s="855" t="s">
        <v>69</v>
      </c>
      <c r="F71" s="855">
        <v>8.6500102161585541</v>
      </c>
      <c r="G71" s="855" t="s">
        <v>69</v>
      </c>
      <c r="H71" s="855" t="s">
        <v>69</v>
      </c>
      <c r="I71" s="855" t="s">
        <v>459</v>
      </c>
      <c r="J71" s="855" t="s">
        <v>459</v>
      </c>
      <c r="K71" s="855" t="s">
        <v>459</v>
      </c>
      <c r="L71" s="855" t="s">
        <v>462</v>
      </c>
      <c r="M71" s="855" t="s">
        <v>69</v>
      </c>
      <c r="N71" s="855" t="s">
        <v>69</v>
      </c>
      <c r="O71" s="855" t="s">
        <v>69</v>
      </c>
      <c r="P71" s="855" t="s">
        <v>69</v>
      </c>
      <c r="Q71" s="855" t="s">
        <v>69</v>
      </c>
      <c r="R71" s="855" t="s">
        <v>69</v>
      </c>
      <c r="S71" s="855" t="s">
        <v>69</v>
      </c>
      <c r="T71" s="855" t="s">
        <v>69</v>
      </c>
      <c r="U71" s="855" t="s">
        <v>69</v>
      </c>
      <c r="V71" s="855" t="s">
        <v>69</v>
      </c>
      <c r="W71" s="855" t="s">
        <v>69</v>
      </c>
      <c r="X71" s="855" t="s">
        <v>69</v>
      </c>
      <c r="Y71" s="855" t="s">
        <v>69</v>
      </c>
      <c r="Z71" s="855" t="s">
        <v>69</v>
      </c>
      <c r="AA71" s="855" t="s">
        <v>69</v>
      </c>
      <c r="AB71" s="855" t="s">
        <v>69</v>
      </c>
      <c r="AC71" s="855" t="s">
        <v>69</v>
      </c>
      <c r="AD71" s="855" t="s">
        <v>69</v>
      </c>
      <c r="AE71" s="856"/>
      <c r="AF71" s="857" t="s">
        <v>69</v>
      </c>
      <c r="AG71" s="857" t="s">
        <v>69</v>
      </c>
      <c r="AH71" s="857" t="s">
        <v>69</v>
      </c>
      <c r="AI71" s="857" t="s">
        <v>69</v>
      </c>
      <c r="AJ71" s="857" t="s">
        <v>69</v>
      </c>
      <c r="AK71" s="858">
        <v>15236.766</v>
      </c>
      <c r="AL71" s="859" t="s">
        <v>605</v>
      </c>
    </row>
    <row r="72" spans="1:38" ht="24.95" customHeight="1" thickBot="1" x14ac:dyDescent="0.25">
      <c r="A72" s="852" t="s">
        <v>460</v>
      </c>
      <c r="B72" s="852" t="s">
        <v>606</v>
      </c>
      <c r="C72" s="853" t="s">
        <v>607</v>
      </c>
      <c r="D72" s="854"/>
      <c r="E72" s="855">
        <v>17.614160183887289</v>
      </c>
      <c r="F72" s="855">
        <v>4.0374614519271592</v>
      </c>
      <c r="G72" s="855">
        <v>23.940625622100001</v>
      </c>
      <c r="H72" s="855">
        <v>8.4240113100184005E-2</v>
      </c>
      <c r="I72" s="855">
        <v>2.0199401758780833</v>
      </c>
      <c r="J72" s="855">
        <v>3.5385137121585335</v>
      </c>
      <c r="K72" s="855">
        <v>6.2515452860333331</v>
      </c>
      <c r="L72" s="855" t="s">
        <v>462</v>
      </c>
      <c r="M72" s="855">
        <v>557.43588862549996</v>
      </c>
      <c r="N72" s="855">
        <v>50.132879448399997</v>
      </c>
      <c r="O72" s="855">
        <v>0.96393592161670005</v>
      </c>
      <c r="P72" s="855">
        <v>0.90795918695010003</v>
      </c>
      <c r="Q72" s="855" t="s">
        <v>462</v>
      </c>
      <c r="R72" s="855">
        <v>15.967020312471597</v>
      </c>
      <c r="S72" s="855" t="s">
        <v>462</v>
      </c>
      <c r="T72" s="855">
        <v>5.3673615974884008</v>
      </c>
      <c r="U72" s="855" t="s">
        <v>462</v>
      </c>
      <c r="V72" s="855" t="s">
        <v>462</v>
      </c>
      <c r="W72" s="855">
        <v>21.45981886618916</v>
      </c>
      <c r="X72" s="855" t="s">
        <v>462</v>
      </c>
      <c r="Y72" s="855" t="s">
        <v>462</v>
      </c>
      <c r="Z72" s="855" t="s">
        <v>462</v>
      </c>
      <c r="AA72" s="855" t="s">
        <v>462</v>
      </c>
      <c r="AB72" s="855">
        <v>2.7089058472657244</v>
      </c>
      <c r="AC72" s="855">
        <v>0.65283881999999993</v>
      </c>
      <c r="AD72" s="855">
        <v>60.099592999999992</v>
      </c>
      <c r="AE72" s="856"/>
      <c r="AF72" s="857" t="s">
        <v>69</v>
      </c>
      <c r="AG72" s="857" t="s">
        <v>69</v>
      </c>
      <c r="AH72" s="857" t="s">
        <v>69</v>
      </c>
      <c r="AI72" s="857" t="s">
        <v>69</v>
      </c>
      <c r="AJ72" s="857" t="s">
        <v>69</v>
      </c>
      <c r="AK72" s="869">
        <v>32670.413</v>
      </c>
      <c r="AL72" s="859" t="s">
        <v>608</v>
      </c>
    </row>
    <row r="73" spans="1:38" ht="24.95" customHeight="1" thickBot="1" x14ac:dyDescent="0.25">
      <c r="A73" s="852" t="s">
        <v>460</v>
      </c>
      <c r="B73" s="852" t="s">
        <v>609</v>
      </c>
      <c r="C73" s="853" t="s">
        <v>610</v>
      </c>
      <c r="D73" s="854"/>
      <c r="E73" s="855" t="s">
        <v>462</v>
      </c>
      <c r="F73" s="855" t="s">
        <v>462</v>
      </c>
      <c r="G73" s="855" t="s">
        <v>462</v>
      </c>
      <c r="H73" s="855" t="s">
        <v>69</v>
      </c>
      <c r="I73" s="855">
        <v>7.7149259999999991E-4</v>
      </c>
      <c r="J73" s="855">
        <v>3.0478720000000005E-3</v>
      </c>
      <c r="K73" s="855">
        <v>4.7622999999999997E-3</v>
      </c>
      <c r="L73" s="855" t="s">
        <v>462</v>
      </c>
      <c r="M73" s="855" t="s">
        <v>462</v>
      </c>
      <c r="N73" s="855" t="s">
        <v>462</v>
      </c>
      <c r="O73" s="855" t="s">
        <v>462</v>
      </c>
      <c r="P73" s="855" t="s">
        <v>462</v>
      </c>
      <c r="Q73" s="855" t="s">
        <v>69</v>
      </c>
      <c r="R73" s="855" t="s">
        <v>462</v>
      </c>
      <c r="S73" s="855" t="s">
        <v>69</v>
      </c>
      <c r="T73" s="855" t="s">
        <v>69</v>
      </c>
      <c r="U73" s="855" t="s">
        <v>69</v>
      </c>
      <c r="V73" s="855" t="s">
        <v>69</v>
      </c>
      <c r="W73" s="855" t="s">
        <v>69</v>
      </c>
      <c r="X73" s="855" t="s">
        <v>69</v>
      </c>
      <c r="Y73" s="855" t="s">
        <v>69</v>
      </c>
      <c r="Z73" s="855" t="s">
        <v>69</v>
      </c>
      <c r="AA73" s="855" t="s">
        <v>69</v>
      </c>
      <c r="AB73" s="855" t="s">
        <v>69</v>
      </c>
      <c r="AC73" s="855" t="s">
        <v>69</v>
      </c>
      <c r="AD73" s="855" t="s">
        <v>69</v>
      </c>
      <c r="AE73" s="856"/>
      <c r="AF73" s="857" t="s">
        <v>69</v>
      </c>
      <c r="AG73" s="857" t="s">
        <v>69</v>
      </c>
      <c r="AH73" s="857" t="s">
        <v>69</v>
      </c>
      <c r="AI73" s="857" t="s">
        <v>69</v>
      </c>
      <c r="AJ73" s="857" t="s">
        <v>69</v>
      </c>
      <c r="AK73" s="869">
        <v>47.622999999999998</v>
      </c>
      <c r="AL73" s="859" t="s">
        <v>611</v>
      </c>
    </row>
    <row r="74" spans="1:38" ht="24.95" customHeight="1" thickBot="1" x14ac:dyDescent="0.25">
      <c r="A74" s="852" t="s">
        <v>460</v>
      </c>
      <c r="B74" s="852" t="s">
        <v>612</v>
      </c>
      <c r="C74" s="853" t="s">
        <v>613</v>
      </c>
      <c r="D74" s="854"/>
      <c r="E74" s="855">
        <v>0.29176299999999999</v>
      </c>
      <c r="F74" s="855" t="s">
        <v>462</v>
      </c>
      <c r="G74" s="855">
        <v>2.611570613</v>
      </c>
      <c r="H74" s="855" t="s">
        <v>69</v>
      </c>
      <c r="I74" s="855">
        <v>0.19106584699999998</v>
      </c>
      <c r="J74" s="855">
        <v>0.23200852849999995</v>
      </c>
      <c r="K74" s="855">
        <v>0.27295121</v>
      </c>
      <c r="L74" s="855" t="s">
        <v>462</v>
      </c>
      <c r="M74" s="855">
        <v>52.517339999999997</v>
      </c>
      <c r="N74" s="855">
        <v>2.4966816000000004E-3</v>
      </c>
      <c r="O74" s="855">
        <v>4.7690049999999998E-2</v>
      </c>
      <c r="P74" s="855">
        <v>9.5335999999999999E-4</v>
      </c>
      <c r="Q74" s="855" t="s">
        <v>69</v>
      </c>
      <c r="R74" s="855" t="s">
        <v>462</v>
      </c>
      <c r="S74" s="855">
        <v>4.7168887999999992E-3</v>
      </c>
      <c r="T74" s="855">
        <v>4.7129936205000007E-2</v>
      </c>
      <c r="U74" s="855" t="s">
        <v>462</v>
      </c>
      <c r="V74" s="855">
        <v>5.1608300000000007</v>
      </c>
      <c r="W74" s="855">
        <v>0.30093088800000001</v>
      </c>
      <c r="X74" s="855">
        <v>5.1376537599999992E-4</v>
      </c>
      <c r="Y74" s="855" t="s">
        <v>462</v>
      </c>
      <c r="Z74" s="855" t="s">
        <v>462</v>
      </c>
      <c r="AA74" s="855" t="s">
        <v>462</v>
      </c>
      <c r="AB74" s="855">
        <v>5.1376537599999992E-4</v>
      </c>
      <c r="AC74" s="855" t="s">
        <v>69</v>
      </c>
      <c r="AD74" s="855" t="s">
        <v>69</v>
      </c>
      <c r="AE74" s="856"/>
      <c r="AF74" s="857" t="s">
        <v>69</v>
      </c>
      <c r="AG74" s="857" t="s">
        <v>69</v>
      </c>
      <c r="AH74" s="857" t="s">
        <v>69</v>
      </c>
      <c r="AI74" s="857" t="s">
        <v>69</v>
      </c>
      <c r="AJ74" s="857" t="s">
        <v>69</v>
      </c>
      <c r="AK74" s="869">
        <v>852.5630000000001</v>
      </c>
      <c r="AL74" s="859" t="s">
        <v>614</v>
      </c>
    </row>
    <row r="75" spans="1:38" ht="24.95" customHeight="1" thickBot="1" x14ac:dyDescent="0.25">
      <c r="A75" s="852" t="s">
        <v>460</v>
      </c>
      <c r="B75" s="852" t="s">
        <v>615</v>
      </c>
      <c r="C75" s="853" t="s">
        <v>5</v>
      </c>
      <c r="D75" s="864"/>
      <c r="E75" s="855" t="s">
        <v>69</v>
      </c>
      <c r="F75" s="855" t="s">
        <v>462</v>
      </c>
      <c r="G75" s="855" t="s">
        <v>69</v>
      </c>
      <c r="H75" s="855" t="s">
        <v>69</v>
      </c>
      <c r="I75" s="855" t="s">
        <v>462</v>
      </c>
      <c r="J75" s="855" t="s">
        <v>462</v>
      </c>
      <c r="K75" s="855" t="s">
        <v>462</v>
      </c>
      <c r="L75" s="855" t="s">
        <v>462</v>
      </c>
      <c r="M75" s="855" t="s">
        <v>69</v>
      </c>
      <c r="N75" s="855" t="s">
        <v>69</v>
      </c>
      <c r="O75" s="855" t="s">
        <v>69</v>
      </c>
      <c r="P75" s="855" t="s">
        <v>69</v>
      </c>
      <c r="Q75" s="855" t="s">
        <v>69</v>
      </c>
      <c r="R75" s="855" t="s">
        <v>69</v>
      </c>
      <c r="S75" s="855" t="s">
        <v>69</v>
      </c>
      <c r="T75" s="855" t="s">
        <v>69</v>
      </c>
      <c r="U75" s="855" t="s">
        <v>69</v>
      </c>
      <c r="V75" s="855" t="s">
        <v>69</v>
      </c>
      <c r="W75" s="855" t="s">
        <v>69</v>
      </c>
      <c r="X75" s="855" t="s">
        <v>69</v>
      </c>
      <c r="Y75" s="855" t="s">
        <v>69</v>
      </c>
      <c r="Z75" s="855" t="s">
        <v>69</v>
      </c>
      <c r="AA75" s="855" t="s">
        <v>69</v>
      </c>
      <c r="AB75" s="855" t="s">
        <v>69</v>
      </c>
      <c r="AC75" s="855" t="s">
        <v>69</v>
      </c>
      <c r="AD75" s="855" t="s">
        <v>69</v>
      </c>
      <c r="AE75" s="856"/>
      <c r="AF75" s="857" t="s">
        <v>69</v>
      </c>
      <c r="AG75" s="857" t="s">
        <v>69</v>
      </c>
      <c r="AH75" s="857" t="s">
        <v>69</v>
      </c>
      <c r="AI75" s="857" t="s">
        <v>69</v>
      </c>
      <c r="AJ75" s="857" t="s">
        <v>69</v>
      </c>
      <c r="AK75" s="869" t="s">
        <v>69</v>
      </c>
      <c r="AL75" s="859" t="s">
        <v>616</v>
      </c>
    </row>
    <row r="76" spans="1:38" ht="24.95" customHeight="1" thickBot="1" x14ac:dyDescent="0.25">
      <c r="A76" s="852" t="s">
        <v>460</v>
      </c>
      <c r="B76" s="852" t="s">
        <v>617</v>
      </c>
      <c r="C76" s="853" t="s">
        <v>23</v>
      </c>
      <c r="D76" s="854"/>
      <c r="E76" s="855" t="s">
        <v>69</v>
      </c>
      <c r="F76" s="855" t="s">
        <v>69</v>
      </c>
      <c r="G76" s="855">
        <v>0.80072999999999994</v>
      </c>
      <c r="H76" s="855" t="s">
        <v>69</v>
      </c>
      <c r="I76" s="855">
        <v>6.8354999999999987E-3</v>
      </c>
      <c r="J76" s="855">
        <v>8.3002500000000003E-3</v>
      </c>
      <c r="K76" s="855">
        <v>9.7649999999999994E-3</v>
      </c>
      <c r="L76" s="855" t="s">
        <v>462</v>
      </c>
      <c r="M76" s="855" t="s">
        <v>69</v>
      </c>
      <c r="N76" s="855">
        <v>1.9197354343999997</v>
      </c>
      <c r="O76" s="855">
        <v>1.21982271E-2</v>
      </c>
      <c r="P76" s="855">
        <v>0.1241839355</v>
      </c>
      <c r="Q76" s="855">
        <v>1.6927284000000001E-2</v>
      </c>
      <c r="R76" s="855" t="s">
        <v>69</v>
      </c>
      <c r="S76" s="855">
        <v>1.7063348700000001E-2</v>
      </c>
      <c r="T76" s="855" t="s">
        <v>69</v>
      </c>
      <c r="U76" s="855" t="s">
        <v>462</v>
      </c>
      <c r="V76" s="855">
        <v>8.3938600000000002E-2</v>
      </c>
      <c r="W76" s="855">
        <v>0.13280400000000001</v>
      </c>
      <c r="X76" s="855" t="s">
        <v>69</v>
      </c>
      <c r="Y76" s="855" t="s">
        <v>69</v>
      </c>
      <c r="Z76" s="855" t="s">
        <v>69</v>
      </c>
      <c r="AA76" s="855" t="s">
        <v>69</v>
      </c>
      <c r="AB76" s="855" t="s">
        <v>69</v>
      </c>
      <c r="AC76" s="855" t="s">
        <v>69</v>
      </c>
      <c r="AD76" s="855">
        <v>0.82025999999999999</v>
      </c>
      <c r="AE76" s="856"/>
      <c r="AF76" s="857" t="s">
        <v>69</v>
      </c>
      <c r="AG76" s="857" t="s">
        <v>69</v>
      </c>
      <c r="AH76" s="857" t="s">
        <v>69</v>
      </c>
      <c r="AI76" s="857" t="s">
        <v>69</v>
      </c>
      <c r="AJ76" s="857" t="s">
        <v>69</v>
      </c>
      <c r="AK76" s="869">
        <v>390.6</v>
      </c>
      <c r="AL76" s="859" t="s">
        <v>618</v>
      </c>
    </row>
    <row r="77" spans="1:38" ht="24.95" customHeight="1" thickBot="1" x14ac:dyDescent="0.25">
      <c r="A77" s="852" t="s">
        <v>460</v>
      </c>
      <c r="B77" s="852" t="s">
        <v>619</v>
      </c>
      <c r="C77" s="853" t="s">
        <v>25</v>
      </c>
      <c r="D77" s="854"/>
      <c r="E77" s="855" t="s">
        <v>69</v>
      </c>
      <c r="F77" s="855" t="s">
        <v>69</v>
      </c>
      <c r="G77" s="855">
        <v>0.20654999999999998</v>
      </c>
      <c r="H77" s="855" t="s">
        <v>69</v>
      </c>
      <c r="I77" s="855">
        <v>5.8904999999999999E-3</v>
      </c>
      <c r="J77" s="855">
        <v>9.3789000000000008E-3</v>
      </c>
      <c r="K77" s="855">
        <v>1.5299999999999999E-2</v>
      </c>
      <c r="L77" s="855" t="s">
        <v>462</v>
      </c>
      <c r="M77" s="855" t="s">
        <v>69</v>
      </c>
      <c r="N77" s="855">
        <v>2.7383363420000002</v>
      </c>
      <c r="O77" s="855">
        <v>0.154041394</v>
      </c>
      <c r="P77" s="855">
        <v>6.9520999999999999E-2</v>
      </c>
      <c r="Q77" s="855">
        <v>1.7639597999999999E-2</v>
      </c>
      <c r="R77" s="855" t="s">
        <v>69</v>
      </c>
      <c r="S77" s="855" t="s">
        <v>69</v>
      </c>
      <c r="T77" s="855" t="s">
        <v>69</v>
      </c>
      <c r="U77" s="855" t="s">
        <v>462</v>
      </c>
      <c r="V77" s="855">
        <v>7.3495520000000001</v>
      </c>
      <c r="W77" s="855">
        <v>2.2949999999999998E-2</v>
      </c>
      <c r="X77" s="855" t="s">
        <v>69</v>
      </c>
      <c r="Y77" s="855" t="s">
        <v>69</v>
      </c>
      <c r="Z77" s="855" t="s">
        <v>69</v>
      </c>
      <c r="AA77" s="855" t="s">
        <v>69</v>
      </c>
      <c r="AB77" s="855" t="s">
        <v>69</v>
      </c>
      <c r="AC77" s="855" t="s">
        <v>69</v>
      </c>
      <c r="AD77" s="855">
        <v>0.16829999999999998</v>
      </c>
      <c r="AE77" s="856"/>
      <c r="AF77" s="857" t="s">
        <v>69</v>
      </c>
      <c r="AG77" s="857" t="s">
        <v>69</v>
      </c>
      <c r="AH77" s="857" t="s">
        <v>69</v>
      </c>
      <c r="AI77" s="857" t="s">
        <v>69</v>
      </c>
      <c r="AJ77" s="857" t="s">
        <v>69</v>
      </c>
      <c r="AK77" s="869">
        <v>153</v>
      </c>
      <c r="AL77" s="859" t="s">
        <v>620</v>
      </c>
    </row>
    <row r="78" spans="1:38" ht="24.95" customHeight="1" thickBot="1" x14ac:dyDescent="0.25">
      <c r="A78" s="852" t="s">
        <v>460</v>
      </c>
      <c r="B78" s="852" t="s">
        <v>621</v>
      </c>
      <c r="C78" s="853" t="s">
        <v>20</v>
      </c>
      <c r="D78" s="854"/>
      <c r="E78" s="855" t="s">
        <v>69</v>
      </c>
      <c r="F78" s="855" t="s">
        <v>69</v>
      </c>
      <c r="G78" s="855">
        <v>2.6162549999999998</v>
      </c>
      <c r="H78" s="855" t="s">
        <v>69</v>
      </c>
      <c r="I78" s="855">
        <v>4.5607309999999998E-2</v>
      </c>
      <c r="J78" s="855">
        <v>5.5380305000000005E-2</v>
      </c>
      <c r="K78" s="855">
        <v>6.5153299999999997E-2</v>
      </c>
      <c r="L78" s="855" t="s">
        <v>462</v>
      </c>
      <c r="M78" s="855" t="s">
        <v>69</v>
      </c>
      <c r="N78" s="855">
        <v>9.6296368129849998</v>
      </c>
      <c r="O78" s="855">
        <v>4.5372321728599996</v>
      </c>
      <c r="P78" s="855">
        <v>9.9976017799999987E-3</v>
      </c>
      <c r="Q78" s="855">
        <v>1.0767100000000001</v>
      </c>
      <c r="R78" s="855" t="s">
        <v>69</v>
      </c>
      <c r="S78" s="855">
        <v>21.895895139389996</v>
      </c>
      <c r="T78" s="855" t="s">
        <v>462</v>
      </c>
      <c r="U78" s="855" t="s">
        <v>462</v>
      </c>
      <c r="V78" s="855">
        <v>14.077890672055</v>
      </c>
      <c r="W78" s="855">
        <v>1.9399405000000001</v>
      </c>
      <c r="X78" s="855" t="s">
        <v>69</v>
      </c>
      <c r="Y78" s="855" t="s">
        <v>69</v>
      </c>
      <c r="Z78" s="855" t="s">
        <v>69</v>
      </c>
      <c r="AA78" s="855" t="s">
        <v>69</v>
      </c>
      <c r="AB78" s="855" t="s">
        <v>69</v>
      </c>
      <c r="AC78" s="855">
        <v>0.66894500000000001</v>
      </c>
      <c r="AD78" s="855" t="s">
        <v>462</v>
      </c>
      <c r="AE78" s="856"/>
      <c r="AF78" s="857" t="s">
        <v>69</v>
      </c>
      <c r="AG78" s="857" t="s">
        <v>69</v>
      </c>
      <c r="AH78" s="857" t="s">
        <v>69</v>
      </c>
      <c r="AI78" s="857" t="s">
        <v>69</v>
      </c>
      <c r="AJ78" s="857" t="s">
        <v>69</v>
      </c>
      <c r="AK78" s="869">
        <v>668.94499999999994</v>
      </c>
      <c r="AL78" s="859" t="s">
        <v>622</v>
      </c>
    </row>
    <row r="79" spans="1:38" ht="24.95" customHeight="1" thickBot="1" x14ac:dyDescent="0.25">
      <c r="A79" s="852" t="s">
        <v>460</v>
      </c>
      <c r="B79" s="852" t="s">
        <v>623</v>
      </c>
      <c r="C79" s="853" t="s">
        <v>624</v>
      </c>
      <c r="D79" s="854"/>
      <c r="E79" s="855" t="s">
        <v>625</v>
      </c>
      <c r="F79" s="855" t="s">
        <v>625</v>
      </c>
      <c r="G79" s="855" t="s">
        <v>625</v>
      </c>
      <c r="H79" s="855" t="s">
        <v>625</v>
      </c>
      <c r="I79" s="855" t="s">
        <v>625</v>
      </c>
      <c r="J79" s="855" t="s">
        <v>625</v>
      </c>
      <c r="K79" s="855" t="s">
        <v>625</v>
      </c>
      <c r="L79" s="855" t="s">
        <v>625</v>
      </c>
      <c r="M79" s="855" t="s">
        <v>625</v>
      </c>
      <c r="N79" s="855" t="s">
        <v>625</v>
      </c>
      <c r="O79" s="855" t="s">
        <v>625</v>
      </c>
      <c r="P79" s="855" t="s">
        <v>625</v>
      </c>
      <c r="Q79" s="855" t="s">
        <v>625</v>
      </c>
      <c r="R79" s="855" t="s">
        <v>625</v>
      </c>
      <c r="S79" s="855" t="s">
        <v>625</v>
      </c>
      <c r="T79" s="855" t="s">
        <v>625</v>
      </c>
      <c r="U79" s="855" t="s">
        <v>625</v>
      </c>
      <c r="V79" s="855" t="s">
        <v>625</v>
      </c>
      <c r="W79" s="855" t="s">
        <v>625</v>
      </c>
      <c r="X79" s="855" t="s">
        <v>625</v>
      </c>
      <c r="Y79" s="855" t="s">
        <v>625</v>
      </c>
      <c r="Z79" s="855" t="s">
        <v>625</v>
      </c>
      <c r="AA79" s="855" t="s">
        <v>625</v>
      </c>
      <c r="AB79" s="855" t="s">
        <v>625</v>
      </c>
      <c r="AC79" s="855" t="s">
        <v>625</v>
      </c>
      <c r="AD79" s="855" t="s">
        <v>625</v>
      </c>
      <c r="AE79" s="856"/>
      <c r="AF79" s="857" t="s">
        <v>625</v>
      </c>
      <c r="AG79" s="857" t="s">
        <v>625</v>
      </c>
      <c r="AH79" s="857" t="s">
        <v>625</v>
      </c>
      <c r="AI79" s="857" t="s">
        <v>625</v>
      </c>
      <c r="AJ79" s="857" t="s">
        <v>625</v>
      </c>
      <c r="AK79" s="858" t="s">
        <v>625</v>
      </c>
      <c r="AL79" s="859" t="s">
        <v>626</v>
      </c>
    </row>
    <row r="80" spans="1:38" ht="24.95" customHeight="1" thickBot="1" x14ac:dyDescent="0.25">
      <c r="A80" s="852" t="s">
        <v>460</v>
      </c>
      <c r="B80" s="860" t="s">
        <v>627</v>
      </c>
      <c r="C80" s="863" t="s">
        <v>628</v>
      </c>
      <c r="D80" s="854"/>
      <c r="E80" s="855" t="s">
        <v>69</v>
      </c>
      <c r="F80" s="855" t="s">
        <v>69</v>
      </c>
      <c r="G80" s="855" t="s">
        <v>462</v>
      </c>
      <c r="H80" s="855" t="s">
        <v>69</v>
      </c>
      <c r="I80" s="855">
        <v>1.1047319999999999E-2</v>
      </c>
      <c r="J80" s="855">
        <v>1.5645599999999999E-2</v>
      </c>
      <c r="K80" s="855">
        <v>1.908E-2</v>
      </c>
      <c r="L80" s="855" t="s">
        <v>462</v>
      </c>
      <c r="M80" s="855" t="s">
        <v>69</v>
      </c>
      <c r="N80" s="855" t="s">
        <v>69</v>
      </c>
      <c r="O80" s="855" t="s">
        <v>69</v>
      </c>
      <c r="P80" s="855" t="s">
        <v>69</v>
      </c>
      <c r="Q80" s="855" t="s">
        <v>69</v>
      </c>
      <c r="R80" s="855" t="s">
        <v>69</v>
      </c>
      <c r="S80" s="855" t="s">
        <v>69</v>
      </c>
      <c r="T80" s="855" t="s">
        <v>69</v>
      </c>
      <c r="U80" s="855" t="s">
        <v>69</v>
      </c>
      <c r="V80" s="855" t="s">
        <v>69</v>
      </c>
      <c r="W80" s="855" t="s">
        <v>69</v>
      </c>
      <c r="X80" s="855" t="s">
        <v>69</v>
      </c>
      <c r="Y80" s="855" t="s">
        <v>69</v>
      </c>
      <c r="Z80" s="855" t="s">
        <v>69</v>
      </c>
      <c r="AA80" s="855" t="s">
        <v>69</v>
      </c>
      <c r="AB80" s="855" t="s">
        <v>69</v>
      </c>
      <c r="AC80" s="855" t="s">
        <v>69</v>
      </c>
      <c r="AD80" s="855" t="s">
        <v>69</v>
      </c>
      <c r="AE80" s="856"/>
      <c r="AF80" s="857" t="s">
        <v>69</v>
      </c>
      <c r="AG80" s="857" t="s">
        <v>69</v>
      </c>
      <c r="AH80" s="857" t="s">
        <v>69</v>
      </c>
      <c r="AI80" s="857" t="s">
        <v>69</v>
      </c>
      <c r="AJ80" s="857" t="s">
        <v>69</v>
      </c>
      <c r="AK80" s="858" t="s">
        <v>69</v>
      </c>
      <c r="AL80" s="859" t="s">
        <v>543</v>
      </c>
    </row>
    <row r="81" spans="1:38" ht="24.95" customHeight="1" thickBot="1" x14ac:dyDescent="0.25">
      <c r="A81" s="852" t="s">
        <v>460</v>
      </c>
      <c r="B81" s="860" t="s">
        <v>629</v>
      </c>
      <c r="C81" s="863" t="s">
        <v>630</v>
      </c>
      <c r="D81" s="854"/>
      <c r="E81" s="855" t="s">
        <v>69</v>
      </c>
      <c r="F81" s="855" t="s">
        <v>69</v>
      </c>
      <c r="G81" s="855" t="s">
        <v>69</v>
      </c>
      <c r="H81" s="855" t="s">
        <v>69</v>
      </c>
      <c r="I81" s="855" t="s">
        <v>459</v>
      </c>
      <c r="J81" s="855" t="s">
        <v>459</v>
      </c>
      <c r="K81" s="855" t="s">
        <v>459</v>
      </c>
      <c r="L81" s="855" t="s">
        <v>462</v>
      </c>
      <c r="M81" s="855" t="s">
        <v>69</v>
      </c>
      <c r="N81" s="855" t="s">
        <v>69</v>
      </c>
      <c r="O81" s="855" t="s">
        <v>69</v>
      </c>
      <c r="P81" s="855" t="s">
        <v>69</v>
      </c>
      <c r="Q81" s="855" t="s">
        <v>69</v>
      </c>
      <c r="R81" s="855" t="s">
        <v>69</v>
      </c>
      <c r="S81" s="855" t="s">
        <v>69</v>
      </c>
      <c r="T81" s="855" t="s">
        <v>69</v>
      </c>
      <c r="U81" s="855" t="s">
        <v>69</v>
      </c>
      <c r="V81" s="855" t="s">
        <v>69</v>
      </c>
      <c r="W81" s="855" t="s">
        <v>69</v>
      </c>
      <c r="X81" s="855" t="s">
        <v>69</v>
      </c>
      <c r="Y81" s="855" t="s">
        <v>69</v>
      </c>
      <c r="Z81" s="855" t="s">
        <v>69</v>
      </c>
      <c r="AA81" s="855" t="s">
        <v>69</v>
      </c>
      <c r="AB81" s="855" t="s">
        <v>69</v>
      </c>
      <c r="AC81" s="855" t="s">
        <v>69</v>
      </c>
      <c r="AD81" s="855" t="s">
        <v>69</v>
      </c>
      <c r="AE81" s="856"/>
      <c r="AF81" s="857" t="s">
        <v>69</v>
      </c>
      <c r="AG81" s="857" t="s">
        <v>69</v>
      </c>
      <c r="AH81" s="857" t="s">
        <v>69</v>
      </c>
      <c r="AI81" s="857" t="s">
        <v>69</v>
      </c>
      <c r="AJ81" s="857" t="s">
        <v>69</v>
      </c>
      <c r="AK81" s="858" t="s">
        <v>631</v>
      </c>
      <c r="AL81" s="859" t="s">
        <v>632</v>
      </c>
    </row>
    <row r="82" spans="1:38" ht="24.95" customHeight="1" thickBot="1" x14ac:dyDescent="0.25">
      <c r="A82" s="852" t="s">
        <v>633</v>
      </c>
      <c r="B82" s="860" t="s">
        <v>634</v>
      </c>
      <c r="C82" s="870" t="s">
        <v>635</v>
      </c>
      <c r="D82" s="854"/>
      <c r="E82" s="855" t="s">
        <v>69</v>
      </c>
      <c r="F82" s="855">
        <v>78.573157000000009</v>
      </c>
      <c r="G82" s="855" t="s">
        <v>69</v>
      </c>
      <c r="H82" s="855" t="s">
        <v>69</v>
      </c>
      <c r="I82" s="855" t="s">
        <v>69</v>
      </c>
      <c r="J82" s="855" t="s">
        <v>69</v>
      </c>
      <c r="K82" s="855" t="s">
        <v>69</v>
      </c>
      <c r="L82" s="855" t="s">
        <v>69</v>
      </c>
      <c r="M82" s="855" t="s">
        <v>69</v>
      </c>
      <c r="N82" s="855" t="s">
        <v>69</v>
      </c>
      <c r="O82" s="855" t="s">
        <v>69</v>
      </c>
      <c r="P82" s="855" t="s">
        <v>69</v>
      </c>
      <c r="Q82" s="855" t="s">
        <v>69</v>
      </c>
      <c r="R82" s="855" t="s">
        <v>69</v>
      </c>
      <c r="S82" s="855" t="s">
        <v>69</v>
      </c>
      <c r="T82" s="855" t="s">
        <v>69</v>
      </c>
      <c r="U82" s="855" t="s">
        <v>69</v>
      </c>
      <c r="V82" s="855" t="s">
        <v>69</v>
      </c>
      <c r="W82" s="855" t="s">
        <v>69</v>
      </c>
      <c r="X82" s="855" t="s">
        <v>69</v>
      </c>
      <c r="Y82" s="855" t="s">
        <v>69</v>
      </c>
      <c r="Z82" s="855" t="s">
        <v>69</v>
      </c>
      <c r="AA82" s="855" t="s">
        <v>69</v>
      </c>
      <c r="AB82" s="855" t="s">
        <v>69</v>
      </c>
      <c r="AC82" s="855" t="s">
        <v>69</v>
      </c>
      <c r="AD82" s="855" t="s">
        <v>69</v>
      </c>
      <c r="AE82" s="856"/>
      <c r="AF82" s="857" t="s">
        <v>69</v>
      </c>
      <c r="AG82" s="857" t="s">
        <v>69</v>
      </c>
      <c r="AH82" s="857" t="s">
        <v>69</v>
      </c>
      <c r="AI82" s="857" t="s">
        <v>69</v>
      </c>
      <c r="AJ82" s="857" t="s">
        <v>69</v>
      </c>
      <c r="AK82" s="858" t="s">
        <v>69</v>
      </c>
      <c r="AL82" s="859" t="s">
        <v>636</v>
      </c>
    </row>
    <row r="83" spans="1:38" ht="24.95" customHeight="1" thickBot="1" x14ac:dyDescent="0.25">
      <c r="A83" s="852" t="s">
        <v>460</v>
      </c>
      <c r="B83" s="871" t="s">
        <v>637</v>
      </c>
      <c r="C83" s="872" t="s">
        <v>638</v>
      </c>
      <c r="D83" s="854"/>
      <c r="E83" s="855">
        <v>0.82499999999999996</v>
      </c>
      <c r="F83" s="855">
        <v>1.65</v>
      </c>
      <c r="G83" s="855">
        <v>1.65</v>
      </c>
      <c r="H83" s="855" t="s">
        <v>69</v>
      </c>
      <c r="I83" s="855">
        <v>0.16499999999999998</v>
      </c>
      <c r="J83" s="855">
        <v>0.31349999999999995</v>
      </c>
      <c r="K83" s="855">
        <v>0.33373536399999998</v>
      </c>
      <c r="L83" s="855" t="s">
        <v>462</v>
      </c>
      <c r="M83" s="855" t="s">
        <v>459</v>
      </c>
      <c r="N83" s="855" t="s">
        <v>69</v>
      </c>
      <c r="O83" s="855" t="s">
        <v>69</v>
      </c>
      <c r="P83" s="855" t="s">
        <v>69</v>
      </c>
      <c r="Q83" s="855" t="s">
        <v>69</v>
      </c>
      <c r="R83" s="855" t="s">
        <v>69</v>
      </c>
      <c r="S83" s="855" t="s">
        <v>69</v>
      </c>
      <c r="T83" s="855" t="s">
        <v>69</v>
      </c>
      <c r="U83" s="855" t="s">
        <v>69</v>
      </c>
      <c r="V83" s="855" t="s">
        <v>69</v>
      </c>
      <c r="W83" s="855" t="s">
        <v>69</v>
      </c>
      <c r="X83" s="855" t="s">
        <v>462</v>
      </c>
      <c r="Y83" s="855" t="s">
        <v>462</v>
      </c>
      <c r="Z83" s="855" t="s">
        <v>462</v>
      </c>
      <c r="AA83" s="855" t="s">
        <v>462</v>
      </c>
      <c r="AB83" s="855" t="s">
        <v>462</v>
      </c>
      <c r="AC83" s="855" t="s">
        <v>69</v>
      </c>
      <c r="AD83" s="855" t="s">
        <v>69</v>
      </c>
      <c r="AE83" s="856"/>
      <c r="AF83" s="857" t="s">
        <v>69</v>
      </c>
      <c r="AG83" s="857" t="s">
        <v>69</v>
      </c>
      <c r="AH83" s="857" t="s">
        <v>69</v>
      </c>
      <c r="AI83" s="857" t="s">
        <v>69</v>
      </c>
      <c r="AJ83" s="857" t="s">
        <v>69</v>
      </c>
      <c r="AK83" s="857">
        <v>55000</v>
      </c>
      <c r="AL83" s="859" t="s">
        <v>578</v>
      </c>
    </row>
    <row r="84" spans="1:38" ht="24.95" customHeight="1" thickBot="1" x14ac:dyDescent="0.25">
      <c r="A84" s="852" t="s">
        <v>460</v>
      </c>
      <c r="B84" s="871" t="s">
        <v>639</v>
      </c>
      <c r="C84" s="872" t="s">
        <v>640</v>
      </c>
      <c r="D84" s="854"/>
      <c r="E84" s="855" t="s">
        <v>69</v>
      </c>
      <c r="F84" s="855">
        <v>6.5807100337045371E-2</v>
      </c>
      <c r="G84" s="855" t="s">
        <v>69</v>
      </c>
      <c r="H84" s="855" t="s">
        <v>69</v>
      </c>
      <c r="I84" s="855" t="s">
        <v>69</v>
      </c>
      <c r="J84" s="855" t="s">
        <v>69</v>
      </c>
      <c r="K84" s="855" t="s">
        <v>69</v>
      </c>
      <c r="L84" s="855" t="s">
        <v>69</v>
      </c>
      <c r="M84" s="855" t="s">
        <v>69</v>
      </c>
      <c r="N84" s="855" t="s">
        <v>69</v>
      </c>
      <c r="O84" s="855" t="s">
        <v>69</v>
      </c>
      <c r="P84" s="855" t="s">
        <v>69</v>
      </c>
      <c r="Q84" s="855" t="s">
        <v>69</v>
      </c>
      <c r="R84" s="855" t="s">
        <v>69</v>
      </c>
      <c r="S84" s="855" t="s">
        <v>69</v>
      </c>
      <c r="T84" s="855" t="s">
        <v>69</v>
      </c>
      <c r="U84" s="855" t="s">
        <v>69</v>
      </c>
      <c r="V84" s="855" t="s">
        <v>69</v>
      </c>
      <c r="W84" s="855" t="s">
        <v>69</v>
      </c>
      <c r="X84" s="855" t="s">
        <v>462</v>
      </c>
      <c r="Y84" s="855" t="s">
        <v>462</v>
      </c>
      <c r="Z84" s="855" t="s">
        <v>462</v>
      </c>
      <c r="AA84" s="855" t="s">
        <v>462</v>
      </c>
      <c r="AB84" s="855" t="s">
        <v>462</v>
      </c>
      <c r="AC84" s="855" t="s">
        <v>69</v>
      </c>
      <c r="AD84" s="855" t="s">
        <v>69</v>
      </c>
      <c r="AE84" s="856"/>
      <c r="AF84" s="857" t="s">
        <v>69</v>
      </c>
      <c r="AG84" s="857" t="s">
        <v>69</v>
      </c>
      <c r="AH84" s="857" t="s">
        <v>69</v>
      </c>
      <c r="AI84" s="857" t="s">
        <v>69</v>
      </c>
      <c r="AJ84" s="857" t="s">
        <v>69</v>
      </c>
      <c r="AK84" s="857">
        <v>168966489</v>
      </c>
      <c r="AL84" s="859" t="s">
        <v>641</v>
      </c>
    </row>
    <row r="85" spans="1:38" ht="24.95" customHeight="1" thickBot="1" x14ac:dyDescent="0.25">
      <c r="A85" s="852" t="s">
        <v>633</v>
      </c>
      <c r="B85" s="863" t="s">
        <v>642</v>
      </c>
      <c r="C85" s="872" t="s">
        <v>643</v>
      </c>
      <c r="D85" s="854"/>
      <c r="E85" s="855" t="s">
        <v>69</v>
      </c>
      <c r="F85" s="855">
        <v>216.27983</v>
      </c>
      <c r="G85" s="855" t="s">
        <v>69</v>
      </c>
      <c r="H85" s="855" t="s">
        <v>69</v>
      </c>
      <c r="I85" s="855" t="s">
        <v>69</v>
      </c>
      <c r="J85" s="855" t="s">
        <v>69</v>
      </c>
      <c r="K85" s="855" t="s">
        <v>69</v>
      </c>
      <c r="L85" s="855" t="s">
        <v>69</v>
      </c>
      <c r="M85" s="855" t="s">
        <v>69</v>
      </c>
      <c r="N85" s="855" t="s">
        <v>69</v>
      </c>
      <c r="O85" s="855" t="s">
        <v>69</v>
      </c>
      <c r="P85" s="855" t="s">
        <v>69</v>
      </c>
      <c r="Q85" s="855" t="s">
        <v>69</v>
      </c>
      <c r="R85" s="855" t="s">
        <v>69</v>
      </c>
      <c r="S85" s="855" t="s">
        <v>69</v>
      </c>
      <c r="T85" s="855" t="s">
        <v>69</v>
      </c>
      <c r="U85" s="855" t="s">
        <v>69</v>
      </c>
      <c r="V85" s="855" t="s">
        <v>69</v>
      </c>
      <c r="W85" s="855" t="s">
        <v>69</v>
      </c>
      <c r="X85" s="855" t="s">
        <v>69</v>
      </c>
      <c r="Y85" s="855" t="s">
        <v>69</v>
      </c>
      <c r="Z85" s="855" t="s">
        <v>69</v>
      </c>
      <c r="AA85" s="855" t="s">
        <v>69</v>
      </c>
      <c r="AB85" s="855" t="s">
        <v>69</v>
      </c>
      <c r="AC85" s="855" t="s">
        <v>69</v>
      </c>
      <c r="AD85" s="855" t="s">
        <v>69</v>
      </c>
      <c r="AE85" s="856"/>
      <c r="AF85" s="857" t="s">
        <v>69</v>
      </c>
      <c r="AG85" s="857" t="s">
        <v>69</v>
      </c>
      <c r="AH85" s="857" t="s">
        <v>69</v>
      </c>
      <c r="AI85" s="857" t="s">
        <v>69</v>
      </c>
      <c r="AJ85" s="857" t="s">
        <v>69</v>
      </c>
      <c r="AK85" s="858" t="s">
        <v>631</v>
      </c>
      <c r="AL85" s="859" t="s">
        <v>644</v>
      </c>
    </row>
    <row r="86" spans="1:38" ht="24.95" customHeight="1" thickBot="1" x14ac:dyDescent="0.25">
      <c r="A86" s="852" t="s">
        <v>633</v>
      </c>
      <c r="B86" s="863" t="s">
        <v>645</v>
      </c>
      <c r="C86" s="870" t="s">
        <v>646</v>
      </c>
      <c r="D86" s="854"/>
      <c r="E86" s="855" t="s">
        <v>69</v>
      </c>
      <c r="F86" s="855">
        <v>36.095306999999998</v>
      </c>
      <c r="G86" s="855" t="s">
        <v>69</v>
      </c>
      <c r="H86" s="855" t="s">
        <v>69</v>
      </c>
      <c r="I86" s="855" t="s">
        <v>69</v>
      </c>
      <c r="J86" s="855" t="s">
        <v>69</v>
      </c>
      <c r="K86" s="855" t="s">
        <v>69</v>
      </c>
      <c r="L86" s="855" t="s">
        <v>69</v>
      </c>
      <c r="M86" s="855" t="s">
        <v>69</v>
      </c>
      <c r="N86" s="855" t="s">
        <v>69</v>
      </c>
      <c r="O86" s="855" t="s">
        <v>69</v>
      </c>
      <c r="P86" s="855" t="s">
        <v>69</v>
      </c>
      <c r="Q86" s="855" t="s">
        <v>69</v>
      </c>
      <c r="R86" s="855" t="s">
        <v>69</v>
      </c>
      <c r="S86" s="855" t="s">
        <v>69</v>
      </c>
      <c r="T86" s="855" t="s">
        <v>69</v>
      </c>
      <c r="U86" s="855" t="s">
        <v>69</v>
      </c>
      <c r="V86" s="855" t="s">
        <v>69</v>
      </c>
      <c r="W86" s="855" t="s">
        <v>69</v>
      </c>
      <c r="X86" s="855" t="s">
        <v>69</v>
      </c>
      <c r="Y86" s="855" t="s">
        <v>69</v>
      </c>
      <c r="Z86" s="855" t="s">
        <v>69</v>
      </c>
      <c r="AA86" s="855" t="s">
        <v>69</v>
      </c>
      <c r="AB86" s="855" t="s">
        <v>69</v>
      </c>
      <c r="AC86" s="855" t="s">
        <v>69</v>
      </c>
      <c r="AD86" s="855" t="s">
        <v>69</v>
      </c>
      <c r="AE86" s="856"/>
      <c r="AF86" s="857" t="s">
        <v>69</v>
      </c>
      <c r="AG86" s="857" t="s">
        <v>69</v>
      </c>
      <c r="AH86" s="857" t="s">
        <v>69</v>
      </c>
      <c r="AI86" s="857" t="s">
        <v>69</v>
      </c>
      <c r="AJ86" s="857" t="s">
        <v>69</v>
      </c>
      <c r="AK86" s="858" t="s">
        <v>631</v>
      </c>
      <c r="AL86" s="859" t="s">
        <v>636</v>
      </c>
    </row>
    <row r="87" spans="1:38" ht="24.95" customHeight="1" thickBot="1" x14ac:dyDescent="0.25">
      <c r="A87" s="852" t="s">
        <v>633</v>
      </c>
      <c r="B87" s="863" t="s">
        <v>647</v>
      </c>
      <c r="C87" s="870" t="s">
        <v>343</v>
      </c>
      <c r="D87" s="854"/>
      <c r="E87" s="855" t="s">
        <v>69</v>
      </c>
      <c r="F87" s="855">
        <v>1.1935499999999999</v>
      </c>
      <c r="G87" s="855" t="s">
        <v>69</v>
      </c>
      <c r="H87" s="855" t="s">
        <v>69</v>
      </c>
      <c r="I87" s="855" t="s">
        <v>69</v>
      </c>
      <c r="J87" s="855" t="s">
        <v>69</v>
      </c>
      <c r="K87" s="855" t="s">
        <v>69</v>
      </c>
      <c r="L87" s="855" t="s">
        <v>69</v>
      </c>
      <c r="M87" s="855" t="s">
        <v>69</v>
      </c>
      <c r="N87" s="855" t="s">
        <v>69</v>
      </c>
      <c r="O87" s="855" t="s">
        <v>69</v>
      </c>
      <c r="P87" s="855" t="s">
        <v>69</v>
      </c>
      <c r="Q87" s="855" t="s">
        <v>69</v>
      </c>
      <c r="R87" s="855" t="s">
        <v>69</v>
      </c>
      <c r="S87" s="855" t="s">
        <v>69</v>
      </c>
      <c r="T87" s="855" t="s">
        <v>69</v>
      </c>
      <c r="U87" s="855" t="s">
        <v>69</v>
      </c>
      <c r="V87" s="855" t="s">
        <v>69</v>
      </c>
      <c r="W87" s="855" t="s">
        <v>69</v>
      </c>
      <c r="X87" s="855" t="s">
        <v>69</v>
      </c>
      <c r="Y87" s="855" t="s">
        <v>69</v>
      </c>
      <c r="Z87" s="855" t="s">
        <v>69</v>
      </c>
      <c r="AA87" s="855" t="s">
        <v>69</v>
      </c>
      <c r="AB87" s="855" t="s">
        <v>69</v>
      </c>
      <c r="AC87" s="855" t="s">
        <v>69</v>
      </c>
      <c r="AD87" s="855" t="s">
        <v>69</v>
      </c>
      <c r="AE87" s="856"/>
      <c r="AF87" s="857" t="s">
        <v>69</v>
      </c>
      <c r="AG87" s="857" t="s">
        <v>69</v>
      </c>
      <c r="AH87" s="857" t="s">
        <v>69</v>
      </c>
      <c r="AI87" s="857" t="s">
        <v>69</v>
      </c>
      <c r="AJ87" s="857" t="s">
        <v>69</v>
      </c>
      <c r="AK87" s="858" t="s">
        <v>631</v>
      </c>
      <c r="AL87" s="859" t="s">
        <v>636</v>
      </c>
    </row>
    <row r="88" spans="1:38" ht="24.95" customHeight="1" thickBot="1" x14ac:dyDescent="0.25">
      <c r="A88" s="852" t="s">
        <v>633</v>
      </c>
      <c r="B88" s="863" t="s">
        <v>648</v>
      </c>
      <c r="C88" s="870" t="s">
        <v>649</v>
      </c>
      <c r="D88" s="854"/>
      <c r="E88" s="855" t="s">
        <v>69</v>
      </c>
      <c r="F88" s="855">
        <v>43.799608190080008</v>
      </c>
      <c r="G88" s="855" t="s">
        <v>69</v>
      </c>
      <c r="H88" s="855" t="s">
        <v>69</v>
      </c>
      <c r="I88" s="855" t="s">
        <v>69</v>
      </c>
      <c r="J88" s="855" t="s">
        <v>69</v>
      </c>
      <c r="K88" s="855" t="s">
        <v>69</v>
      </c>
      <c r="L88" s="855" t="s">
        <v>69</v>
      </c>
      <c r="M88" s="855" t="s">
        <v>69</v>
      </c>
      <c r="N88" s="855" t="s">
        <v>69</v>
      </c>
      <c r="O88" s="855">
        <v>1.1206091999999999E-5</v>
      </c>
      <c r="P88" s="855" t="s">
        <v>69</v>
      </c>
      <c r="Q88" s="855">
        <v>1.8676820000000001E-4</v>
      </c>
      <c r="R88" s="855">
        <v>1.4941456000000001E-3</v>
      </c>
      <c r="S88" s="855" t="s">
        <v>69</v>
      </c>
      <c r="T88" s="855">
        <v>7.8442644000000002E-3</v>
      </c>
      <c r="U88" s="855">
        <v>1.8676820000000001E-4</v>
      </c>
      <c r="V88" s="855" t="s">
        <v>69</v>
      </c>
      <c r="W88" s="855" t="s">
        <v>69</v>
      </c>
      <c r="X88" s="855" t="s">
        <v>69</v>
      </c>
      <c r="Y88" s="855" t="s">
        <v>69</v>
      </c>
      <c r="Z88" s="855" t="s">
        <v>69</v>
      </c>
      <c r="AA88" s="855" t="s">
        <v>69</v>
      </c>
      <c r="AB88" s="855" t="s">
        <v>69</v>
      </c>
      <c r="AC88" s="855" t="s">
        <v>69</v>
      </c>
      <c r="AD88" s="855" t="s">
        <v>69</v>
      </c>
      <c r="AE88" s="856"/>
      <c r="AF88" s="857" t="s">
        <v>69</v>
      </c>
      <c r="AG88" s="857" t="s">
        <v>69</v>
      </c>
      <c r="AH88" s="857" t="s">
        <v>69</v>
      </c>
      <c r="AI88" s="857" t="s">
        <v>69</v>
      </c>
      <c r="AJ88" s="857" t="s">
        <v>69</v>
      </c>
      <c r="AK88" s="858" t="s">
        <v>69</v>
      </c>
      <c r="AL88" s="859" t="s">
        <v>543</v>
      </c>
    </row>
    <row r="89" spans="1:38" ht="24.95" customHeight="1" thickBot="1" x14ac:dyDescent="0.25">
      <c r="A89" s="852" t="s">
        <v>633</v>
      </c>
      <c r="B89" s="863" t="s">
        <v>650</v>
      </c>
      <c r="C89" s="870" t="s">
        <v>651</v>
      </c>
      <c r="D89" s="854"/>
      <c r="E89" s="855" t="s">
        <v>69</v>
      </c>
      <c r="F89" s="855">
        <v>84.083399999999997</v>
      </c>
      <c r="G89" s="855" t="s">
        <v>69</v>
      </c>
      <c r="H89" s="855" t="s">
        <v>69</v>
      </c>
      <c r="I89" s="855" t="s">
        <v>69</v>
      </c>
      <c r="J89" s="855" t="s">
        <v>69</v>
      </c>
      <c r="K89" s="855" t="s">
        <v>69</v>
      </c>
      <c r="L89" s="855" t="s">
        <v>69</v>
      </c>
      <c r="M89" s="855" t="s">
        <v>69</v>
      </c>
      <c r="N89" s="855" t="s">
        <v>69</v>
      </c>
      <c r="O89" s="855" t="s">
        <v>69</v>
      </c>
      <c r="P89" s="855" t="s">
        <v>69</v>
      </c>
      <c r="Q89" s="855" t="s">
        <v>69</v>
      </c>
      <c r="R89" s="855" t="s">
        <v>69</v>
      </c>
      <c r="S89" s="855" t="s">
        <v>69</v>
      </c>
      <c r="T89" s="855" t="s">
        <v>69</v>
      </c>
      <c r="U89" s="855" t="s">
        <v>69</v>
      </c>
      <c r="V89" s="855" t="s">
        <v>69</v>
      </c>
      <c r="W89" s="855" t="s">
        <v>69</v>
      </c>
      <c r="X89" s="855" t="s">
        <v>69</v>
      </c>
      <c r="Y89" s="855" t="s">
        <v>69</v>
      </c>
      <c r="Z89" s="855" t="s">
        <v>69</v>
      </c>
      <c r="AA89" s="855" t="s">
        <v>69</v>
      </c>
      <c r="AB89" s="855" t="s">
        <v>69</v>
      </c>
      <c r="AC89" s="855" t="s">
        <v>69</v>
      </c>
      <c r="AD89" s="855" t="s">
        <v>69</v>
      </c>
      <c r="AE89" s="856"/>
      <c r="AF89" s="857" t="s">
        <v>69</v>
      </c>
      <c r="AG89" s="857" t="s">
        <v>69</v>
      </c>
      <c r="AH89" s="857" t="s">
        <v>69</v>
      </c>
      <c r="AI89" s="857" t="s">
        <v>69</v>
      </c>
      <c r="AJ89" s="857" t="s">
        <v>69</v>
      </c>
      <c r="AK89" s="858" t="s">
        <v>69</v>
      </c>
      <c r="AL89" s="859" t="s">
        <v>543</v>
      </c>
    </row>
    <row r="90" spans="1:38" ht="24.95" customHeight="1" thickBot="1" x14ac:dyDescent="0.25">
      <c r="A90" s="852" t="s">
        <v>633</v>
      </c>
      <c r="B90" s="863" t="s">
        <v>652</v>
      </c>
      <c r="C90" s="870" t="s">
        <v>653</v>
      </c>
      <c r="D90" s="854"/>
      <c r="E90" s="855" t="s">
        <v>69</v>
      </c>
      <c r="F90" s="855">
        <v>132.13317300000003</v>
      </c>
      <c r="G90" s="855" t="s">
        <v>69</v>
      </c>
      <c r="H90" s="855" t="s">
        <v>69</v>
      </c>
      <c r="I90" s="855" t="s">
        <v>69</v>
      </c>
      <c r="J90" s="855" t="s">
        <v>69</v>
      </c>
      <c r="K90" s="855" t="s">
        <v>69</v>
      </c>
      <c r="L90" s="855" t="s">
        <v>69</v>
      </c>
      <c r="M90" s="855" t="s">
        <v>69</v>
      </c>
      <c r="N90" s="855" t="s">
        <v>69</v>
      </c>
      <c r="O90" s="855" t="s">
        <v>69</v>
      </c>
      <c r="P90" s="855" t="s">
        <v>69</v>
      </c>
      <c r="Q90" s="855" t="s">
        <v>69</v>
      </c>
      <c r="R90" s="855" t="s">
        <v>69</v>
      </c>
      <c r="S90" s="855" t="s">
        <v>69</v>
      </c>
      <c r="T90" s="855" t="s">
        <v>69</v>
      </c>
      <c r="U90" s="855" t="s">
        <v>69</v>
      </c>
      <c r="V90" s="855" t="s">
        <v>69</v>
      </c>
      <c r="W90" s="855" t="s">
        <v>69</v>
      </c>
      <c r="X90" s="855" t="s">
        <v>69</v>
      </c>
      <c r="Y90" s="855" t="s">
        <v>69</v>
      </c>
      <c r="Z90" s="855" t="s">
        <v>69</v>
      </c>
      <c r="AA90" s="855" t="s">
        <v>69</v>
      </c>
      <c r="AB90" s="855" t="s">
        <v>69</v>
      </c>
      <c r="AC90" s="855" t="s">
        <v>69</v>
      </c>
      <c r="AD90" s="855" t="s">
        <v>69</v>
      </c>
      <c r="AE90" s="856"/>
      <c r="AF90" s="857" t="s">
        <v>69</v>
      </c>
      <c r="AG90" s="857" t="s">
        <v>69</v>
      </c>
      <c r="AH90" s="857" t="s">
        <v>69</v>
      </c>
      <c r="AI90" s="857" t="s">
        <v>69</v>
      </c>
      <c r="AJ90" s="857" t="s">
        <v>69</v>
      </c>
      <c r="AK90" s="858" t="s">
        <v>69</v>
      </c>
      <c r="AL90" s="859" t="s">
        <v>543</v>
      </c>
    </row>
    <row r="91" spans="1:38" ht="24.95" customHeight="1" thickBot="1" x14ac:dyDescent="0.25">
      <c r="A91" s="852" t="s">
        <v>633</v>
      </c>
      <c r="B91" s="860" t="s">
        <v>654</v>
      </c>
      <c r="C91" s="863" t="s">
        <v>655</v>
      </c>
      <c r="D91" s="854"/>
      <c r="E91" s="855">
        <v>0.24503835199999999</v>
      </c>
      <c r="F91" s="855">
        <v>1.2498849277199999</v>
      </c>
      <c r="G91" s="855">
        <v>0.113537504</v>
      </c>
      <c r="H91" s="855">
        <v>0.69650703693999994</v>
      </c>
      <c r="I91" s="855">
        <v>4.532334763615113</v>
      </c>
      <c r="J91" s="855">
        <v>4.9006658886231813</v>
      </c>
      <c r="K91" s="855">
        <v>4.9006658886231813</v>
      </c>
      <c r="L91" s="855">
        <v>9.6921336168799988E-3</v>
      </c>
      <c r="M91" s="855">
        <v>14.974492876200001</v>
      </c>
      <c r="N91" s="855">
        <v>1.4373094457309171E-3</v>
      </c>
      <c r="O91" s="855">
        <v>0.9093352432463675</v>
      </c>
      <c r="P91" s="855" t="s">
        <v>69</v>
      </c>
      <c r="Q91" s="855" t="s">
        <v>69</v>
      </c>
      <c r="R91" s="855">
        <v>0.85702923472154324</v>
      </c>
      <c r="S91" s="855">
        <v>52.125598381945906</v>
      </c>
      <c r="T91" s="855">
        <v>1.7763673945453138</v>
      </c>
      <c r="U91" s="855">
        <v>0.20265170446019812</v>
      </c>
      <c r="V91" s="855">
        <v>30.151964886647885</v>
      </c>
      <c r="W91" s="855">
        <v>1.3070200000000001E-2</v>
      </c>
      <c r="X91" s="855">
        <v>2.7996368400000003E-2</v>
      </c>
      <c r="Y91" s="855">
        <v>3.40609412E-2</v>
      </c>
      <c r="Z91" s="855">
        <v>3.40609412E-2</v>
      </c>
      <c r="AA91" s="855">
        <v>5.4803348600000003E-2</v>
      </c>
      <c r="AB91" s="855">
        <v>0.15092159939999999</v>
      </c>
      <c r="AC91" s="855" t="s">
        <v>69</v>
      </c>
      <c r="AD91" s="855" t="s">
        <v>69</v>
      </c>
      <c r="AE91" s="856"/>
      <c r="AF91" s="857" t="s">
        <v>69</v>
      </c>
      <c r="AG91" s="857" t="s">
        <v>69</v>
      </c>
      <c r="AH91" s="857" t="s">
        <v>69</v>
      </c>
      <c r="AI91" s="857" t="s">
        <v>69</v>
      </c>
      <c r="AJ91" s="857" t="s">
        <v>69</v>
      </c>
      <c r="AK91" s="858" t="s">
        <v>69</v>
      </c>
      <c r="AL91" s="859" t="s">
        <v>543</v>
      </c>
    </row>
    <row r="92" spans="1:38" ht="24.95" customHeight="1" thickBot="1" x14ac:dyDescent="0.25">
      <c r="A92" s="852" t="s">
        <v>460</v>
      </c>
      <c r="B92" s="852" t="s">
        <v>656</v>
      </c>
      <c r="C92" s="853" t="s">
        <v>657</v>
      </c>
      <c r="D92" s="864"/>
      <c r="E92" s="855">
        <v>2.7249995</v>
      </c>
      <c r="F92" s="855">
        <v>3.4431682000000001</v>
      </c>
      <c r="G92" s="855">
        <v>0.86568845799999994</v>
      </c>
      <c r="H92" s="855" t="s">
        <v>462</v>
      </c>
      <c r="I92" s="855">
        <v>8.7196563230769242E-2</v>
      </c>
      <c r="J92" s="855">
        <v>0.13428270737538461</v>
      </c>
      <c r="K92" s="855">
        <v>0.17439312646153848</v>
      </c>
      <c r="L92" s="855" t="s">
        <v>462</v>
      </c>
      <c r="M92" s="855">
        <v>0.49592146399999992</v>
      </c>
      <c r="N92" s="855" t="s">
        <v>69</v>
      </c>
      <c r="O92" s="855" t="s">
        <v>69</v>
      </c>
      <c r="P92" s="855" t="s">
        <v>69</v>
      </c>
      <c r="Q92" s="855" t="s">
        <v>69</v>
      </c>
      <c r="R92" s="855" t="s">
        <v>69</v>
      </c>
      <c r="S92" s="855" t="s">
        <v>69</v>
      </c>
      <c r="T92" s="855" t="s">
        <v>69</v>
      </c>
      <c r="U92" s="855" t="s">
        <v>69</v>
      </c>
      <c r="V92" s="855" t="s">
        <v>69</v>
      </c>
      <c r="W92" s="855" t="s">
        <v>69</v>
      </c>
      <c r="X92" s="855" t="s">
        <v>69</v>
      </c>
      <c r="Y92" s="855" t="s">
        <v>69</v>
      </c>
      <c r="Z92" s="855" t="s">
        <v>69</v>
      </c>
      <c r="AA92" s="855" t="s">
        <v>69</v>
      </c>
      <c r="AB92" s="855" t="s">
        <v>69</v>
      </c>
      <c r="AC92" s="855" t="s">
        <v>69</v>
      </c>
      <c r="AD92" s="855" t="s">
        <v>462</v>
      </c>
      <c r="AE92" s="856"/>
      <c r="AF92" s="857" t="s">
        <v>69</v>
      </c>
      <c r="AG92" s="857" t="s">
        <v>69</v>
      </c>
      <c r="AH92" s="857" t="s">
        <v>69</v>
      </c>
      <c r="AI92" s="857" t="s">
        <v>69</v>
      </c>
      <c r="AJ92" s="857" t="s">
        <v>69</v>
      </c>
      <c r="AK92" s="857">
        <v>1478.8229999999999</v>
      </c>
      <c r="AL92" s="859" t="s">
        <v>658</v>
      </c>
    </row>
    <row r="93" spans="1:38" ht="24.95" customHeight="1" thickBot="1" x14ac:dyDescent="0.25">
      <c r="A93" s="852" t="s">
        <v>460</v>
      </c>
      <c r="B93" s="860" t="s">
        <v>659</v>
      </c>
      <c r="C93" s="853" t="s">
        <v>660</v>
      </c>
      <c r="D93" s="864"/>
      <c r="E93" s="855" t="s">
        <v>69</v>
      </c>
      <c r="F93" s="855">
        <v>14.2909917957</v>
      </c>
      <c r="G93" s="855" t="s">
        <v>69</v>
      </c>
      <c r="H93" s="855" t="s">
        <v>69</v>
      </c>
      <c r="I93" s="855">
        <v>0.24436031459999999</v>
      </c>
      <c r="J93" s="855">
        <v>0.43755101394000007</v>
      </c>
      <c r="K93" s="855">
        <v>1.0125898145000001</v>
      </c>
      <c r="L93" s="855" t="s">
        <v>462</v>
      </c>
      <c r="M93" s="855" t="s">
        <v>69</v>
      </c>
      <c r="N93" s="855" t="s">
        <v>69</v>
      </c>
      <c r="O93" s="855" t="s">
        <v>69</v>
      </c>
      <c r="P93" s="855" t="s">
        <v>69</v>
      </c>
      <c r="Q93" s="855" t="s">
        <v>69</v>
      </c>
      <c r="R93" s="855" t="s">
        <v>69</v>
      </c>
      <c r="S93" s="855" t="s">
        <v>69</v>
      </c>
      <c r="T93" s="855" t="s">
        <v>69</v>
      </c>
      <c r="U93" s="855" t="s">
        <v>69</v>
      </c>
      <c r="V93" s="855" t="s">
        <v>69</v>
      </c>
      <c r="W93" s="855" t="s">
        <v>69</v>
      </c>
      <c r="X93" s="855" t="s">
        <v>69</v>
      </c>
      <c r="Y93" s="855" t="s">
        <v>69</v>
      </c>
      <c r="Z93" s="855" t="s">
        <v>69</v>
      </c>
      <c r="AA93" s="855" t="s">
        <v>69</v>
      </c>
      <c r="AB93" s="855" t="s">
        <v>69</v>
      </c>
      <c r="AC93" s="855" t="s">
        <v>69</v>
      </c>
      <c r="AD93" s="855" t="s">
        <v>69</v>
      </c>
      <c r="AE93" s="856"/>
      <c r="AF93" s="857" t="s">
        <v>69</v>
      </c>
      <c r="AG93" s="857" t="s">
        <v>69</v>
      </c>
      <c r="AH93" s="857" t="s">
        <v>69</v>
      </c>
      <c r="AI93" s="857" t="s">
        <v>69</v>
      </c>
      <c r="AJ93" s="857" t="s">
        <v>69</v>
      </c>
      <c r="AK93" s="857">
        <v>43987.488545048</v>
      </c>
      <c r="AL93" s="859" t="s">
        <v>661</v>
      </c>
    </row>
    <row r="94" spans="1:38" ht="24.95" customHeight="1" thickBot="1" x14ac:dyDescent="0.25">
      <c r="A94" s="852" t="s">
        <v>460</v>
      </c>
      <c r="B94" s="873" t="s">
        <v>662</v>
      </c>
      <c r="C94" s="853" t="s">
        <v>663</v>
      </c>
      <c r="D94" s="854"/>
      <c r="E94" s="855" t="s">
        <v>69</v>
      </c>
      <c r="F94" s="855" t="s">
        <v>69</v>
      </c>
      <c r="G94" s="855" t="s">
        <v>69</v>
      </c>
      <c r="H94" s="855" t="s">
        <v>69</v>
      </c>
      <c r="I94" s="855" t="s">
        <v>69</v>
      </c>
      <c r="J94" s="855" t="s">
        <v>69</v>
      </c>
      <c r="K94" s="855" t="s">
        <v>69</v>
      </c>
      <c r="L94" s="855" t="s">
        <v>462</v>
      </c>
      <c r="M94" s="855" t="s">
        <v>69</v>
      </c>
      <c r="N94" s="855" t="s">
        <v>69</v>
      </c>
      <c r="O94" s="855" t="s">
        <v>69</v>
      </c>
      <c r="P94" s="855" t="s">
        <v>69</v>
      </c>
      <c r="Q94" s="855" t="s">
        <v>69</v>
      </c>
      <c r="R94" s="855" t="s">
        <v>69</v>
      </c>
      <c r="S94" s="855" t="s">
        <v>69</v>
      </c>
      <c r="T94" s="855" t="s">
        <v>69</v>
      </c>
      <c r="U94" s="855" t="s">
        <v>69</v>
      </c>
      <c r="V94" s="855" t="s">
        <v>69</v>
      </c>
      <c r="W94" s="855" t="s">
        <v>69</v>
      </c>
      <c r="X94" s="855" t="s">
        <v>69</v>
      </c>
      <c r="Y94" s="855" t="s">
        <v>69</v>
      </c>
      <c r="Z94" s="855" t="s">
        <v>69</v>
      </c>
      <c r="AA94" s="855" t="s">
        <v>69</v>
      </c>
      <c r="AB94" s="855" t="s">
        <v>69</v>
      </c>
      <c r="AC94" s="855" t="s">
        <v>69</v>
      </c>
      <c r="AD94" s="855" t="s">
        <v>69</v>
      </c>
      <c r="AE94" s="856"/>
      <c r="AF94" s="857" t="s">
        <v>69</v>
      </c>
      <c r="AG94" s="857" t="s">
        <v>69</v>
      </c>
      <c r="AH94" s="857" t="s">
        <v>69</v>
      </c>
      <c r="AI94" s="857" t="s">
        <v>69</v>
      </c>
      <c r="AJ94" s="857" t="s">
        <v>69</v>
      </c>
      <c r="AK94" s="858" t="s">
        <v>69</v>
      </c>
      <c r="AL94" s="859" t="s">
        <v>543</v>
      </c>
    </row>
    <row r="95" spans="1:38" ht="24.95" customHeight="1" thickBot="1" x14ac:dyDescent="0.25">
      <c r="A95" s="852" t="s">
        <v>460</v>
      </c>
      <c r="B95" s="873" t="s">
        <v>664</v>
      </c>
      <c r="C95" s="853" t="s">
        <v>665</v>
      </c>
      <c r="D95" s="864"/>
      <c r="E95" s="855" t="s">
        <v>69</v>
      </c>
      <c r="F95" s="855">
        <v>4.1174999999999997</v>
      </c>
      <c r="G95" s="855" t="s">
        <v>69</v>
      </c>
      <c r="H95" s="855" t="s">
        <v>69</v>
      </c>
      <c r="I95" s="855">
        <v>0.70930799999999994</v>
      </c>
      <c r="J95" s="855">
        <v>1.070916</v>
      </c>
      <c r="K95" s="855">
        <v>1.3908</v>
      </c>
      <c r="L95" s="855" t="s">
        <v>462</v>
      </c>
      <c r="M95" s="855" t="s">
        <v>459</v>
      </c>
      <c r="N95" s="855" t="s">
        <v>69</v>
      </c>
      <c r="O95" s="855" t="s">
        <v>69</v>
      </c>
      <c r="P95" s="855" t="s">
        <v>69</v>
      </c>
      <c r="Q95" s="855" t="s">
        <v>69</v>
      </c>
      <c r="R95" s="855" t="s">
        <v>69</v>
      </c>
      <c r="S95" s="855" t="s">
        <v>69</v>
      </c>
      <c r="T95" s="855" t="s">
        <v>69</v>
      </c>
      <c r="U95" s="855" t="s">
        <v>69</v>
      </c>
      <c r="V95" s="855" t="s">
        <v>69</v>
      </c>
      <c r="W95" s="855" t="s">
        <v>69</v>
      </c>
      <c r="X95" s="855" t="s">
        <v>69</v>
      </c>
      <c r="Y95" s="855" t="s">
        <v>69</v>
      </c>
      <c r="Z95" s="855" t="s">
        <v>69</v>
      </c>
      <c r="AA95" s="855" t="s">
        <v>69</v>
      </c>
      <c r="AB95" s="855" t="s">
        <v>69</v>
      </c>
      <c r="AC95" s="855" t="s">
        <v>69</v>
      </c>
      <c r="AD95" s="855" t="s">
        <v>69</v>
      </c>
      <c r="AE95" s="856"/>
      <c r="AF95" s="857" t="s">
        <v>69</v>
      </c>
      <c r="AG95" s="857" t="s">
        <v>69</v>
      </c>
      <c r="AH95" s="857" t="s">
        <v>69</v>
      </c>
      <c r="AI95" s="857" t="s">
        <v>69</v>
      </c>
      <c r="AJ95" s="857" t="s">
        <v>69</v>
      </c>
      <c r="AK95" s="857">
        <v>4575</v>
      </c>
      <c r="AL95" s="859" t="s">
        <v>666</v>
      </c>
    </row>
    <row r="96" spans="1:38" ht="24.95" customHeight="1" thickBot="1" x14ac:dyDescent="0.25">
      <c r="A96" s="852" t="s">
        <v>460</v>
      </c>
      <c r="B96" s="860" t="s">
        <v>667</v>
      </c>
      <c r="C96" s="853" t="s">
        <v>668</v>
      </c>
      <c r="D96" s="874"/>
      <c r="E96" s="855" t="s">
        <v>625</v>
      </c>
      <c r="F96" s="855" t="s">
        <v>625</v>
      </c>
      <c r="G96" s="855" t="s">
        <v>625</v>
      </c>
      <c r="H96" s="855" t="s">
        <v>625</v>
      </c>
      <c r="I96" s="855" t="s">
        <v>625</v>
      </c>
      <c r="J96" s="855" t="s">
        <v>625</v>
      </c>
      <c r="K96" s="855" t="s">
        <v>625</v>
      </c>
      <c r="L96" s="855" t="s">
        <v>625</v>
      </c>
      <c r="M96" s="855" t="s">
        <v>625</v>
      </c>
      <c r="N96" s="855" t="s">
        <v>625</v>
      </c>
      <c r="O96" s="855" t="s">
        <v>625</v>
      </c>
      <c r="P96" s="855" t="s">
        <v>625</v>
      </c>
      <c r="Q96" s="855" t="s">
        <v>625</v>
      </c>
      <c r="R96" s="855" t="s">
        <v>625</v>
      </c>
      <c r="S96" s="855" t="s">
        <v>625</v>
      </c>
      <c r="T96" s="855" t="s">
        <v>625</v>
      </c>
      <c r="U96" s="855" t="s">
        <v>625</v>
      </c>
      <c r="V96" s="855" t="s">
        <v>625</v>
      </c>
      <c r="W96" s="855" t="s">
        <v>625</v>
      </c>
      <c r="X96" s="855" t="s">
        <v>625</v>
      </c>
      <c r="Y96" s="855" t="s">
        <v>625</v>
      </c>
      <c r="Z96" s="855" t="s">
        <v>625</v>
      </c>
      <c r="AA96" s="855" t="s">
        <v>625</v>
      </c>
      <c r="AB96" s="855" t="s">
        <v>625</v>
      </c>
      <c r="AC96" s="855" t="s">
        <v>625</v>
      </c>
      <c r="AD96" s="855" t="s">
        <v>625</v>
      </c>
      <c r="AE96" s="856"/>
      <c r="AF96" s="857" t="s">
        <v>625</v>
      </c>
      <c r="AG96" s="857" t="s">
        <v>625</v>
      </c>
      <c r="AH96" s="857" t="s">
        <v>625</v>
      </c>
      <c r="AI96" s="857" t="s">
        <v>625</v>
      </c>
      <c r="AJ96" s="857" t="s">
        <v>625</v>
      </c>
      <c r="AK96" s="858" t="s">
        <v>625</v>
      </c>
      <c r="AL96" s="859" t="s">
        <v>543</v>
      </c>
    </row>
    <row r="97" spans="1:38" ht="24.95" customHeight="1" thickBot="1" x14ac:dyDescent="0.25">
      <c r="A97" s="852" t="s">
        <v>460</v>
      </c>
      <c r="B97" s="860" t="s">
        <v>669</v>
      </c>
      <c r="C97" s="853" t="s">
        <v>670</v>
      </c>
      <c r="D97" s="874"/>
      <c r="E97" s="855" t="s">
        <v>69</v>
      </c>
      <c r="F97" s="855" t="s">
        <v>69</v>
      </c>
      <c r="G97" s="855" t="s">
        <v>69</v>
      </c>
      <c r="H97" s="855" t="s">
        <v>69</v>
      </c>
      <c r="I97" s="855" t="s">
        <v>69</v>
      </c>
      <c r="J97" s="855" t="s">
        <v>69</v>
      </c>
      <c r="K97" s="855" t="s">
        <v>69</v>
      </c>
      <c r="L97" s="855" t="s">
        <v>69</v>
      </c>
      <c r="M97" s="855" t="s">
        <v>69</v>
      </c>
      <c r="N97" s="855" t="s">
        <v>69</v>
      </c>
      <c r="O97" s="855" t="s">
        <v>69</v>
      </c>
      <c r="P97" s="855" t="s">
        <v>69</v>
      </c>
      <c r="Q97" s="855" t="s">
        <v>69</v>
      </c>
      <c r="R97" s="855" t="s">
        <v>69</v>
      </c>
      <c r="S97" s="855" t="s">
        <v>69</v>
      </c>
      <c r="T97" s="855" t="s">
        <v>69</v>
      </c>
      <c r="U97" s="855" t="s">
        <v>69</v>
      </c>
      <c r="V97" s="855" t="s">
        <v>69</v>
      </c>
      <c r="W97" s="855" t="s">
        <v>69</v>
      </c>
      <c r="X97" s="855" t="s">
        <v>69</v>
      </c>
      <c r="Y97" s="855" t="s">
        <v>69</v>
      </c>
      <c r="Z97" s="855" t="s">
        <v>69</v>
      </c>
      <c r="AA97" s="855" t="s">
        <v>69</v>
      </c>
      <c r="AB97" s="855" t="s">
        <v>69</v>
      </c>
      <c r="AC97" s="855" t="s">
        <v>69</v>
      </c>
      <c r="AD97" s="855" t="s">
        <v>462</v>
      </c>
      <c r="AE97" s="856"/>
      <c r="AF97" s="857" t="s">
        <v>69</v>
      </c>
      <c r="AG97" s="857" t="s">
        <v>69</v>
      </c>
      <c r="AH97" s="857" t="s">
        <v>69</v>
      </c>
      <c r="AI97" s="857" t="s">
        <v>69</v>
      </c>
      <c r="AJ97" s="857" t="s">
        <v>69</v>
      </c>
      <c r="AK97" s="858" t="s">
        <v>69</v>
      </c>
      <c r="AL97" s="859" t="s">
        <v>543</v>
      </c>
    </row>
    <row r="98" spans="1:38" ht="24.95" customHeight="1" thickBot="1" x14ac:dyDescent="0.25">
      <c r="A98" s="852" t="s">
        <v>460</v>
      </c>
      <c r="B98" s="860" t="s">
        <v>671</v>
      </c>
      <c r="C98" s="863" t="s">
        <v>672</v>
      </c>
      <c r="D98" s="874"/>
      <c r="E98" s="855" t="s">
        <v>69</v>
      </c>
      <c r="F98" s="855" t="s">
        <v>69</v>
      </c>
      <c r="G98" s="855" t="s">
        <v>69</v>
      </c>
      <c r="H98" s="855" t="s">
        <v>69</v>
      </c>
      <c r="I98" s="855">
        <v>8.3096835105298439</v>
      </c>
      <c r="J98" s="855">
        <v>38.356440938231479</v>
      </c>
      <c r="K98" s="855">
        <v>87.463015200299182</v>
      </c>
      <c r="L98" s="855" t="s">
        <v>462</v>
      </c>
      <c r="M98" s="855" t="s">
        <v>69</v>
      </c>
      <c r="N98" s="855" t="s">
        <v>69</v>
      </c>
      <c r="O98" s="855" t="s">
        <v>69</v>
      </c>
      <c r="P98" s="855" t="s">
        <v>69</v>
      </c>
      <c r="Q98" s="855" t="s">
        <v>69</v>
      </c>
      <c r="R98" s="855" t="s">
        <v>69</v>
      </c>
      <c r="S98" s="855" t="s">
        <v>69</v>
      </c>
      <c r="T98" s="855" t="s">
        <v>69</v>
      </c>
      <c r="U98" s="855" t="s">
        <v>69</v>
      </c>
      <c r="V98" s="855" t="s">
        <v>69</v>
      </c>
      <c r="W98" s="855" t="s">
        <v>69</v>
      </c>
      <c r="X98" s="855" t="s">
        <v>69</v>
      </c>
      <c r="Y98" s="855" t="s">
        <v>69</v>
      </c>
      <c r="Z98" s="855" t="s">
        <v>69</v>
      </c>
      <c r="AA98" s="855" t="s">
        <v>69</v>
      </c>
      <c r="AB98" s="855" t="s">
        <v>69</v>
      </c>
      <c r="AC98" s="855" t="s">
        <v>69</v>
      </c>
      <c r="AD98" s="855" t="s">
        <v>69</v>
      </c>
      <c r="AE98" s="856"/>
      <c r="AF98" s="857" t="s">
        <v>69</v>
      </c>
      <c r="AG98" s="857" t="s">
        <v>69</v>
      </c>
      <c r="AH98" s="857" t="s">
        <v>69</v>
      </c>
      <c r="AI98" s="857" t="s">
        <v>69</v>
      </c>
      <c r="AJ98" s="857" t="s">
        <v>69</v>
      </c>
      <c r="AK98" s="858" t="s">
        <v>69</v>
      </c>
      <c r="AL98" s="859" t="s">
        <v>543</v>
      </c>
    </row>
    <row r="99" spans="1:38" ht="24.95" customHeight="1" thickBot="1" x14ac:dyDescent="0.25">
      <c r="A99" s="852" t="s">
        <v>673</v>
      </c>
      <c r="B99" s="852" t="s">
        <v>674</v>
      </c>
      <c r="C99" s="853" t="s">
        <v>675</v>
      </c>
      <c r="D99" s="874"/>
      <c r="E99" s="855">
        <v>0.53076362086997553</v>
      </c>
      <c r="F99" s="855">
        <v>154.26767249222715</v>
      </c>
      <c r="G99" s="855" t="s">
        <v>69</v>
      </c>
      <c r="H99" s="855">
        <v>53.259955643622249</v>
      </c>
      <c r="I99" s="855">
        <v>1.8672599431432544</v>
      </c>
      <c r="J99" s="855">
        <v>2.8697969307284019</v>
      </c>
      <c r="K99" s="855">
        <v>6.2597817369472946</v>
      </c>
      <c r="L99" s="855" t="s">
        <v>69</v>
      </c>
      <c r="M99" s="855" t="s">
        <v>69</v>
      </c>
      <c r="N99" s="855" t="s">
        <v>69</v>
      </c>
      <c r="O99" s="855" t="s">
        <v>69</v>
      </c>
      <c r="P99" s="855" t="s">
        <v>69</v>
      </c>
      <c r="Q99" s="855" t="s">
        <v>69</v>
      </c>
      <c r="R99" s="855" t="s">
        <v>69</v>
      </c>
      <c r="S99" s="855" t="s">
        <v>69</v>
      </c>
      <c r="T99" s="855" t="s">
        <v>69</v>
      </c>
      <c r="U99" s="855" t="s">
        <v>69</v>
      </c>
      <c r="V99" s="855" t="s">
        <v>69</v>
      </c>
      <c r="W99" s="855" t="s">
        <v>69</v>
      </c>
      <c r="X99" s="855" t="s">
        <v>69</v>
      </c>
      <c r="Y99" s="855" t="s">
        <v>69</v>
      </c>
      <c r="Z99" s="855" t="s">
        <v>69</v>
      </c>
      <c r="AA99" s="855" t="s">
        <v>69</v>
      </c>
      <c r="AB99" s="855" t="s">
        <v>69</v>
      </c>
      <c r="AC99" s="855" t="s">
        <v>69</v>
      </c>
      <c r="AD99" s="855" t="s">
        <v>69</v>
      </c>
      <c r="AE99" s="856"/>
      <c r="AF99" s="857" t="s">
        <v>69</v>
      </c>
      <c r="AG99" s="857" t="s">
        <v>69</v>
      </c>
      <c r="AH99" s="857" t="s">
        <v>69</v>
      </c>
      <c r="AI99" s="857" t="s">
        <v>69</v>
      </c>
      <c r="AJ99" s="857" t="s">
        <v>69</v>
      </c>
      <c r="AK99" s="857">
        <v>4205.4930000000004</v>
      </c>
      <c r="AL99" s="859" t="s">
        <v>676</v>
      </c>
    </row>
    <row r="100" spans="1:38" ht="24.95" customHeight="1" thickBot="1" x14ac:dyDescent="0.25">
      <c r="A100" s="852" t="s">
        <v>673</v>
      </c>
      <c r="B100" s="852" t="s">
        <v>677</v>
      </c>
      <c r="C100" s="853" t="s">
        <v>678</v>
      </c>
      <c r="D100" s="874"/>
      <c r="E100" s="855">
        <v>0.55700946881143121</v>
      </c>
      <c r="F100" s="855">
        <v>101.80170509440347</v>
      </c>
      <c r="G100" s="855" t="s">
        <v>69</v>
      </c>
      <c r="H100" s="855">
        <v>62.829848069613611</v>
      </c>
      <c r="I100" s="855">
        <v>1.2752545797344752</v>
      </c>
      <c r="J100" s="855">
        <v>1.9431492540880919</v>
      </c>
      <c r="K100" s="855">
        <v>4.2035696108666158</v>
      </c>
      <c r="L100" s="855" t="s">
        <v>69</v>
      </c>
      <c r="M100" s="855" t="s">
        <v>69</v>
      </c>
      <c r="N100" s="855" t="s">
        <v>69</v>
      </c>
      <c r="O100" s="855" t="s">
        <v>69</v>
      </c>
      <c r="P100" s="855" t="s">
        <v>69</v>
      </c>
      <c r="Q100" s="855" t="s">
        <v>69</v>
      </c>
      <c r="R100" s="855" t="s">
        <v>69</v>
      </c>
      <c r="S100" s="855" t="s">
        <v>69</v>
      </c>
      <c r="T100" s="855" t="s">
        <v>69</v>
      </c>
      <c r="U100" s="855" t="s">
        <v>69</v>
      </c>
      <c r="V100" s="855" t="s">
        <v>69</v>
      </c>
      <c r="W100" s="855" t="s">
        <v>69</v>
      </c>
      <c r="X100" s="855" t="s">
        <v>69</v>
      </c>
      <c r="Y100" s="855" t="s">
        <v>69</v>
      </c>
      <c r="Z100" s="855" t="s">
        <v>69</v>
      </c>
      <c r="AA100" s="855" t="s">
        <v>69</v>
      </c>
      <c r="AB100" s="855" t="s">
        <v>69</v>
      </c>
      <c r="AC100" s="855" t="s">
        <v>69</v>
      </c>
      <c r="AD100" s="855" t="s">
        <v>69</v>
      </c>
      <c r="AE100" s="856"/>
      <c r="AF100" s="857" t="s">
        <v>69</v>
      </c>
      <c r="AG100" s="857" t="s">
        <v>69</v>
      </c>
      <c r="AH100" s="857" t="s">
        <v>69</v>
      </c>
      <c r="AI100" s="857" t="s">
        <v>69</v>
      </c>
      <c r="AJ100" s="857" t="s">
        <v>69</v>
      </c>
      <c r="AK100" s="857">
        <v>8741.5219999999972</v>
      </c>
      <c r="AL100" s="859" t="s">
        <v>676</v>
      </c>
    </row>
    <row r="101" spans="1:38" ht="24.95" customHeight="1" thickBot="1" x14ac:dyDescent="0.25">
      <c r="A101" s="852" t="s">
        <v>673</v>
      </c>
      <c r="B101" s="852" t="s">
        <v>679</v>
      </c>
      <c r="C101" s="853" t="s">
        <v>680</v>
      </c>
      <c r="D101" s="874"/>
      <c r="E101" s="855">
        <v>1.4463850386221755E-2</v>
      </c>
      <c r="F101" s="855">
        <v>0.31004774400000035</v>
      </c>
      <c r="G101" s="855" t="s">
        <v>69</v>
      </c>
      <c r="H101" s="855">
        <v>1.9583518850886601</v>
      </c>
      <c r="I101" s="855">
        <v>1.4021164747053833E-2</v>
      </c>
      <c r="J101" s="855">
        <v>4.5790632264128196E-2</v>
      </c>
      <c r="K101" s="855">
        <v>0.11418078487871638</v>
      </c>
      <c r="L101" s="855" t="s">
        <v>69</v>
      </c>
      <c r="M101" s="855" t="s">
        <v>69</v>
      </c>
      <c r="N101" s="855" t="s">
        <v>69</v>
      </c>
      <c r="O101" s="855" t="s">
        <v>69</v>
      </c>
      <c r="P101" s="855" t="s">
        <v>69</v>
      </c>
      <c r="Q101" s="855" t="s">
        <v>69</v>
      </c>
      <c r="R101" s="855" t="s">
        <v>69</v>
      </c>
      <c r="S101" s="855" t="s">
        <v>69</v>
      </c>
      <c r="T101" s="855" t="s">
        <v>69</v>
      </c>
      <c r="U101" s="855" t="s">
        <v>69</v>
      </c>
      <c r="V101" s="855" t="s">
        <v>69</v>
      </c>
      <c r="W101" s="855" t="s">
        <v>69</v>
      </c>
      <c r="X101" s="855" t="s">
        <v>69</v>
      </c>
      <c r="Y101" s="855" t="s">
        <v>69</v>
      </c>
      <c r="Z101" s="855" t="s">
        <v>69</v>
      </c>
      <c r="AA101" s="855" t="s">
        <v>69</v>
      </c>
      <c r="AB101" s="855" t="s">
        <v>69</v>
      </c>
      <c r="AC101" s="855" t="s">
        <v>69</v>
      </c>
      <c r="AD101" s="855" t="s">
        <v>69</v>
      </c>
      <c r="AE101" s="856"/>
      <c r="AF101" s="857" t="s">
        <v>69</v>
      </c>
      <c r="AG101" s="857" t="s">
        <v>69</v>
      </c>
      <c r="AH101" s="857" t="s">
        <v>69</v>
      </c>
      <c r="AI101" s="857" t="s">
        <v>69</v>
      </c>
      <c r="AJ101" s="857" t="s">
        <v>69</v>
      </c>
      <c r="AK101" s="857">
        <v>2350.4180000000001</v>
      </c>
      <c r="AL101" s="859" t="s">
        <v>676</v>
      </c>
    </row>
    <row r="102" spans="1:38" ht="24.95" customHeight="1" thickBot="1" x14ac:dyDescent="0.25">
      <c r="A102" s="852" t="s">
        <v>673</v>
      </c>
      <c r="B102" s="852" t="s">
        <v>681</v>
      </c>
      <c r="C102" s="853" t="s">
        <v>682</v>
      </c>
      <c r="D102" s="874"/>
      <c r="E102" s="855">
        <v>0.33652002817314597</v>
      </c>
      <c r="F102" s="855">
        <v>15.382578381977199</v>
      </c>
      <c r="G102" s="855" t="s">
        <v>69</v>
      </c>
      <c r="H102" s="855">
        <v>94.061361232152294</v>
      </c>
      <c r="I102" s="855">
        <v>0.12410859611205685</v>
      </c>
      <c r="J102" s="855">
        <v>2.7444431996346168</v>
      </c>
      <c r="K102" s="855">
        <v>18.60166550900259</v>
      </c>
      <c r="L102" s="855" t="s">
        <v>69</v>
      </c>
      <c r="M102" s="855" t="s">
        <v>69</v>
      </c>
      <c r="N102" s="855" t="s">
        <v>69</v>
      </c>
      <c r="O102" s="855" t="s">
        <v>69</v>
      </c>
      <c r="P102" s="855" t="s">
        <v>69</v>
      </c>
      <c r="Q102" s="855" t="s">
        <v>69</v>
      </c>
      <c r="R102" s="855" t="s">
        <v>69</v>
      </c>
      <c r="S102" s="855" t="s">
        <v>69</v>
      </c>
      <c r="T102" s="855" t="s">
        <v>69</v>
      </c>
      <c r="U102" s="855" t="s">
        <v>69</v>
      </c>
      <c r="V102" s="855" t="s">
        <v>69</v>
      </c>
      <c r="W102" s="855" t="s">
        <v>69</v>
      </c>
      <c r="X102" s="855" t="s">
        <v>69</v>
      </c>
      <c r="Y102" s="855" t="s">
        <v>69</v>
      </c>
      <c r="Z102" s="855" t="s">
        <v>69</v>
      </c>
      <c r="AA102" s="855" t="s">
        <v>69</v>
      </c>
      <c r="AB102" s="855" t="s">
        <v>69</v>
      </c>
      <c r="AC102" s="855" t="s">
        <v>69</v>
      </c>
      <c r="AD102" s="855" t="s">
        <v>69</v>
      </c>
      <c r="AE102" s="856"/>
      <c r="AF102" s="857" t="s">
        <v>69</v>
      </c>
      <c r="AG102" s="857" t="s">
        <v>69</v>
      </c>
      <c r="AH102" s="857" t="s">
        <v>69</v>
      </c>
      <c r="AI102" s="857" t="s">
        <v>69</v>
      </c>
      <c r="AJ102" s="857" t="s">
        <v>69</v>
      </c>
      <c r="AK102" s="857">
        <v>23021.5065172</v>
      </c>
      <c r="AL102" s="859" t="s">
        <v>676</v>
      </c>
    </row>
    <row r="103" spans="1:38" ht="24.95" customHeight="1" thickBot="1" x14ac:dyDescent="0.25">
      <c r="A103" s="852" t="s">
        <v>673</v>
      </c>
      <c r="B103" s="852" t="s">
        <v>683</v>
      </c>
      <c r="C103" s="853" t="s">
        <v>684</v>
      </c>
      <c r="D103" s="874"/>
      <c r="E103" s="855" t="s">
        <v>459</v>
      </c>
      <c r="F103" s="855" t="s">
        <v>459</v>
      </c>
      <c r="G103" s="855" t="s">
        <v>69</v>
      </c>
      <c r="H103" s="855" t="s">
        <v>459</v>
      </c>
      <c r="I103" s="855" t="s">
        <v>459</v>
      </c>
      <c r="J103" s="855" t="s">
        <v>459</v>
      </c>
      <c r="K103" s="855" t="s">
        <v>459</v>
      </c>
      <c r="L103" s="855" t="s">
        <v>69</v>
      </c>
      <c r="M103" s="855" t="s">
        <v>69</v>
      </c>
      <c r="N103" s="855" t="s">
        <v>69</v>
      </c>
      <c r="O103" s="855" t="s">
        <v>69</v>
      </c>
      <c r="P103" s="855" t="s">
        <v>69</v>
      </c>
      <c r="Q103" s="855" t="s">
        <v>69</v>
      </c>
      <c r="R103" s="855" t="s">
        <v>69</v>
      </c>
      <c r="S103" s="855" t="s">
        <v>69</v>
      </c>
      <c r="T103" s="855" t="s">
        <v>69</v>
      </c>
      <c r="U103" s="855" t="s">
        <v>69</v>
      </c>
      <c r="V103" s="855" t="s">
        <v>69</v>
      </c>
      <c r="W103" s="855" t="s">
        <v>69</v>
      </c>
      <c r="X103" s="855" t="s">
        <v>69</v>
      </c>
      <c r="Y103" s="855" t="s">
        <v>69</v>
      </c>
      <c r="Z103" s="855" t="s">
        <v>69</v>
      </c>
      <c r="AA103" s="855" t="s">
        <v>69</v>
      </c>
      <c r="AB103" s="855" t="s">
        <v>69</v>
      </c>
      <c r="AC103" s="855" t="s">
        <v>69</v>
      </c>
      <c r="AD103" s="855" t="s">
        <v>69</v>
      </c>
      <c r="AE103" s="856"/>
      <c r="AF103" s="857" t="s">
        <v>69</v>
      </c>
      <c r="AG103" s="857" t="s">
        <v>69</v>
      </c>
      <c r="AH103" s="857" t="s">
        <v>69</v>
      </c>
      <c r="AI103" s="857" t="s">
        <v>69</v>
      </c>
      <c r="AJ103" s="857" t="s">
        <v>69</v>
      </c>
      <c r="AK103" s="857" t="s">
        <v>459</v>
      </c>
      <c r="AL103" s="859" t="s">
        <v>676</v>
      </c>
    </row>
    <row r="104" spans="1:38" ht="24.95" customHeight="1" thickBot="1" x14ac:dyDescent="0.25">
      <c r="A104" s="852" t="s">
        <v>673</v>
      </c>
      <c r="B104" s="852" t="s">
        <v>685</v>
      </c>
      <c r="C104" s="853" t="s">
        <v>686</v>
      </c>
      <c r="D104" s="874"/>
      <c r="E104" s="855">
        <v>2.7872376460273841E-3</v>
      </c>
      <c r="F104" s="855">
        <v>0.11924000000000001</v>
      </c>
      <c r="G104" s="855" t="s">
        <v>69</v>
      </c>
      <c r="H104" s="855">
        <v>0.35705065140352077</v>
      </c>
      <c r="I104" s="855">
        <v>2.4591780821917758E-3</v>
      </c>
      <c r="J104" s="855">
        <v>8.1008219178082246E-3</v>
      </c>
      <c r="K104" s="855">
        <v>2.0107397260273972E-2</v>
      </c>
      <c r="L104" s="855" t="s">
        <v>69</v>
      </c>
      <c r="M104" s="855" t="s">
        <v>69</v>
      </c>
      <c r="N104" s="855" t="s">
        <v>69</v>
      </c>
      <c r="O104" s="855" t="s">
        <v>69</v>
      </c>
      <c r="P104" s="855" t="s">
        <v>69</v>
      </c>
      <c r="Q104" s="855" t="s">
        <v>69</v>
      </c>
      <c r="R104" s="855" t="s">
        <v>69</v>
      </c>
      <c r="S104" s="855" t="s">
        <v>69</v>
      </c>
      <c r="T104" s="855" t="s">
        <v>69</v>
      </c>
      <c r="U104" s="855" t="s">
        <v>69</v>
      </c>
      <c r="V104" s="855" t="s">
        <v>69</v>
      </c>
      <c r="W104" s="855" t="s">
        <v>69</v>
      </c>
      <c r="X104" s="855" t="s">
        <v>69</v>
      </c>
      <c r="Y104" s="855" t="s">
        <v>69</v>
      </c>
      <c r="Z104" s="855" t="s">
        <v>69</v>
      </c>
      <c r="AA104" s="855" t="s">
        <v>69</v>
      </c>
      <c r="AB104" s="855" t="s">
        <v>69</v>
      </c>
      <c r="AC104" s="855" t="s">
        <v>69</v>
      </c>
      <c r="AD104" s="855" t="s">
        <v>69</v>
      </c>
      <c r="AE104" s="856"/>
      <c r="AF104" s="857" t="s">
        <v>69</v>
      </c>
      <c r="AG104" s="857" t="s">
        <v>69</v>
      </c>
      <c r="AH104" s="857" t="s">
        <v>69</v>
      </c>
      <c r="AI104" s="857" t="s">
        <v>69</v>
      </c>
      <c r="AJ104" s="857" t="s">
        <v>69</v>
      </c>
      <c r="AK104" s="857">
        <v>220</v>
      </c>
      <c r="AL104" s="859" t="s">
        <v>676</v>
      </c>
    </row>
    <row r="105" spans="1:38" ht="24.95" customHeight="1" thickBot="1" x14ac:dyDescent="0.25">
      <c r="A105" s="852" t="s">
        <v>673</v>
      </c>
      <c r="B105" s="852" t="s">
        <v>687</v>
      </c>
      <c r="C105" s="853" t="s">
        <v>688</v>
      </c>
      <c r="D105" s="874"/>
      <c r="E105" s="855">
        <v>4.1981801934218965E-2</v>
      </c>
      <c r="F105" s="855">
        <v>3.2638224950000017</v>
      </c>
      <c r="G105" s="855" t="s">
        <v>69</v>
      </c>
      <c r="H105" s="855">
        <v>6.7082819875822572</v>
      </c>
      <c r="I105" s="855">
        <v>5.0919646027397368E-2</v>
      </c>
      <c r="J105" s="855">
        <v>8.0283043835616574E-2</v>
      </c>
      <c r="K105" s="855">
        <v>0.1743151863013698</v>
      </c>
      <c r="L105" s="855" t="s">
        <v>69</v>
      </c>
      <c r="M105" s="855" t="s">
        <v>69</v>
      </c>
      <c r="N105" s="855" t="s">
        <v>69</v>
      </c>
      <c r="O105" s="855" t="s">
        <v>69</v>
      </c>
      <c r="P105" s="855" t="s">
        <v>69</v>
      </c>
      <c r="Q105" s="855" t="s">
        <v>69</v>
      </c>
      <c r="R105" s="855" t="s">
        <v>69</v>
      </c>
      <c r="S105" s="855" t="s">
        <v>69</v>
      </c>
      <c r="T105" s="855" t="s">
        <v>69</v>
      </c>
      <c r="U105" s="855" t="s">
        <v>69</v>
      </c>
      <c r="V105" s="855" t="s">
        <v>69</v>
      </c>
      <c r="W105" s="855" t="s">
        <v>69</v>
      </c>
      <c r="X105" s="855" t="s">
        <v>69</v>
      </c>
      <c r="Y105" s="855" t="s">
        <v>69</v>
      </c>
      <c r="Z105" s="855" t="s">
        <v>69</v>
      </c>
      <c r="AA105" s="855" t="s">
        <v>69</v>
      </c>
      <c r="AB105" s="855" t="s">
        <v>69</v>
      </c>
      <c r="AC105" s="855" t="s">
        <v>69</v>
      </c>
      <c r="AD105" s="855" t="s">
        <v>69</v>
      </c>
      <c r="AE105" s="856"/>
      <c r="AF105" s="857" t="s">
        <v>69</v>
      </c>
      <c r="AG105" s="857" t="s">
        <v>69</v>
      </c>
      <c r="AH105" s="857" t="s">
        <v>69</v>
      </c>
      <c r="AI105" s="857" t="s">
        <v>69</v>
      </c>
      <c r="AJ105" s="857" t="s">
        <v>69</v>
      </c>
      <c r="AK105" s="857">
        <v>491.31200000000001</v>
      </c>
      <c r="AL105" s="859" t="s">
        <v>676</v>
      </c>
    </row>
    <row r="106" spans="1:38" ht="24.95" customHeight="1" thickBot="1" x14ac:dyDescent="0.25">
      <c r="A106" s="852" t="s">
        <v>673</v>
      </c>
      <c r="B106" s="852" t="s">
        <v>689</v>
      </c>
      <c r="C106" s="853" t="s">
        <v>690</v>
      </c>
      <c r="D106" s="874"/>
      <c r="E106" s="855" t="s">
        <v>459</v>
      </c>
      <c r="F106" s="855" t="s">
        <v>459</v>
      </c>
      <c r="G106" s="855" t="s">
        <v>69</v>
      </c>
      <c r="H106" s="855" t="s">
        <v>459</v>
      </c>
      <c r="I106" s="855" t="s">
        <v>459</v>
      </c>
      <c r="J106" s="855" t="s">
        <v>459</v>
      </c>
      <c r="K106" s="855" t="s">
        <v>459</v>
      </c>
      <c r="L106" s="855" t="s">
        <v>69</v>
      </c>
      <c r="M106" s="855" t="s">
        <v>69</v>
      </c>
      <c r="N106" s="855" t="s">
        <v>69</v>
      </c>
      <c r="O106" s="855" t="s">
        <v>69</v>
      </c>
      <c r="P106" s="855" t="s">
        <v>69</v>
      </c>
      <c r="Q106" s="855" t="s">
        <v>69</v>
      </c>
      <c r="R106" s="855" t="s">
        <v>69</v>
      </c>
      <c r="S106" s="855" t="s">
        <v>69</v>
      </c>
      <c r="T106" s="855" t="s">
        <v>69</v>
      </c>
      <c r="U106" s="855" t="s">
        <v>69</v>
      </c>
      <c r="V106" s="855" t="s">
        <v>69</v>
      </c>
      <c r="W106" s="855" t="s">
        <v>69</v>
      </c>
      <c r="X106" s="855" t="s">
        <v>69</v>
      </c>
      <c r="Y106" s="855" t="s">
        <v>69</v>
      </c>
      <c r="Z106" s="855" t="s">
        <v>69</v>
      </c>
      <c r="AA106" s="855" t="s">
        <v>69</v>
      </c>
      <c r="AB106" s="855" t="s">
        <v>69</v>
      </c>
      <c r="AC106" s="855" t="s">
        <v>69</v>
      </c>
      <c r="AD106" s="855" t="s">
        <v>69</v>
      </c>
      <c r="AE106" s="856"/>
      <c r="AF106" s="857" t="s">
        <v>69</v>
      </c>
      <c r="AG106" s="857" t="s">
        <v>69</v>
      </c>
      <c r="AH106" s="857" t="s">
        <v>69</v>
      </c>
      <c r="AI106" s="857" t="s">
        <v>69</v>
      </c>
      <c r="AJ106" s="857" t="s">
        <v>69</v>
      </c>
      <c r="AK106" s="857" t="s">
        <v>459</v>
      </c>
      <c r="AL106" s="859" t="s">
        <v>676</v>
      </c>
    </row>
    <row r="107" spans="1:38" ht="24.95" customHeight="1" thickBot="1" x14ac:dyDescent="0.25">
      <c r="A107" s="852" t="s">
        <v>673</v>
      </c>
      <c r="B107" s="852" t="s">
        <v>691</v>
      </c>
      <c r="C107" s="853" t="s">
        <v>692</v>
      </c>
      <c r="D107" s="874"/>
      <c r="E107" s="855">
        <v>1.2330718952756874E-2</v>
      </c>
      <c r="F107" s="855">
        <v>6.1856958900000008</v>
      </c>
      <c r="G107" s="855" t="s">
        <v>69</v>
      </c>
      <c r="H107" s="855">
        <v>6.6996050426670797</v>
      </c>
      <c r="I107" s="855">
        <v>0.11073076546860093</v>
      </c>
      <c r="J107" s="855">
        <v>1.4764102062480147</v>
      </c>
      <c r="K107" s="855">
        <v>7.0129484796780455</v>
      </c>
      <c r="L107" s="855" t="s">
        <v>69</v>
      </c>
      <c r="M107" s="855" t="s">
        <v>69</v>
      </c>
      <c r="N107" s="855" t="s">
        <v>69</v>
      </c>
      <c r="O107" s="855" t="s">
        <v>69</v>
      </c>
      <c r="P107" s="855" t="s">
        <v>69</v>
      </c>
      <c r="Q107" s="855" t="s">
        <v>69</v>
      </c>
      <c r="R107" s="855" t="s">
        <v>69</v>
      </c>
      <c r="S107" s="855" t="s">
        <v>69</v>
      </c>
      <c r="T107" s="855" t="s">
        <v>69</v>
      </c>
      <c r="U107" s="855" t="s">
        <v>69</v>
      </c>
      <c r="V107" s="855" t="s">
        <v>69</v>
      </c>
      <c r="W107" s="855" t="s">
        <v>69</v>
      </c>
      <c r="X107" s="855" t="s">
        <v>69</v>
      </c>
      <c r="Y107" s="855" t="s">
        <v>69</v>
      </c>
      <c r="Z107" s="855" t="s">
        <v>69</v>
      </c>
      <c r="AA107" s="855" t="s">
        <v>69</v>
      </c>
      <c r="AB107" s="855" t="s">
        <v>69</v>
      </c>
      <c r="AC107" s="855" t="s">
        <v>69</v>
      </c>
      <c r="AD107" s="855" t="s">
        <v>69</v>
      </c>
      <c r="AE107" s="856"/>
      <c r="AF107" s="857" t="s">
        <v>69</v>
      </c>
      <c r="AG107" s="857" t="s">
        <v>69</v>
      </c>
      <c r="AH107" s="857" t="s">
        <v>69</v>
      </c>
      <c r="AI107" s="857" t="s">
        <v>69</v>
      </c>
      <c r="AJ107" s="857" t="s">
        <v>69</v>
      </c>
      <c r="AK107" s="857">
        <v>37489.065999999999</v>
      </c>
      <c r="AL107" s="859" t="s">
        <v>676</v>
      </c>
    </row>
    <row r="108" spans="1:38" ht="24.95" customHeight="1" thickBot="1" x14ac:dyDescent="0.25">
      <c r="A108" s="852" t="s">
        <v>673</v>
      </c>
      <c r="B108" s="852" t="s">
        <v>693</v>
      </c>
      <c r="C108" s="853" t="s">
        <v>694</v>
      </c>
      <c r="D108" s="874"/>
      <c r="E108" s="855">
        <v>1.2480314886918288E-2</v>
      </c>
      <c r="F108" s="855">
        <v>6.994219212</v>
      </c>
      <c r="G108" s="855" t="s">
        <v>69</v>
      </c>
      <c r="H108" s="855">
        <v>8.1653043735027371</v>
      </c>
      <c r="I108" s="855">
        <v>0.129522578</v>
      </c>
      <c r="J108" s="855">
        <v>1.29522578</v>
      </c>
      <c r="K108" s="855">
        <v>2.59045156</v>
      </c>
      <c r="L108" s="855" t="s">
        <v>69</v>
      </c>
      <c r="M108" s="855" t="s">
        <v>69</v>
      </c>
      <c r="N108" s="855" t="s">
        <v>69</v>
      </c>
      <c r="O108" s="855" t="s">
        <v>69</v>
      </c>
      <c r="P108" s="855" t="s">
        <v>69</v>
      </c>
      <c r="Q108" s="855" t="s">
        <v>69</v>
      </c>
      <c r="R108" s="855" t="s">
        <v>69</v>
      </c>
      <c r="S108" s="855" t="s">
        <v>69</v>
      </c>
      <c r="T108" s="855" t="s">
        <v>69</v>
      </c>
      <c r="U108" s="855" t="s">
        <v>69</v>
      </c>
      <c r="V108" s="855" t="s">
        <v>69</v>
      </c>
      <c r="W108" s="855" t="s">
        <v>69</v>
      </c>
      <c r="X108" s="855" t="s">
        <v>69</v>
      </c>
      <c r="Y108" s="855" t="s">
        <v>69</v>
      </c>
      <c r="Z108" s="855" t="s">
        <v>69</v>
      </c>
      <c r="AA108" s="855" t="s">
        <v>69</v>
      </c>
      <c r="AB108" s="855" t="s">
        <v>69</v>
      </c>
      <c r="AC108" s="855" t="s">
        <v>69</v>
      </c>
      <c r="AD108" s="855" t="s">
        <v>69</v>
      </c>
      <c r="AE108" s="856"/>
      <c r="AF108" s="857" t="s">
        <v>69</v>
      </c>
      <c r="AG108" s="857" t="s">
        <v>69</v>
      </c>
      <c r="AH108" s="857" t="s">
        <v>69</v>
      </c>
      <c r="AI108" s="857" t="s">
        <v>69</v>
      </c>
      <c r="AJ108" s="857" t="s">
        <v>69</v>
      </c>
      <c r="AK108" s="857">
        <v>64761.289000000004</v>
      </c>
      <c r="AL108" s="859" t="s">
        <v>676</v>
      </c>
    </row>
    <row r="109" spans="1:38" ht="24.95" customHeight="1" thickBot="1" x14ac:dyDescent="0.25">
      <c r="A109" s="852" t="s">
        <v>673</v>
      </c>
      <c r="B109" s="852" t="s">
        <v>695</v>
      </c>
      <c r="C109" s="853" t="s">
        <v>696</v>
      </c>
      <c r="D109" s="874"/>
      <c r="E109" s="855">
        <v>9.8027094348428611E-3</v>
      </c>
      <c r="F109" s="855">
        <v>5.4735549959999998</v>
      </c>
      <c r="G109" s="855" t="s">
        <v>69</v>
      </c>
      <c r="H109" s="855">
        <v>9.3273059418322148</v>
      </c>
      <c r="I109" s="855">
        <v>0.22386728</v>
      </c>
      <c r="J109" s="855">
        <v>1.2312700400000001</v>
      </c>
      <c r="K109" s="855">
        <v>1.2312700400000001</v>
      </c>
      <c r="L109" s="855" t="s">
        <v>69</v>
      </c>
      <c r="M109" s="855" t="s">
        <v>69</v>
      </c>
      <c r="N109" s="855" t="s">
        <v>69</v>
      </c>
      <c r="O109" s="855" t="s">
        <v>69</v>
      </c>
      <c r="P109" s="855" t="s">
        <v>69</v>
      </c>
      <c r="Q109" s="855" t="s">
        <v>69</v>
      </c>
      <c r="R109" s="855" t="s">
        <v>69</v>
      </c>
      <c r="S109" s="855" t="s">
        <v>69</v>
      </c>
      <c r="T109" s="855" t="s">
        <v>69</v>
      </c>
      <c r="U109" s="855" t="s">
        <v>69</v>
      </c>
      <c r="V109" s="855" t="s">
        <v>69</v>
      </c>
      <c r="W109" s="855" t="s">
        <v>69</v>
      </c>
      <c r="X109" s="855" t="s">
        <v>69</v>
      </c>
      <c r="Y109" s="855" t="s">
        <v>69</v>
      </c>
      <c r="Z109" s="855" t="s">
        <v>69</v>
      </c>
      <c r="AA109" s="855" t="s">
        <v>69</v>
      </c>
      <c r="AB109" s="855" t="s">
        <v>69</v>
      </c>
      <c r="AC109" s="855" t="s">
        <v>69</v>
      </c>
      <c r="AD109" s="855" t="s">
        <v>69</v>
      </c>
      <c r="AE109" s="856"/>
      <c r="AF109" s="857" t="s">
        <v>69</v>
      </c>
      <c r="AG109" s="857" t="s">
        <v>69</v>
      </c>
      <c r="AH109" s="857" t="s">
        <v>69</v>
      </c>
      <c r="AI109" s="857" t="s">
        <v>69</v>
      </c>
      <c r="AJ109" s="857" t="s">
        <v>69</v>
      </c>
      <c r="AK109" s="857">
        <v>11193.364</v>
      </c>
      <c r="AL109" s="859" t="s">
        <v>676</v>
      </c>
    </row>
    <row r="110" spans="1:38" ht="24.95" customHeight="1" thickBot="1" x14ac:dyDescent="0.25">
      <c r="A110" s="852" t="s">
        <v>673</v>
      </c>
      <c r="B110" s="852" t="s">
        <v>697</v>
      </c>
      <c r="C110" s="853" t="s">
        <v>698</v>
      </c>
      <c r="D110" s="874"/>
      <c r="E110" s="855">
        <v>2.2473313668225324E-3</v>
      </c>
      <c r="F110" s="855">
        <v>2.9019136649999995</v>
      </c>
      <c r="G110" s="855" t="s">
        <v>69</v>
      </c>
      <c r="H110" s="855">
        <v>1.703496273323827</v>
      </c>
      <c r="I110" s="855">
        <v>8.7169138000000007E-2</v>
      </c>
      <c r="J110" s="855">
        <v>0.72884802000000004</v>
      </c>
      <c r="K110" s="855">
        <v>0.96952247999999996</v>
      </c>
      <c r="L110" s="855" t="s">
        <v>69</v>
      </c>
      <c r="M110" s="855" t="s">
        <v>69</v>
      </c>
      <c r="N110" s="855" t="s">
        <v>69</v>
      </c>
      <c r="O110" s="855" t="s">
        <v>69</v>
      </c>
      <c r="P110" s="855" t="s">
        <v>69</v>
      </c>
      <c r="Q110" s="855" t="s">
        <v>69</v>
      </c>
      <c r="R110" s="855" t="s">
        <v>69</v>
      </c>
      <c r="S110" s="855" t="s">
        <v>69</v>
      </c>
      <c r="T110" s="855" t="s">
        <v>69</v>
      </c>
      <c r="U110" s="855" t="s">
        <v>69</v>
      </c>
      <c r="V110" s="855" t="s">
        <v>69</v>
      </c>
      <c r="W110" s="855" t="s">
        <v>69</v>
      </c>
      <c r="X110" s="855" t="s">
        <v>69</v>
      </c>
      <c r="Y110" s="855" t="s">
        <v>69</v>
      </c>
      <c r="Z110" s="855" t="s">
        <v>69</v>
      </c>
      <c r="AA110" s="855" t="s">
        <v>69</v>
      </c>
      <c r="AB110" s="855" t="s">
        <v>69</v>
      </c>
      <c r="AC110" s="855" t="s">
        <v>69</v>
      </c>
      <c r="AD110" s="855" t="s">
        <v>69</v>
      </c>
      <c r="AE110" s="856"/>
      <c r="AF110" s="857" t="s">
        <v>69</v>
      </c>
      <c r="AG110" s="857" t="s">
        <v>69</v>
      </c>
      <c r="AH110" s="857" t="s">
        <v>69</v>
      </c>
      <c r="AI110" s="857" t="s">
        <v>69</v>
      </c>
      <c r="AJ110" s="857" t="s">
        <v>69</v>
      </c>
      <c r="AK110" s="857">
        <v>15310.351999999999</v>
      </c>
      <c r="AL110" s="859" t="s">
        <v>676</v>
      </c>
    </row>
    <row r="111" spans="1:38" ht="24.95" customHeight="1" thickBot="1" x14ac:dyDescent="0.25">
      <c r="A111" s="852" t="s">
        <v>673</v>
      </c>
      <c r="B111" s="852" t="s">
        <v>699</v>
      </c>
      <c r="C111" s="853" t="s">
        <v>700</v>
      </c>
      <c r="D111" s="874"/>
      <c r="E111" s="855" t="s">
        <v>462</v>
      </c>
      <c r="F111" s="855" t="s">
        <v>462</v>
      </c>
      <c r="G111" s="855" t="s">
        <v>69</v>
      </c>
      <c r="H111" s="855" t="s">
        <v>462</v>
      </c>
      <c r="I111" s="855" t="s">
        <v>462</v>
      </c>
      <c r="J111" s="855" t="s">
        <v>462</v>
      </c>
      <c r="K111" s="855" t="s">
        <v>462</v>
      </c>
      <c r="L111" s="855" t="s">
        <v>69</v>
      </c>
      <c r="M111" s="855" t="s">
        <v>69</v>
      </c>
      <c r="N111" s="855" t="s">
        <v>69</v>
      </c>
      <c r="O111" s="855" t="s">
        <v>69</v>
      </c>
      <c r="P111" s="855" t="s">
        <v>69</v>
      </c>
      <c r="Q111" s="855" t="s">
        <v>69</v>
      </c>
      <c r="R111" s="855" t="s">
        <v>69</v>
      </c>
      <c r="S111" s="855" t="s">
        <v>69</v>
      </c>
      <c r="T111" s="855" t="s">
        <v>69</v>
      </c>
      <c r="U111" s="855" t="s">
        <v>69</v>
      </c>
      <c r="V111" s="855" t="s">
        <v>69</v>
      </c>
      <c r="W111" s="855" t="s">
        <v>69</v>
      </c>
      <c r="X111" s="855" t="s">
        <v>69</v>
      </c>
      <c r="Y111" s="855" t="s">
        <v>69</v>
      </c>
      <c r="Z111" s="855" t="s">
        <v>69</v>
      </c>
      <c r="AA111" s="855" t="s">
        <v>69</v>
      </c>
      <c r="AB111" s="855" t="s">
        <v>69</v>
      </c>
      <c r="AC111" s="855" t="s">
        <v>69</v>
      </c>
      <c r="AD111" s="855" t="s">
        <v>69</v>
      </c>
      <c r="AE111" s="856"/>
      <c r="AF111" s="857" t="s">
        <v>69</v>
      </c>
      <c r="AG111" s="857" t="s">
        <v>69</v>
      </c>
      <c r="AH111" s="857" t="s">
        <v>69</v>
      </c>
      <c r="AI111" s="857" t="s">
        <v>69</v>
      </c>
      <c r="AJ111" s="857" t="s">
        <v>69</v>
      </c>
      <c r="AK111" s="858" t="s">
        <v>462</v>
      </c>
      <c r="AL111" s="859" t="s">
        <v>676</v>
      </c>
    </row>
    <row r="112" spans="1:38" ht="24.95" customHeight="1" thickBot="1" x14ac:dyDescent="0.25">
      <c r="A112" s="852" t="s">
        <v>701</v>
      </c>
      <c r="B112" s="852" t="s">
        <v>702</v>
      </c>
      <c r="C112" s="853" t="s">
        <v>703</v>
      </c>
      <c r="D112" s="854"/>
      <c r="E112" s="855">
        <v>64.752832439021972</v>
      </c>
      <c r="F112" s="855" t="s">
        <v>69</v>
      </c>
      <c r="G112" s="855" t="s">
        <v>69</v>
      </c>
      <c r="H112" s="855">
        <v>85.749885666666557</v>
      </c>
      <c r="I112" s="855" t="s">
        <v>69</v>
      </c>
      <c r="J112" s="855" t="s">
        <v>69</v>
      </c>
      <c r="K112" s="855" t="s">
        <v>69</v>
      </c>
      <c r="L112" s="855" t="s">
        <v>69</v>
      </c>
      <c r="M112" s="855" t="s">
        <v>69</v>
      </c>
      <c r="N112" s="855" t="s">
        <v>69</v>
      </c>
      <c r="O112" s="855" t="s">
        <v>69</v>
      </c>
      <c r="P112" s="855" t="s">
        <v>69</v>
      </c>
      <c r="Q112" s="855" t="s">
        <v>69</v>
      </c>
      <c r="R112" s="855" t="s">
        <v>69</v>
      </c>
      <c r="S112" s="855" t="s">
        <v>69</v>
      </c>
      <c r="T112" s="855" t="s">
        <v>69</v>
      </c>
      <c r="U112" s="855" t="s">
        <v>69</v>
      </c>
      <c r="V112" s="855" t="s">
        <v>69</v>
      </c>
      <c r="W112" s="855" t="s">
        <v>69</v>
      </c>
      <c r="X112" s="855" t="s">
        <v>69</v>
      </c>
      <c r="Y112" s="855" t="s">
        <v>69</v>
      </c>
      <c r="Z112" s="855" t="s">
        <v>69</v>
      </c>
      <c r="AA112" s="855" t="s">
        <v>69</v>
      </c>
      <c r="AB112" s="855" t="s">
        <v>69</v>
      </c>
      <c r="AC112" s="855" t="s">
        <v>69</v>
      </c>
      <c r="AD112" s="855" t="s">
        <v>69</v>
      </c>
      <c r="AE112" s="856"/>
      <c r="AF112" s="857" t="s">
        <v>69</v>
      </c>
      <c r="AG112" s="857" t="s">
        <v>69</v>
      </c>
      <c r="AH112" s="857" t="s">
        <v>69</v>
      </c>
      <c r="AI112" s="857" t="s">
        <v>69</v>
      </c>
      <c r="AJ112" s="857" t="s">
        <v>69</v>
      </c>
      <c r="AK112" s="858">
        <v>1642.281999999999</v>
      </c>
      <c r="AL112" s="859" t="s">
        <v>704</v>
      </c>
    </row>
    <row r="113" spans="1:38" ht="24.95" customHeight="1" thickBot="1" x14ac:dyDescent="0.25">
      <c r="A113" s="852" t="s">
        <v>701</v>
      </c>
      <c r="B113" s="875" t="s">
        <v>705</v>
      </c>
      <c r="C113" s="876" t="s">
        <v>706</v>
      </c>
      <c r="D113" s="854"/>
      <c r="E113" s="855">
        <v>37.238809032632581</v>
      </c>
      <c r="F113" s="855" t="s">
        <v>459</v>
      </c>
      <c r="G113" s="855" t="s">
        <v>69</v>
      </c>
      <c r="H113" s="855">
        <v>190.56646332533512</v>
      </c>
      <c r="I113" s="855" t="s">
        <v>69</v>
      </c>
      <c r="J113" s="855" t="s">
        <v>69</v>
      </c>
      <c r="K113" s="855" t="s">
        <v>69</v>
      </c>
      <c r="L113" s="855" t="s">
        <v>69</v>
      </c>
      <c r="M113" s="855" t="s">
        <v>69</v>
      </c>
      <c r="N113" s="855" t="s">
        <v>69</v>
      </c>
      <c r="O113" s="855" t="s">
        <v>69</v>
      </c>
      <c r="P113" s="855" t="s">
        <v>69</v>
      </c>
      <c r="Q113" s="855" t="s">
        <v>69</v>
      </c>
      <c r="R113" s="855" t="s">
        <v>69</v>
      </c>
      <c r="S113" s="855" t="s">
        <v>69</v>
      </c>
      <c r="T113" s="855" t="s">
        <v>69</v>
      </c>
      <c r="U113" s="855" t="s">
        <v>69</v>
      </c>
      <c r="V113" s="855" t="s">
        <v>69</v>
      </c>
      <c r="W113" s="855" t="s">
        <v>69</v>
      </c>
      <c r="X113" s="855" t="s">
        <v>69</v>
      </c>
      <c r="Y113" s="855" t="s">
        <v>69</v>
      </c>
      <c r="Z113" s="855" t="s">
        <v>69</v>
      </c>
      <c r="AA113" s="855" t="s">
        <v>69</v>
      </c>
      <c r="AB113" s="855" t="s">
        <v>69</v>
      </c>
      <c r="AC113" s="855" t="s">
        <v>69</v>
      </c>
      <c r="AD113" s="855" t="s">
        <v>69</v>
      </c>
      <c r="AE113" s="856"/>
      <c r="AF113" s="857" t="s">
        <v>69</v>
      </c>
      <c r="AG113" s="857" t="s">
        <v>69</v>
      </c>
      <c r="AH113" s="857" t="s">
        <v>69</v>
      </c>
      <c r="AI113" s="857" t="s">
        <v>69</v>
      </c>
      <c r="AJ113" s="857" t="s">
        <v>69</v>
      </c>
      <c r="AK113" s="858">
        <v>944.46255819498458</v>
      </c>
      <c r="AL113" s="859" t="s">
        <v>707</v>
      </c>
    </row>
    <row r="114" spans="1:38" ht="24.95" customHeight="1" thickBot="1" x14ac:dyDescent="0.25">
      <c r="A114" s="852" t="s">
        <v>701</v>
      </c>
      <c r="B114" s="875" t="s">
        <v>708</v>
      </c>
      <c r="C114" s="876" t="s">
        <v>709</v>
      </c>
      <c r="D114" s="854"/>
      <c r="E114" s="855">
        <v>1.0062097806206514</v>
      </c>
      <c r="F114" s="855" t="s">
        <v>69</v>
      </c>
      <c r="G114" s="855" t="s">
        <v>69</v>
      </c>
      <c r="H114" s="855">
        <v>3.4087179532842966</v>
      </c>
      <c r="I114" s="855" t="s">
        <v>69</v>
      </c>
      <c r="J114" s="855" t="s">
        <v>69</v>
      </c>
      <c r="K114" s="855" t="s">
        <v>69</v>
      </c>
      <c r="L114" s="855" t="s">
        <v>69</v>
      </c>
      <c r="M114" s="855" t="s">
        <v>69</v>
      </c>
      <c r="N114" s="855" t="s">
        <v>69</v>
      </c>
      <c r="O114" s="855" t="s">
        <v>69</v>
      </c>
      <c r="P114" s="855" t="s">
        <v>69</v>
      </c>
      <c r="Q114" s="855" t="s">
        <v>69</v>
      </c>
      <c r="R114" s="855" t="s">
        <v>69</v>
      </c>
      <c r="S114" s="855" t="s">
        <v>69</v>
      </c>
      <c r="T114" s="855" t="s">
        <v>69</v>
      </c>
      <c r="U114" s="855" t="s">
        <v>69</v>
      </c>
      <c r="V114" s="855" t="s">
        <v>69</v>
      </c>
      <c r="W114" s="855" t="s">
        <v>69</v>
      </c>
      <c r="X114" s="855" t="s">
        <v>69</v>
      </c>
      <c r="Y114" s="855" t="s">
        <v>69</v>
      </c>
      <c r="Z114" s="855" t="s">
        <v>69</v>
      </c>
      <c r="AA114" s="855" t="s">
        <v>69</v>
      </c>
      <c r="AB114" s="855" t="s">
        <v>69</v>
      </c>
      <c r="AC114" s="855" t="s">
        <v>69</v>
      </c>
      <c r="AD114" s="855" t="s">
        <v>69</v>
      </c>
      <c r="AE114" s="856"/>
      <c r="AF114" s="857" t="s">
        <v>69</v>
      </c>
      <c r="AG114" s="857" t="s">
        <v>69</v>
      </c>
      <c r="AH114" s="857" t="s">
        <v>69</v>
      </c>
      <c r="AI114" s="857" t="s">
        <v>69</v>
      </c>
      <c r="AJ114" s="857" t="s">
        <v>69</v>
      </c>
      <c r="AK114" s="858">
        <v>25.519813553999995</v>
      </c>
      <c r="AL114" s="859" t="s">
        <v>707</v>
      </c>
    </row>
    <row r="115" spans="1:38" ht="24.95" customHeight="1" thickBot="1" x14ac:dyDescent="0.25">
      <c r="A115" s="852" t="s">
        <v>701</v>
      </c>
      <c r="B115" s="875" t="s">
        <v>710</v>
      </c>
      <c r="C115" s="876" t="s">
        <v>711</v>
      </c>
      <c r="D115" s="854"/>
      <c r="E115" s="855">
        <v>7.0417045691316282</v>
      </c>
      <c r="F115" s="855" t="s">
        <v>69</v>
      </c>
      <c r="G115" s="855" t="s">
        <v>69</v>
      </c>
      <c r="H115" s="855">
        <v>32.95769071662211</v>
      </c>
      <c r="I115" s="855" t="s">
        <v>69</v>
      </c>
      <c r="J115" s="855" t="s">
        <v>69</v>
      </c>
      <c r="K115" s="855" t="s">
        <v>69</v>
      </c>
      <c r="L115" s="855" t="s">
        <v>69</v>
      </c>
      <c r="M115" s="855" t="s">
        <v>69</v>
      </c>
      <c r="N115" s="855" t="s">
        <v>69</v>
      </c>
      <c r="O115" s="855" t="s">
        <v>69</v>
      </c>
      <c r="P115" s="855" t="s">
        <v>69</v>
      </c>
      <c r="Q115" s="855" t="s">
        <v>69</v>
      </c>
      <c r="R115" s="855" t="s">
        <v>69</v>
      </c>
      <c r="S115" s="855" t="s">
        <v>69</v>
      </c>
      <c r="T115" s="855" t="s">
        <v>69</v>
      </c>
      <c r="U115" s="855" t="s">
        <v>69</v>
      </c>
      <c r="V115" s="855" t="s">
        <v>69</v>
      </c>
      <c r="W115" s="855" t="s">
        <v>69</v>
      </c>
      <c r="X115" s="855" t="s">
        <v>69</v>
      </c>
      <c r="Y115" s="855" t="s">
        <v>69</v>
      </c>
      <c r="Z115" s="855" t="s">
        <v>69</v>
      </c>
      <c r="AA115" s="855" t="s">
        <v>69</v>
      </c>
      <c r="AB115" s="855" t="s">
        <v>69</v>
      </c>
      <c r="AC115" s="855" t="s">
        <v>69</v>
      </c>
      <c r="AD115" s="855" t="s">
        <v>69</v>
      </c>
      <c r="AE115" s="856"/>
      <c r="AF115" s="857" t="s">
        <v>69</v>
      </c>
      <c r="AG115" s="857" t="s">
        <v>69</v>
      </c>
      <c r="AH115" s="857" t="s">
        <v>69</v>
      </c>
      <c r="AI115" s="857" t="s">
        <v>69</v>
      </c>
      <c r="AJ115" s="857" t="s">
        <v>69</v>
      </c>
      <c r="AK115" s="858">
        <v>178.593958404722</v>
      </c>
      <c r="AL115" s="859" t="s">
        <v>707</v>
      </c>
    </row>
    <row r="116" spans="1:38" ht="24.95" customHeight="1" thickBot="1" x14ac:dyDescent="0.25">
      <c r="A116" s="852" t="s">
        <v>701</v>
      </c>
      <c r="B116" s="852" t="s">
        <v>712</v>
      </c>
      <c r="C116" s="863" t="s">
        <v>713</v>
      </c>
      <c r="D116" s="854"/>
      <c r="E116" s="855">
        <v>5.287353933647605</v>
      </c>
      <c r="F116" s="855" t="s">
        <v>459</v>
      </c>
      <c r="G116" s="855" t="s">
        <v>69</v>
      </c>
      <c r="H116" s="855">
        <v>14.09586982131909</v>
      </c>
      <c r="I116" s="855" t="s">
        <v>69</v>
      </c>
      <c r="J116" s="855" t="s">
        <v>69</v>
      </c>
      <c r="K116" s="855" t="s">
        <v>69</v>
      </c>
      <c r="L116" s="855" t="s">
        <v>69</v>
      </c>
      <c r="M116" s="855" t="s">
        <v>69</v>
      </c>
      <c r="N116" s="855" t="s">
        <v>69</v>
      </c>
      <c r="O116" s="855" t="s">
        <v>69</v>
      </c>
      <c r="P116" s="855" t="s">
        <v>69</v>
      </c>
      <c r="Q116" s="855" t="s">
        <v>69</v>
      </c>
      <c r="R116" s="855" t="s">
        <v>69</v>
      </c>
      <c r="S116" s="855" t="s">
        <v>69</v>
      </c>
      <c r="T116" s="855" t="s">
        <v>69</v>
      </c>
      <c r="U116" s="855" t="s">
        <v>69</v>
      </c>
      <c r="V116" s="855" t="s">
        <v>69</v>
      </c>
      <c r="W116" s="855" t="s">
        <v>69</v>
      </c>
      <c r="X116" s="855" t="s">
        <v>69</v>
      </c>
      <c r="Y116" s="855" t="s">
        <v>69</v>
      </c>
      <c r="Z116" s="855" t="s">
        <v>69</v>
      </c>
      <c r="AA116" s="855" t="s">
        <v>69</v>
      </c>
      <c r="AB116" s="855" t="s">
        <v>69</v>
      </c>
      <c r="AC116" s="855" t="s">
        <v>69</v>
      </c>
      <c r="AD116" s="855" t="s">
        <v>69</v>
      </c>
      <c r="AE116" s="856"/>
      <c r="AF116" s="857" t="s">
        <v>69</v>
      </c>
      <c r="AG116" s="857" t="s">
        <v>69</v>
      </c>
      <c r="AH116" s="857" t="s">
        <v>69</v>
      </c>
      <c r="AI116" s="857" t="s">
        <v>69</v>
      </c>
      <c r="AJ116" s="857" t="s">
        <v>69</v>
      </c>
      <c r="AK116" s="858">
        <v>134.099556288164</v>
      </c>
      <c r="AL116" s="859" t="s">
        <v>714</v>
      </c>
    </row>
    <row r="117" spans="1:38" ht="24.95" customHeight="1" thickBot="1" x14ac:dyDescent="0.25">
      <c r="A117" s="852" t="s">
        <v>701</v>
      </c>
      <c r="B117" s="852" t="s">
        <v>715</v>
      </c>
      <c r="C117" s="863" t="s">
        <v>716</v>
      </c>
      <c r="D117" s="854"/>
      <c r="E117" s="855" t="s">
        <v>69</v>
      </c>
      <c r="F117" s="855" t="s">
        <v>69</v>
      </c>
      <c r="G117" s="855" t="s">
        <v>69</v>
      </c>
      <c r="H117" s="855" t="s">
        <v>69</v>
      </c>
      <c r="I117" s="855" t="s">
        <v>69</v>
      </c>
      <c r="J117" s="855" t="s">
        <v>69</v>
      </c>
      <c r="K117" s="855" t="s">
        <v>69</v>
      </c>
      <c r="L117" s="855" t="s">
        <v>69</v>
      </c>
      <c r="M117" s="855" t="s">
        <v>69</v>
      </c>
      <c r="N117" s="855" t="s">
        <v>69</v>
      </c>
      <c r="O117" s="855" t="s">
        <v>69</v>
      </c>
      <c r="P117" s="855" t="s">
        <v>69</v>
      </c>
      <c r="Q117" s="855" t="s">
        <v>69</v>
      </c>
      <c r="R117" s="855" t="s">
        <v>69</v>
      </c>
      <c r="S117" s="855" t="s">
        <v>69</v>
      </c>
      <c r="T117" s="855" t="s">
        <v>69</v>
      </c>
      <c r="U117" s="855" t="s">
        <v>69</v>
      </c>
      <c r="V117" s="855" t="s">
        <v>69</v>
      </c>
      <c r="W117" s="855" t="s">
        <v>69</v>
      </c>
      <c r="X117" s="855" t="s">
        <v>69</v>
      </c>
      <c r="Y117" s="855" t="s">
        <v>69</v>
      </c>
      <c r="Z117" s="855" t="s">
        <v>69</v>
      </c>
      <c r="AA117" s="855" t="s">
        <v>69</v>
      </c>
      <c r="AB117" s="855" t="s">
        <v>69</v>
      </c>
      <c r="AC117" s="855" t="s">
        <v>69</v>
      </c>
      <c r="AD117" s="855" t="s">
        <v>69</v>
      </c>
      <c r="AE117" s="856"/>
      <c r="AF117" s="857" t="s">
        <v>69</v>
      </c>
      <c r="AG117" s="857" t="s">
        <v>69</v>
      </c>
      <c r="AH117" s="857" t="s">
        <v>69</v>
      </c>
      <c r="AI117" s="857" t="s">
        <v>69</v>
      </c>
      <c r="AJ117" s="857" t="s">
        <v>69</v>
      </c>
      <c r="AK117" s="858" t="s">
        <v>69</v>
      </c>
      <c r="AL117" s="859" t="s">
        <v>543</v>
      </c>
    </row>
    <row r="118" spans="1:38" ht="24.95" customHeight="1" thickBot="1" x14ac:dyDescent="0.25">
      <c r="A118" s="852" t="s">
        <v>701</v>
      </c>
      <c r="B118" s="852" t="s">
        <v>717</v>
      </c>
      <c r="C118" s="863" t="s">
        <v>718</v>
      </c>
      <c r="D118" s="854"/>
      <c r="E118" s="855" t="s">
        <v>69</v>
      </c>
      <c r="F118" s="855" t="s">
        <v>69</v>
      </c>
      <c r="G118" s="855" t="s">
        <v>69</v>
      </c>
      <c r="H118" s="855" t="s">
        <v>69</v>
      </c>
      <c r="I118" s="855" t="s">
        <v>69</v>
      </c>
      <c r="J118" s="855" t="s">
        <v>69</v>
      </c>
      <c r="K118" s="855" t="s">
        <v>69</v>
      </c>
      <c r="L118" s="855" t="s">
        <v>69</v>
      </c>
      <c r="M118" s="855" t="s">
        <v>69</v>
      </c>
      <c r="N118" s="855" t="s">
        <v>69</v>
      </c>
      <c r="O118" s="855" t="s">
        <v>69</v>
      </c>
      <c r="P118" s="855" t="s">
        <v>69</v>
      </c>
      <c r="Q118" s="855" t="s">
        <v>69</v>
      </c>
      <c r="R118" s="855" t="s">
        <v>69</v>
      </c>
      <c r="S118" s="855" t="s">
        <v>69</v>
      </c>
      <c r="T118" s="855" t="s">
        <v>69</v>
      </c>
      <c r="U118" s="855" t="s">
        <v>69</v>
      </c>
      <c r="V118" s="855" t="s">
        <v>69</v>
      </c>
      <c r="W118" s="855" t="s">
        <v>69</v>
      </c>
      <c r="X118" s="855" t="s">
        <v>69</v>
      </c>
      <c r="Y118" s="855" t="s">
        <v>69</v>
      </c>
      <c r="Z118" s="855" t="s">
        <v>69</v>
      </c>
      <c r="AA118" s="855" t="s">
        <v>69</v>
      </c>
      <c r="AB118" s="855" t="s">
        <v>69</v>
      </c>
      <c r="AC118" s="855" t="s">
        <v>69</v>
      </c>
      <c r="AD118" s="855" t="s">
        <v>69</v>
      </c>
      <c r="AE118" s="856"/>
      <c r="AF118" s="857" t="s">
        <v>69</v>
      </c>
      <c r="AG118" s="857" t="s">
        <v>69</v>
      </c>
      <c r="AH118" s="857" t="s">
        <v>69</v>
      </c>
      <c r="AI118" s="857" t="s">
        <v>69</v>
      </c>
      <c r="AJ118" s="857" t="s">
        <v>69</v>
      </c>
      <c r="AK118" s="858" t="s">
        <v>69</v>
      </c>
      <c r="AL118" s="859" t="s">
        <v>543</v>
      </c>
    </row>
    <row r="119" spans="1:38" ht="24.95" customHeight="1" thickBot="1" x14ac:dyDescent="0.25">
      <c r="A119" s="852" t="s">
        <v>701</v>
      </c>
      <c r="B119" s="852" t="s">
        <v>719</v>
      </c>
      <c r="C119" s="853" t="s">
        <v>720</v>
      </c>
      <c r="D119" s="854"/>
      <c r="E119" s="855" t="s">
        <v>69</v>
      </c>
      <c r="F119" s="855" t="s">
        <v>69</v>
      </c>
      <c r="G119" s="855" t="s">
        <v>69</v>
      </c>
      <c r="H119" s="855" t="s">
        <v>69</v>
      </c>
      <c r="I119" s="855">
        <v>1.8093309480657935</v>
      </c>
      <c r="J119" s="855">
        <v>22.437392243017353</v>
      </c>
      <c r="K119" s="855">
        <v>22.437392243017353</v>
      </c>
      <c r="L119" s="855" t="s">
        <v>69</v>
      </c>
      <c r="M119" s="855" t="s">
        <v>69</v>
      </c>
      <c r="N119" s="855" t="s">
        <v>69</v>
      </c>
      <c r="O119" s="855" t="s">
        <v>69</v>
      </c>
      <c r="P119" s="855" t="s">
        <v>69</v>
      </c>
      <c r="Q119" s="855" t="s">
        <v>69</v>
      </c>
      <c r="R119" s="855" t="s">
        <v>69</v>
      </c>
      <c r="S119" s="855" t="s">
        <v>69</v>
      </c>
      <c r="T119" s="855" t="s">
        <v>69</v>
      </c>
      <c r="U119" s="855" t="s">
        <v>69</v>
      </c>
      <c r="V119" s="855" t="s">
        <v>69</v>
      </c>
      <c r="W119" s="855" t="s">
        <v>69</v>
      </c>
      <c r="X119" s="855" t="s">
        <v>69</v>
      </c>
      <c r="Y119" s="855" t="s">
        <v>69</v>
      </c>
      <c r="Z119" s="855" t="s">
        <v>69</v>
      </c>
      <c r="AA119" s="855" t="s">
        <v>69</v>
      </c>
      <c r="AB119" s="855" t="s">
        <v>69</v>
      </c>
      <c r="AC119" s="855" t="s">
        <v>69</v>
      </c>
      <c r="AD119" s="855" t="s">
        <v>69</v>
      </c>
      <c r="AE119" s="856"/>
      <c r="AF119" s="857" t="s">
        <v>69</v>
      </c>
      <c r="AG119" s="857" t="s">
        <v>69</v>
      </c>
      <c r="AH119" s="857" t="s">
        <v>69</v>
      </c>
      <c r="AI119" s="857" t="s">
        <v>69</v>
      </c>
      <c r="AJ119" s="857" t="s">
        <v>69</v>
      </c>
      <c r="AK119" s="858">
        <v>16102.0408612509</v>
      </c>
      <c r="AL119" s="859" t="s">
        <v>721</v>
      </c>
    </row>
    <row r="120" spans="1:38" ht="24.95" customHeight="1" thickBot="1" x14ac:dyDescent="0.25">
      <c r="A120" s="852" t="s">
        <v>701</v>
      </c>
      <c r="B120" s="852" t="s">
        <v>722</v>
      </c>
      <c r="C120" s="853" t="s">
        <v>723</v>
      </c>
      <c r="D120" s="854"/>
      <c r="E120" s="855" t="s">
        <v>69</v>
      </c>
      <c r="F120" s="855" t="s">
        <v>69</v>
      </c>
      <c r="G120" s="855" t="s">
        <v>69</v>
      </c>
      <c r="H120" s="855" t="s">
        <v>69</v>
      </c>
      <c r="I120" s="855" t="s">
        <v>69</v>
      </c>
      <c r="J120" s="855" t="s">
        <v>69</v>
      </c>
      <c r="K120" s="855" t="s">
        <v>69</v>
      </c>
      <c r="L120" s="855" t="s">
        <v>69</v>
      </c>
      <c r="M120" s="855" t="s">
        <v>69</v>
      </c>
      <c r="N120" s="855" t="s">
        <v>69</v>
      </c>
      <c r="O120" s="855" t="s">
        <v>69</v>
      </c>
      <c r="P120" s="855" t="s">
        <v>69</v>
      </c>
      <c r="Q120" s="855" t="s">
        <v>69</v>
      </c>
      <c r="R120" s="855" t="s">
        <v>69</v>
      </c>
      <c r="S120" s="855" t="s">
        <v>69</v>
      </c>
      <c r="T120" s="855" t="s">
        <v>69</v>
      </c>
      <c r="U120" s="855" t="s">
        <v>69</v>
      </c>
      <c r="V120" s="855" t="s">
        <v>69</v>
      </c>
      <c r="W120" s="855" t="s">
        <v>69</v>
      </c>
      <c r="X120" s="855" t="s">
        <v>69</v>
      </c>
      <c r="Y120" s="855" t="s">
        <v>69</v>
      </c>
      <c r="Z120" s="855" t="s">
        <v>69</v>
      </c>
      <c r="AA120" s="855" t="s">
        <v>69</v>
      </c>
      <c r="AB120" s="855" t="s">
        <v>69</v>
      </c>
      <c r="AC120" s="855" t="s">
        <v>69</v>
      </c>
      <c r="AD120" s="855" t="s">
        <v>69</v>
      </c>
      <c r="AE120" s="856"/>
      <c r="AF120" s="857" t="s">
        <v>69</v>
      </c>
      <c r="AG120" s="857" t="s">
        <v>69</v>
      </c>
      <c r="AH120" s="857" t="s">
        <v>69</v>
      </c>
      <c r="AI120" s="857" t="s">
        <v>69</v>
      </c>
      <c r="AJ120" s="857" t="s">
        <v>69</v>
      </c>
      <c r="AK120" s="858" t="s">
        <v>69</v>
      </c>
      <c r="AL120" s="859" t="s">
        <v>543</v>
      </c>
    </row>
    <row r="121" spans="1:38" ht="24.95" customHeight="1" thickBot="1" x14ac:dyDescent="0.25">
      <c r="A121" s="852" t="s">
        <v>701</v>
      </c>
      <c r="B121" s="852" t="s">
        <v>724</v>
      </c>
      <c r="C121" s="863" t="s">
        <v>725</v>
      </c>
      <c r="D121" s="865"/>
      <c r="E121" s="855" t="s">
        <v>69</v>
      </c>
      <c r="F121" s="855">
        <v>10.623119477535344</v>
      </c>
      <c r="G121" s="855" t="s">
        <v>69</v>
      </c>
      <c r="H121" s="855" t="s">
        <v>69</v>
      </c>
      <c r="I121" s="855" t="s">
        <v>69</v>
      </c>
      <c r="J121" s="855" t="s">
        <v>69</v>
      </c>
      <c r="K121" s="855" t="s">
        <v>69</v>
      </c>
      <c r="L121" s="855" t="s">
        <v>69</v>
      </c>
      <c r="M121" s="855" t="s">
        <v>69</v>
      </c>
      <c r="N121" s="855" t="s">
        <v>69</v>
      </c>
      <c r="O121" s="855" t="s">
        <v>69</v>
      </c>
      <c r="P121" s="855" t="s">
        <v>69</v>
      </c>
      <c r="Q121" s="855" t="s">
        <v>69</v>
      </c>
      <c r="R121" s="855" t="s">
        <v>69</v>
      </c>
      <c r="S121" s="855" t="s">
        <v>69</v>
      </c>
      <c r="T121" s="855" t="s">
        <v>69</v>
      </c>
      <c r="U121" s="855" t="s">
        <v>69</v>
      </c>
      <c r="V121" s="855" t="s">
        <v>69</v>
      </c>
      <c r="W121" s="855" t="s">
        <v>69</v>
      </c>
      <c r="X121" s="855" t="s">
        <v>69</v>
      </c>
      <c r="Y121" s="855" t="s">
        <v>69</v>
      </c>
      <c r="Z121" s="855" t="s">
        <v>69</v>
      </c>
      <c r="AA121" s="855" t="s">
        <v>69</v>
      </c>
      <c r="AB121" s="855" t="s">
        <v>69</v>
      </c>
      <c r="AC121" s="855" t="s">
        <v>69</v>
      </c>
      <c r="AD121" s="855" t="s">
        <v>69</v>
      </c>
      <c r="AE121" s="856"/>
      <c r="AF121" s="857" t="s">
        <v>69</v>
      </c>
      <c r="AG121" s="857" t="s">
        <v>69</v>
      </c>
      <c r="AH121" s="857" t="s">
        <v>69</v>
      </c>
      <c r="AI121" s="857" t="s">
        <v>69</v>
      </c>
      <c r="AJ121" s="857" t="s">
        <v>69</v>
      </c>
      <c r="AK121" s="858">
        <v>15980.305</v>
      </c>
      <c r="AL121" s="859" t="s">
        <v>721</v>
      </c>
    </row>
    <row r="122" spans="1:38" ht="24.95" customHeight="1" thickBot="1" x14ac:dyDescent="0.25">
      <c r="A122" s="852" t="s">
        <v>701</v>
      </c>
      <c r="B122" s="875" t="s">
        <v>726</v>
      </c>
      <c r="C122" s="876" t="s">
        <v>727</v>
      </c>
      <c r="D122" s="854"/>
      <c r="E122" s="855" t="s">
        <v>69</v>
      </c>
      <c r="F122" s="855" t="s">
        <v>69</v>
      </c>
      <c r="G122" s="855" t="s">
        <v>69</v>
      </c>
      <c r="H122" s="855" t="s">
        <v>69</v>
      </c>
      <c r="I122" s="855" t="s">
        <v>69</v>
      </c>
      <c r="J122" s="855" t="s">
        <v>69</v>
      </c>
      <c r="K122" s="855" t="s">
        <v>69</v>
      </c>
      <c r="L122" s="855" t="s">
        <v>69</v>
      </c>
      <c r="M122" s="855" t="s">
        <v>69</v>
      </c>
      <c r="N122" s="855" t="s">
        <v>69</v>
      </c>
      <c r="O122" s="855" t="s">
        <v>69</v>
      </c>
      <c r="P122" s="855" t="s">
        <v>69</v>
      </c>
      <c r="Q122" s="855" t="s">
        <v>69</v>
      </c>
      <c r="R122" s="855" t="s">
        <v>69</v>
      </c>
      <c r="S122" s="855" t="s">
        <v>69</v>
      </c>
      <c r="T122" s="855" t="s">
        <v>69</v>
      </c>
      <c r="U122" s="855" t="s">
        <v>69</v>
      </c>
      <c r="V122" s="855" t="s">
        <v>69</v>
      </c>
      <c r="W122" s="855" t="s">
        <v>69</v>
      </c>
      <c r="X122" s="855" t="s">
        <v>69</v>
      </c>
      <c r="Y122" s="855" t="s">
        <v>69</v>
      </c>
      <c r="Z122" s="855" t="s">
        <v>69</v>
      </c>
      <c r="AA122" s="855" t="s">
        <v>69</v>
      </c>
      <c r="AB122" s="855" t="s">
        <v>69</v>
      </c>
      <c r="AC122" s="855">
        <v>21.082999999999998</v>
      </c>
      <c r="AD122" s="855" t="s">
        <v>69</v>
      </c>
      <c r="AE122" s="856"/>
      <c r="AF122" s="857" t="s">
        <v>69</v>
      </c>
      <c r="AG122" s="857" t="s">
        <v>69</v>
      </c>
      <c r="AH122" s="857" t="s">
        <v>69</v>
      </c>
      <c r="AI122" s="857" t="s">
        <v>69</v>
      </c>
      <c r="AJ122" s="857" t="s">
        <v>69</v>
      </c>
      <c r="AK122" s="858">
        <v>21.082999999999998</v>
      </c>
      <c r="AL122" s="859" t="s">
        <v>728</v>
      </c>
    </row>
    <row r="123" spans="1:38" ht="24.95" customHeight="1" thickBot="1" x14ac:dyDescent="0.25">
      <c r="A123" s="852" t="s">
        <v>701</v>
      </c>
      <c r="B123" s="852" t="s">
        <v>729</v>
      </c>
      <c r="C123" s="853" t="s">
        <v>730</v>
      </c>
      <c r="D123" s="854"/>
      <c r="E123" s="855" t="s">
        <v>625</v>
      </c>
      <c r="F123" s="855" t="s">
        <v>625</v>
      </c>
      <c r="G123" s="855" t="s">
        <v>625</v>
      </c>
      <c r="H123" s="855" t="s">
        <v>625</v>
      </c>
      <c r="I123" s="855" t="s">
        <v>625</v>
      </c>
      <c r="J123" s="855" t="s">
        <v>625</v>
      </c>
      <c r="K123" s="855" t="s">
        <v>625</v>
      </c>
      <c r="L123" s="855" t="s">
        <v>625</v>
      </c>
      <c r="M123" s="855" t="s">
        <v>625</v>
      </c>
      <c r="N123" s="855" t="s">
        <v>625</v>
      </c>
      <c r="O123" s="855" t="s">
        <v>625</v>
      </c>
      <c r="P123" s="855" t="s">
        <v>625</v>
      </c>
      <c r="Q123" s="855" t="s">
        <v>625</v>
      </c>
      <c r="R123" s="855" t="s">
        <v>625</v>
      </c>
      <c r="S123" s="855" t="s">
        <v>625</v>
      </c>
      <c r="T123" s="855" t="s">
        <v>625</v>
      </c>
      <c r="U123" s="855" t="s">
        <v>625</v>
      </c>
      <c r="V123" s="855" t="s">
        <v>625</v>
      </c>
      <c r="W123" s="855" t="s">
        <v>625</v>
      </c>
      <c r="X123" s="855" t="s">
        <v>625</v>
      </c>
      <c r="Y123" s="855" t="s">
        <v>625</v>
      </c>
      <c r="Z123" s="855" t="s">
        <v>625</v>
      </c>
      <c r="AA123" s="855" t="s">
        <v>625</v>
      </c>
      <c r="AB123" s="855" t="s">
        <v>625</v>
      </c>
      <c r="AC123" s="855" t="s">
        <v>625</v>
      </c>
      <c r="AD123" s="855" t="s">
        <v>625</v>
      </c>
      <c r="AE123" s="856"/>
      <c r="AF123" s="857" t="s">
        <v>625</v>
      </c>
      <c r="AG123" s="857" t="s">
        <v>625</v>
      </c>
      <c r="AH123" s="857" t="s">
        <v>625</v>
      </c>
      <c r="AI123" s="857" t="s">
        <v>625</v>
      </c>
      <c r="AJ123" s="857" t="s">
        <v>625</v>
      </c>
      <c r="AK123" s="858" t="s">
        <v>625</v>
      </c>
      <c r="AL123" s="859" t="s">
        <v>731</v>
      </c>
    </row>
    <row r="124" spans="1:38" ht="24.95" customHeight="1" thickBot="1" x14ac:dyDescent="0.25">
      <c r="A124" s="852" t="s">
        <v>701</v>
      </c>
      <c r="B124" s="877" t="s">
        <v>732</v>
      </c>
      <c r="C124" s="853" t="s">
        <v>733</v>
      </c>
      <c r="D124" s="854"/>
      <c r="E124" s="855">
        <v>0.14148759717512208</v>
      </c>
      <c r="F124" s="855" t="s">
        <v>69</v>
      </c>
      <c r="G124" s="855" t="s">
        <v>69</v>
      </c>
      <c r="H124" s="855">
        <v>2.6353602882531706</v>
      </c>
      <c r="I124" s="855" t="s">
        <v>69</v>
      </c>
      <c r="J124" s="855" t="s">
        <v>69</v>
      </c>
      <c r="K124" s="855" t="s">
        <v>69</v>
      </c>
      <c r="L124" s="855" t="s">
        <v>69</v>
      </c>
      <c r="M124" s="855" t="s">
        <v>69</v>
      </c>
      <c r="N124" s="855" t="s">
        <v>69</v>
      </c>
      <c r="O124" s="855" t="s">
        <v>69</v>
      </c>
      <c r="P124" s="855" t="s">
        <v>69</v>
      </c>
      <c r="Q124" s="855" t="s">
        <v>69</v>
      </c>
      <c r="R124" s="855" t="s">
        <v>69</v>
      </c>
      <c r="S124" s="855" t="s">
        <v>69</v>
      </c>
      <c r="T124" s="855" t="s">
        <v>69</v>
      </c>
      <c r="U124" s="855" t="s">
        <v>69</v>
      </c>
      <c r="V124" s="855" t="s">
        <v>69</v>
      </c>
      <c r="W124" s="855" t="s">
        <v>69</v>
      </c>
      <c r="X124" s="855" t="s">
        <v>69</v>
      </c>
      <c r="Y124" s="855" t="s">
        <v>69</v>
      </c>
      <c r="Z124" s="855" t="s">
        <v>69</v>
      </c>
      <c r="AA124" s="855" t="s">
        <v>69</v>
      </c>
      <c r="AB124" s="855" t="s">
        <v>69</v>
      </c>
      <c r="AC124" s="855" t="s">
        <v>69</v>
      </c>
      <c r="AD124" s="855" t="s">
        <v>69</v>
      </c>
      <c r="AE124" s="856"/>
      <c r="AF124" s="857" t="s">
        <v>69</v>
      </c>
      <c r="AG124" s="857" t="s">
        <v>69</v>
      </c>
      <c r="AH124" s="857" t="s">
        <v>69</v>
      </c>
      <c r="AI124" s="857" t="s">
        <v>69</v>
      </c>
      <c r="AJ124" s="857" t="s">
        <v>69</v>
      </c>
      <c r="AK124" s="858">
        <v>136.64519626005401</v>
      </c>
      <c r="AL124" s="859" t="s">
        <v>714</v>
      </c>
    </row>
    <row r="125" spans="1:38" ht="24.95" customHeight="1" thickBot="1" x14ac:dyDescent="0.25">
      <c r="A125" s="852" t="s">
        <v>734</v>
      </c>
      <c r="B125" s="852" t="s">
        <v>735</v>
      </c>
      <c r="C125" s="853" t="s">
        <v>736</v>
      </c>
      <c r="D125" s="854"/>
      <c r="E125" s="855" t="s">
        <v>69</v>
      </c>
      <c r="F125" s="855">
        <v>4.8133059641218994</v>
      </c>
      <c r="G125" s="855" t="s">
        <v>69</v>
      </c>
      <c r="H125" s="855" t="s">
        <v>69</v>
      </c>
      <c r="I125" s="855">
        <v>1.1660450999999999E-3</v>
      </c>
      <c r="J125" s="855">
        <v>7.7382992999999994E-3</v>
      </c>
      <c r="K125" s="855">
        <v>1.6359966099999998E-2</v>
      </c>
      <c r="L125" s="855" t="s">
        <v>69</v>
      </c>
      <c r="M125" s="855" t="s">
        <v>69</v>
      </c>
      <c r="N125" s="855" t="s">
        <v>69</v>
      </c>
      <c r="O125" s="855" t="s">
        <v>69</v>
      </c>
      <c r="P125" s="855" t="s">
        <v>69</v>
      </c>
      <c r="Q125" s="855" t="s">
        <v>69</v>
      </c>
      <c r="R125" s="855" t="s">
        <v>69</v>
      </c>
      <c r="S125" s="855" t="s">
        <v>69</v>
      </c>
      <c r="T125" s="855" t="s">
        <v>69</v>
      </c>
      <c r="U125" s="855" t="s">
        <v>69</v>
      </c>
      <c r="V125" s="855" t="s">
        <v>69</v>
      </c>
      <c r="W125" s="855" t="s">
        <v>69</v>
      </c>
      <c r="X125" s="855" t="s">
        <v>69</v>
      </c>
      <c r="Y125" s="855" t="s">
        <v>69</v>
      </c>
      <c r="Z125" s="855" t="s">
        <v>69</v>
      </c>
      <c r="AA125" s="855" t="s">
        <v>69</v>
      </c>
      <c r="AB125" s="855" t="s">
        <v>69</v>
      </c>
      <c r="AC125" s="855" t="s">
        <v>69</v>
      </c>
      <c r="AD125" s="855" t="s">
        <v>69</v>
      </c>
      <c r="AE125" s="856"/>
      <c r="AF125" s="857" t="s">
        <v>69</v>
      </c>
      <c r="AG125" s="857" t="s">
        <v>69</v>
      </c>
      <c r="AH125" s="857" t="s">
        <v>69</v>
      </c>
      <c r="AI125" s="857" t="s">
        <v>69</v>
      </c>
      <c r="AJ125" s="857" t="s">
        <v>69</v>
      </c>
      <c r="AK125" s="858">
        <v>35334.699999999997</v>
      </c>
      <c r="AL125" s="859" t="s">
        <v>737</v>
      </c>
    </row>
    <row r="126" spans="1:38" ht="24.95" customHeight="1" thickBot="1" x14ac:dyDescent="0.25">
      <c r="A126" s="852" t="s">
        <v>734</v>
      </c>
      <c r="B126" s="852" t="s">
        <v>738</v>
      </c>
      <c r="C126" s="853" t="s">
        <v>739</v>
      </c>
      <c r="D126" s="854"/>
      <c r="E126" s="855" t="s">
        <v>69</v>
      </c>
      <c r="F126" s="855" t="s">
        <v>69</v>
      </c>
      <c r="G126" s="855" t="s">
        <v>69</v>
      </c>
      <c r="H126" s="855">
        <v>1.9375494</v>
      </c>
      <c r="I126" s="855" t="s">
        <v>69</v>
      </c>
      <c r="J126" s="855" t="s">
        <v>69</v>
      </c>
      <c r="K126" s="855" t="s">
        <v>69</v>
      </c>
      <c r="L126" s="855" t="s">
        <v>69</v>
      </c>
      <c r="M126" s="855" t="s">
        <v>69</v>
      </c>
      <c r="N126" s="855" t="s">
        <v>69</v>
      </c>
      <c r="O126" s="855" t="s">
        <v>69</v>
      </c>
      <c r="P126" s="855" t="s">
        <v>69</v>
      </c>
      <c r="Q126" s="855" t="s">
        <v>69</v>
      </c>
      <c r="R126" s="855" t="s">
        <v>69</v>
      </c>
      <c r="S126" s="855" t="s">
        <v>69</v>
      </c>
      <c r="T126" s="855" t="s">
        <v>69</v>
      </c>
      <c r="U126" s="855" t="s">
        <v>69</v>
      </c>
      <c r="V126" s="855" t="s">
        <v>69</v>
      </c>
      <c r="W126" s="855" t="s">
        <v>69</v>
      </c>
      <c r="X126" s="855" t="s">
        <v>69</v>
      </c>
      <c r="Y126" s="855" t="s">
        <v>69</v>
      </c>
      <c r="Z126" s="855" t="s">
        <v>69</v>
      </c>
      <c r="AA126" s="855" t="s">
        <v>69</v>
      </c>
      <c r="AB126" s="855" t="s">
        <v>69</v>
      </c>
      <c r="AC126" s="855" t="s">
        <v>69</v>
      </c>
      <c r="AD126" s="855" t="s">
        <v>69</v>
      </c>
      <c r="AE126" s="856"/>
      <c r="AF126" s="857" t="s">
        <v>69</v>
      </c>
      <c r="AG126" s="857" t="s">
        <v>69</v>
      </c>
      <c r="AH126" s="857" t="s">
        <v>69</v>
      </c>
      <c r="AI126" s="857" t="s">
        <v>69</v>
      </c>
      <c r="AJ126" s="857" t="s">
        <v>69</v>
      </c>
      <c r="AK126" s="858" t="s">
        <v>69</v>
      </c>
      <c r="AL126" s="859" t="s">
        <v>740</v>
      </c>
    </row>
    <row r="127" spans="1:38" ht="24.95" customHeight="1" thickBot="1" x14ac:dyDescent="0.25">
      <c r="A127" s="852" t="s">
        <v>734</v>
      </c>
      <c r="B127" s="852" t="s">
        <v>741</v>
      </c>
      <c r="C127" s="853" t="s">
        <v>742</v>
      </c>
      <c r="D127" s="854"/>
      <c r="E127" s="855" t="s">
        <v>69</v>
      </c>
      <c r="F127" s="855" t="s">
        <v>69</v>
      </c>
      <c r="G127" s="855" t="s">
        <v>69</v>
      </c>
      <c r="H127" s="855">
        <v>0.93201099999999992</v>
      </c>
      <c r="I127" s="855" t="s">
        <v>69</v>
      </c>
      <c r="J127" s="855" t="s">
        <v>69</v>
      </c>
      <c r="K127" s="855" t="s">
        <v>69</v>
      </c>
      <c r="L127" s="855" t="s">
        <v>69</v>
      </c>
      <c r="M127" s="855" t="s">
        <v>69</v>
      </c>
      <c r="N127" s="855" t="s">
        <v>69</v>
      </c>
      <c r="O127" s="855" t="s">
        <v>69</v>
      </c>
      <c r="P127" s="855" t="s">
        <v>69</v>
      </c>
      <c r="Q127" s="855" t="s">
        <v>69</v>
      </c>
      <c r="R127" s="855" t="s">
        <v>69</v>
      </c>
      <c r="S127" s="855" t="s">
        <v>69</v>
      </c>
      <c r="T127" s="855" t="s">
        <v>69</v>
      </c>
      <c r="U127" s="855" t="s">
        <v>69</v>
      </c>
      <c r="V127" s="855" t="s">
        <v>69</v>
      </c>
      <c r="W127" s="855" t="s">
        <v>69</v>
      </c>
      <c r="X127" s="855" t="s">
        <v>69</v>
      </c>
      <c r="Y127" s="855" t="s">
        <v>69</v>
      </c>
      <c r="Z127" s="855" t="s">
        <v>69</v>
      </c>
      <c r="AA127" s="855" t="s">
        <v>69</v>
      </c>
      <c r="AB127" s="855" t="s">
        <v>69</v>
      </c>
      <c r="AC127" s="855" t="s">
        <v>69</v>
      </c>
      <c r="AD127" s="855" t="s">
        <v>69</v>
      </c>
      <c r="AE127" s="856"/>
      <c r="AF127" s="857" t="s">
        <v>69</v>
      </c>
      <c r="AG127" s="857" t="s">
        <v>69</v>
      </c>
      <c r="AH127" s="857" t="s">
        <v>69</v>
      </c>
      <c r="AI127" s="857" t="s">
        <v>69</v>
      </c>
      <c r="AJ127" s="857" t="s">
        <v>69</v>
      </c>
      <c r="AK127" s="858" t="s">
        <v>69</v>
      </c>
      <c r="AL127" s="859" t="s">
        <v>743</v>
      </c>
    </row>
    <row r="128" spans="1:38" ht="24.95" customHeight="1" thickBot="1" x14ac:dyDescent="0.25">
      <c r="A128" s="852" t="s">
        <v>734</v>
      </c>
      <c r="B128" s="860" t="s">
        <v>744</v>
      </c>
      <c r="C128" s="863" t="s">
        <v>745</v>
      </c>
      <c r="D128" s="854"/>
      <c r="E128" s="855" t="s">
        <v>625</v>
      </c>
      <c r="F128" s="855" t="s">
        <v>625</v>
      </c>
      <c r="G128" s="855" t="s">
        <v>625</v>
      </c>
      <c r="H128" s="855" t="s">
        <v>625</v>
      </c>
      <c r="I128" s="855" t="s">
        <v>625</v>
      </c>
      <c r="J128" s="855" t="s">
        <v>625</v>
      </c>
      <c r="K128" s="855" t="s">
        <v>625</v>
      </c>
      <c r="L128" s="855" t="s">
        <v>625</v>
      </c>
      <c r="M128" s="855" t="s">
        <v>625</v>
      </c>
      <c r="N128" s="855" t="s">
        <v>625</v>
      </c>
      <c r="O128" s="855" t="s">
        <v>625</v>
      </c>
      <c r="P128" s="855" t="s">
        <v>625</v>
      </c>
      <c r="Q128" s="855" t="s">
        <v>625</v>
      </c>
      <c r="R128" s="855" t="s">
        <v>625</v>
      </c>
      <c r="S128" s="855" t="s">
        <v>625</v>
      </c>
      <c r="T128" s="855" t="s">
        <v>625</v>
      </c>
      <c r="U128" s="855" t="s">
        <v>625</v>
      </c>
      <c r="V128" s="855" t="s">
        <v>625</v>
      </c>
      <c r="W128" s="855" t="s">
        <v>625</v>
      </c>
      <c r="X128" s="855" t="s">
        <v>625</v>
      </c>
      <c r="Y128" s="855" t="s">
        <v>625</v>
      </c>
      <c r="Z128" s="855" t="s">
        <v>625</v>
      </c>
      <c r="AA128" s="855" t="s">
        <v>625</v>
      </c>
      <c r="AB128" s="855" t="s">
        <v>625</v>
      </c>
      <c r="AC128" s="855" t="s">
        <v>625</v>
      </c>
      <c r="AD128" s="855" t="s">
        <v>625</v>
      </c>
      <c r="AE128" s="856"/>
      <c r="AF128" s="857" t="s">
        <v>625</v>
      </c>
      <c r="AG128" s="857" t="s">
        <v>625</v>
      </c>
      <c r="AH128" s="857" t="s">
        <v>625</v>
      </c>
      <c r="AI128" s="857" t="s">
        <v>625</v>
      </c>
      <c r="AJ128" s="857" t="s">
        <v>625</v>
      </c>
      <c r="AK128" s="858" t="s">
        <v>625</v>
      </c>
      <c r="AL128" s="859" t="s">
        <v>746</v>
      </c>
    </row>
    <row r="129" spans="1:38" ht="24.95" customHeight="1" thickBot="1" x14ac:dyDescent="0.25">
      <c r="A129" s="852" t="s">
        <v>734</v>
      </c>
      <c r="B129" s="860" t="s">
        <v>747</v>
      </c>
      <c r="C129" s="872" t="s">
        <v>748</v>
      </c>
      <c r="D129" s="854"/>
      <c r="E129" s="855" t="s">
        <v>625</v>
      </c>
      <c r="F129" s="855" t="s">
        <v>625</v>
      </c>
      <c r="G129" s="855" t="s">
        <v>625</v>
      </c>
      <c r="H129" s="855" t="s">
        <v>625</v>
      </c>
      <c r="I129" s="855" t="s">
        <v>625</v>
      </c>
      <c r="J129" s="855" t="s">
        <v>625</v>
      </c>
      <c r="K129" s="855" t="s">
        <v>625</v>
      </c>
      <c r="L129" s="855" t="s">
        <v>625</v>
      </c>
      <c r="M129" s="855" t="s">
        <v>625</v>
      </c>
      <c r="N129" s="855" t="s">
        <v>625</v>
      </c>
      <c r="O129" s="855" t="s">
        <v>625</v>
      </c>
      <c r="P129" s="855" t="s">
        <v>625</v>
      </c>
      <c r="Q129" s="855" t="s">
        <v>625</v>
      </c>
      <c r="R129" s="855" t="s">
        <v>625</v>
      </c>
      <c r="S129" s="855" t="s">
        <v>625</v>
      </c>
      <c r="T129" s="855" t="s">
        <v>625</v>
      </c>
      <c r="U129" s="855" t="s">
        <v>625</v>
      </c>
      <c r="V129" s="855" t="s">
        <v>625</v>
      </c>
      <c r="W129" s="855" t="s">
        <v>625</v>
      </c>
      <c r="X129" s="855" t="s">
        <v>625</v>
      </c>
      <c r="Y129" s="855" t="s">
        <v>625</v>
      </c>
      <c r="Z129" s="855" t="s">
        <v>625</v>
      </c>
      <c r="AA129" s="855" t="s">
        <v>625</v>
      </c>
      <c r="AB129" s="855" t="s">
        <v>625</v>
      </c>
      <c r="AC129" s="855" t="s">
        <v>625</v>
      </c>
      <c r="AD129" s="855" t="s">
        <v>625</v>
      </c>
      <c r="AE129" s="856"/>
      <c r="AF129" s="857" t="s">
        <v>625</v>
      </c>
      <c r="AG129" s="857" t="s">
        <v>625</v>
      </c>
      <c r="AH129" s="857" t="s">
        <v>625</v>
      </c>
      <c r="AI129" s="857" t="s">
        <v>625</v>
      </c>
      <c r="AJ129" s="857" t="s">
        <v>625</v>
      </c>
      <c r="AK129" s="858" t="s">
        <v>625</v>
      </c>
      <c r="AL129" s="859" t="s">
        <v>746</v>
      </c>
    </row>
    <row r="130" spans="1:38" ht="24.95" customHeight="1" thickBot="1" x14ac:dyDescent="0.25">
      <c r="A130" s="852" t="s">
        <v>734</v>
      </c>
      <c r="B130" s="860" t="s">
        <v>749</v>
      </c>
      <c r="C130" s="878" t="s">
        <v>111</v>
      </c>
      <c r="D130" s="854"/>
      <c r="E130" s="855" t="s">
        <v>625</v>
      </c>
      <c r="F130" s="855" t="s">
        <v>625</v>
      </c>
      <c r="G130" s="855" t="s">
        <v>625</v>
      </c>
      <c r="H130" s="855" t="s">
        <v>625</v>
      </c>
      <c r="I130" s="855" t="s">
        <v>625</v>
      </c>
      <c r="J130" s="855" t="s">
        <v>625</v>
      </c>
      <c r="K130" s="855" t="s">
        <v>625</v>
      </c>
      <c r="L130" s="855" t="s">
        <v>625</v>
      </c>
      <c r="M130" s="855" t="s">
        <v>625</v>
      </c>
      <c r="N130" s="855" t="s">
        <v>625</v>
      </c>
      <c r="O130" s="855" t="s">
        <v>625</v>
      </c>
      <c r="P130" s="855" t="s">
        <v>625</v>
      </c>
      <c r="Q130" s="855" t="s">
        <v>625</v>
      </c>
      <c r="R130" s="855" t="s">
        <v>625</v>
      </c>
      <c r="S130" s="855" t="s">
        <v>625</v>
      </c>
      <c r="T130" s="855" t="s">
        <v>625</v>
      </c>
      <c r="U130" s="855" t="s">
        <v>625</v>
      </c>
      <c r="V130" s="855" t="s">
        <v>625</v>
      </c>
      <c r="W130" s="855" t="s">
        <v>625</v>
      </c>
      <c r="X130" s="855" t="s">
        <v>625</v>
      </c>
      <c r="Y130" s="855" t="s">
        <v>625</v>
      </c>
      <c r="Z130" s="855" t="s">
        <v>625</v>
      </c>
      <c r="AA130" s="855" t="s">
        <v>625</v>
      </c>
      <c r="AB130" s="855" t="s">
        <v>625</v>
      </c>
      <c r="AC130" s="855" t="s">
        <v>625</v>
      </c>
      <c r="AD130" s="855" t="s">
        <v>625</v>
      </c>
      <c r="AE130" s="856"/>
      <c r="AF130" s="857" t="s">
        <v>625</v>
      </c>
      <c r="AG130" s="857" t="s">
        <v>625</v>
      </c>
      <c r="AH130" s="857" t="s">
        <v>625</v>
      </c>
      <c r="AI130" s="857" t="s">
        <v>625</v>
      </c>
      <c r="AJ130" s="857" t="s">
        <v>625</v>
      </c>
      <c r="AK130" s="858" t="s">
        <v>625</v>
      </c>
      <c r="AL130" s="859" t="s">
        <v>746</v>
      </c>
    </row>
    <row r="131" spans="1:38" ht="24.95" customHeight="1" thickBot="1" x14ac:dyDescent="0.25">
      <c r="A131" s="852" t="s">
        <v>734</v>
      </c>
      <c r="B131" s="860" t="s">
        <v>750</v>
      </c>
      <c r="C131" s="872" t="s">
        <v>751</v>
      </c>
      <c r="D131" s="854"/>
      <c r="E131" s="855" t="s">
        <v>625</v>
      </c>
      <c r="F131" s="855" t="s">
        <v>625</v>
      </c>
      <c r="G131" s="855" t="s">
        <v>625</v>
      </c>
      <c r="H131" s="855" t="s">
        <v>625</v>
      </c>
      <c r="I131" s="855" t="s">
        <v>625</v>
      </c>
      <c r="J131" s="855" t="s">
        <v>625</v>
      </c>
      <c r="K131" s="855" t="s">
        <v>625</v>
      </c>
      <c r="L131" s="855" t="s">
        <v>625</v>
      </c>
      <c r="M131" s="855" t="s">
        <v>625</v>
      </c>
      <c r="N131" s="855" t="s">
        <v>625</v>
      </c>
      <c r="O131" s="855" t="s">
        <v>625</v>
      </c>
      <c r="P131" s="855" t="s">
        <v>625</v>
      </c>
      <c r="Q131" s="855" t="s">
        <v>625</v>
      </c>
      <c r="R131" s="855" t="s">
        <v>625</v>
      </c>
      <c r="S131" s="855" t="s">
        <v>625</v>
      </c>
      <c r="T131" s="855" t="s">
        <v>625</v>
      </c>
      <c r="U131" s="855" t="s">
        <v>625</v>
      </c>
      <c r="V131" s="855" t="s">
        <v>625</v>
      </c>
      <c r="W131" s="855" t="s">
        <v>625</v>
      </c>
      <c r="X131" s="855" t="s">
        <v>625</v>
      </c>
      <c r="Y131" s="855" t="s">
        <v>625</v>
      </c>
      <c r="Z131" s="855" t="s">
        <v>625</v>
      </c>
      <c r="AA131" s="855" t="s">
        <v>625</v>
      </c>
      <c r="AB131" s="855" t="s">
        <v>625</v>
      </c>
      <c r="AC131" s="855" t="s">
        <v>625</v>
      </c>
      <c r="AD131" s="855" t="s">
        <v>625</v>
      </c>
      <c r="AE131" s="856"/>
      <c r="AF131" s="857" t="s">
        <v>625</v>
      </c>
      <c r="AG131" s="857" t="s">
        <v>625</v>
      </c>
      <c r="AH131" s="857" t="s">
        <v>625</v>
      </c>
      <c r="AI131" s="857" t="s">
        <v>625</v>
      </c>
      <c r="AJ131" s="857" t="s">
        <v>625</v>
      </c>
      <c r="AK131" s="858" t="s">
        <v>625</v>
      </c>
      <c r="AL131" s="859" t="s">
        <v>746</v>
      </c>
    </row>
    <row r="132" spans="1:38" ht="24.95" customHeight="1" thickBot="1" x14ac:dyDescent="0.25">
      <c r="A132" s="852" t="s">
        <v>734</v>
      </c>
      <c r="B132" s="860" t="s">
        <v>752</v>
      </c>
      <c r="C132" s="872" t="s">
        <v>109</v>
      </c>
      <c r="D132" s="854"/>
      <c r="E132" s="855" t="s">
        <v>625</v>
      </c>
      <c r="F132" s="855" t="s">
        <v>625</v>
      </c>
      <c r="G132" s="855" t="s">
        <v>625</v>
      </c>
      <c r="H132" s="855" t="s">
        <v>625</v>
      </c>
      <c r="I132" s="855" t="s">
        <v>625</v>
      </c>
      <c r="J132" s="855" t="s">
        <v>625</v>
      </c>
      <c r="K132" s="855" t="s">
        <v>625</v>
      </c>
      <c r="L132" s="855" t="s">
        <v>625</v>
      </c>
      <c r="M132" s="855" t="s">
        <v>625</v>
      </c>
      <c r="N132" s="855" t="s">
        <v>625</v>
      </c>
      <c r="O132" s="855" t="s">
        <v>625</v>
      </c>
      <c r="P132" s="855" t="s">
        <v>625</v>
      </c>
      <c r="Q132" s="855" t="s">
        <v>625</v>
      </c>
      <c r="R132" s="855" t="s">
        <v>625</v>
      </c>
      <c r="S132" s="855" t="s">
        <v>625</v>
      </c>
      <c r="T132" s="855" t="s">
        <v>625</v>
      </c>
      <c r="U132" s="855" t="s">
        <v>625</v>
      </c>
      <c r="V132" s="855" t="s">
        <v>625</v>
      </c>
      <c r="W132" s="855" t="s">
        <v>625</v>
      </c>
      <c r="X132" s="855" t="s">
        <v>625</v>
      </c>
      <c r="Y132" s="855" t="s">
        <v>625</v>
      </c>
      <c r="Z132" s="855" t="s">
        <v>625</v>
      </c>
      <c r="AA132" s="855" t="s">
        <v>625</v>
      </c>
      <c r="AB132" s="855" t="s">
        <v>625</v>
      </c>
      <c r="AC132" s="855" t="s">
        <v>625</v>
      </c>
      <c r="AD132" s="855" t="s">
        <v>625</v>
      </c>
      <c r="AE132" s="856"/>
      <c r="AF132" s="857" t="s">
        <v>625</v>
      </c>
      <c r="AG132" s="857" t="s">
        <v>625</v>
      </c>
      <c r="AH132" s="857" t="s">
        <v>625</v>
      </c>
      <c r="AI132" s="857" t="s">
        <v>625</v>
      </c>
      <c r="AJ132" s="857" t="s">
        <v>625</v>
      </c>
      <c r="AK132" s="858" t="s">
        <v>625</v>
      </c>
      <c r="AL132" s="859" t="s">
        <v>753</v>
      </c>
    </row>
    <row r="133" spans="1:38" ht="24.95" customHeight="1" thickBot="1" x14ac:dyDescent="0.25">
      <c r="A133" s="852" t="s">
        <v>734</v>
      </c>
      <c r="B133" s="860" t="s">
        <v>754</v>
      </c>
      <c r="C133" s="872" t="s">
        <v>755</v>
      </c>
      <c r="D133" s="854"/>
      <c r="E133" s="855">
        <v>0.33839850002857275</v>
      </c>
      <c r="F133" s="855">
        <v>5.3323400004502359E-3</v>
      </c>
      <c r="G133" s="855">
        <v>4.6350340003913602E-2</v>
      </c>
      <c r="H133" s="855" t="s">
        <v>69</v>
      </c>
      <c r="I133" s="855">
        <v>6.5628800005541376E-3</v>
      </c>
      <c r="J133" s="855">
        <v>8.2036000006926735E-3</v>
      </c>
      <c r="K133" s="855">
        <v>8.2036000006926735E-3</v>
      </c>
      <c r="L133" s="855" t="s">
        <v>462</v>
      </c>
      <c r="M133" s="855">
        <v>5.7425200004848707E-2</v>
      </c>
      <c r="N133" s="855">
        <v>7.6293480006441859E-6</v>
      </c>
      <c r="O133" s="855">
        <v>1.2744292601076067E-6</v>
      </c>
      <c r="P133" s="855">
        <v>3.7439897318161247E-2</v>
      </c>
      <c r="Q133" s="855" t="s">
        <v>462</v>
      </c>
      <c r="R133" s="855" t="s">
        <v>462</v>
      </c>
      <c r="S133" s="855" t="s">
        <v>462</v>
      </c>
      <c r="T133" s="855" t="s">
        <v>462</v>
      </c>
      <c r="U133" s="855" t="s">
        <v>462</v>
      </c>
      <c r="V133" s="855" t="s">
        <v>462</v>
      </c>
      <c r="W133" s="855">
        <v>4.6350340003913595E-2</v>
      </c>
      <c r="X133" s="855">
        <v>1.9893730001679733E-6</v>
      </c>
      <c r="Y133" s="855">
        <v>3.9049136003297125E-6</v>
      </c>
      <c r="Z133" s="855" t="s">
        <v>462</v>
      </c>
      <c r="AA133" s="855">
        <v>1.9893730001679733E-6</v>
      </c>
      <c r="AB133" s="855">
        <v>7.883659600665659E-6</v>
      </c>
      <c r="AC133" s="855">
        <v>1.3560550801144986E-2</v>
      </c>
      <c r="AD133" s="855">
        <v>1.2633544001066715E-6</v>
      </c>
      <c r="AE133" s="856"/>
      <c r="AF133" s="857" t="s">
        <v>69</v>
      </c>
      <c r="AG133" s="857" t="s">
        <v>69</v>
      </c>
      <c r="AH133" s="857" t="s">
        <v>69</v>
      </c>
      <c r="AI133" s="857" t="s">
        <v>69</v>
      </c>
      <c r="AJ133" s="857" t="s">
        <v>69</v>
      </c>
      <c r="AK133" s="857">
        <v>410180.00003463362</v>
      </c>
      <c r="AL133" s="859" t="s">
        <v>756</v>
      </c>
    </row>
    <row r="134" spans="1:38" ht="24.95" customHeight="1" thickBot="1" x14ac:dyDescent="0.25">
      <c r="A134" s="852" t="s">
        <v>734</v>
      </c>
      <c r="B134" s="860" t="s">
        <v>757</v>
      </c>
      <c r="C134" s="853" t="s">
        <v>758</v>
      </c>
      <c r="D134" s="854"/>
      <c r="E134" s="855" t="s">
        <v>69</v>
      </c>
      <c r="F134" s="855" t="s">
        <v>69</v>
      </c>
      <c r="G134" s="855" t="s">
        <v>69</v>
      </c>
      <c r="H134" s="855" t="s">
        <v>69</v>
      </c>
      <c r="I134" s="855" t="s">
        <v>69</v>
      </c>
      <c r="J134" s="855" t="s">
        <v>69</v>
      </c>
      <c r="K134" s="855" t="s">
        <v>69</v>
      </c>
      <c r="L134" s="855" t="s">
        <v>69</v>
      </c>
      <c r="M134" s="855" t="s">
        <v>69</v>
      </c>
      <c r="N134" s="855" t="s">
        <v>69</v>
      </c>
      <c r="O134" s="855" t="s">
        <v>69</v>
      </c>
      <c r="P134" s="855" t="s">
        <v>69</v>
      </c>
      <c r="Q134" s="855" t="s">
        <v>69</v>
      </c>
      <c r="R134" s="855" t="s">
        <v>69</v>
      </c>
      <c r="S134" s="855" t="s">
        <v>69</v>
      </c>
      <c r="T134" s="855" t="s">
        <v>69</v>
      </c>
      <c r="U134" s="855" t="s">
        <v>69</v>
      </c>
      <c r="V134" s="855" t="s">
        <v>69</v>
      </c>
      <c r="W134" s="855" t="s">
        <v>69</v>
      </c>
      <c r="X134" s="855" t="s">
        <v>69</v>
      </c>
      <c r="Y134" s="855" t="s">
        <v>69</v>
      </c>
      <c r="Z134" s="855" t="s">
        <v>69</v>
      </c>
      <c r="AA134" s="855" t="s">
        <v>69</v>
      </c>
      <c r="AB134" s="855" t="s">
        <v>69</v>
      </c>
      <c r="AC134" s="855" t="s">
        <v>69</v>
      </c>
      <c r="AD134" s="855" t="s">
        <v>69</v>
      </c>
      <c r="AE134" s="856"/>
      <c r="AF134" s="857" t="s">
        <v>69</v>
      </c>
      <c r="AG134" s="857" t="s">
        <v>69</v>
      </c>
      <c r="AH134" s="857" t="s">
        <v>69</v>
      </c>
      <c r="AI134" s="857" t="s">
        <v>69</v>
      </c>
      <c r="AJ134" s="857" t="s">
        <v>69</v>
      </c>
      <c r="AK134" s="858" t="s">
        <v>69</v>
      </c>
      <c r="AL134" s="859" t="s">
        <v>543</v>
      </c>
    </row>
    <row r="135" spans="1:38" ht="24.95" customHeight="1" thickBot="1" x14ac:dyDescent="0.25">
      <c r="A135" s="852" t="s">
        <v>734</v>
      </c>
      <c r="B135" s="852" t="s">
        <v>759</v>
      </c>
      <c r="C135" s="853" t="s">
        <v>760</v>
      </c>
      <c r="D135" s="854"/>
      <c r="E135" s="855">
        <v>0.32970780000000005</v>
      </c>
      <c r="F135" s="855">
        <v>17.218073999999998</v>
      </c>
      <c r="G135" s="855">
        <v>7.3268399999999997E-2</v>
      </c>
      <c r="H135" s="855" t="s">
        <v>462</v>
      </c>
      <c r="I135" s="855">
        <v>3.297078</v>
      </c>
      <c r="J135" s="855">
        <v>4.029761999999999</v>
      </c>
      <c r="K135" s="855">
        <v>6.2278139999999986</v>
      </c>
      <c r="L135" s="855">
        <v>0.29673702000000002</v>
      </c>
      <c r="M135" s="855">
        <v>21.247836</v>
      </c>
      <c r="N135" s="855">
        <v>0.11722944</v>
      </c>
      <c r="O135" s="855">
        <v>4.762446E-2</v>
      </c>
      <c r="P135" s="855" t="s">
        <v>462</v>
      </c>
      <c r="Q135" s="855" t="s">
        <v>462</v>
      </c>
      <c r="R135" s="855" t="s">
        <v>462</v>
      </c>
      <c r="S135" s="855" t="s">
        <v>462</v>
      </c>
      <c r="T135" s="855" t="s">
        <v>462</v>
      </c>
      <c r="U135" s="855" t="s">
        <v>462</v>
      </c>
      <c r="V135" s="855" t="s">
        <v>462</v>
      </c>
      <c r="W135" s="855">
        <v>3.6634199999999999</v>
      </c>
      <c r="X135" s="855">
        <v>0.47624460000000002</v>
      </c>
      <c r="Y135" s="855">
        <v>0.54951299999999992</v>
      </c>
      <c r="Z135" s="855">
        <v>0.183171</v>
      </c>
      <c r="AA135" s="855">
        <v>3.2970779999999998E-2</v>
      </c>
      <c r="AB135" s="855">
        <v>1.24189938</v>
      </c>
      <c r="AC135" s="855" t="s">
        <v>462</v>
      </c>
      <c r="AD135" s="855" t="s">
        <v>462</v>
      </c>
      <c r="AE135" s="856"/>
      <c r="AF135" s="857" t="s">
        <v>69</v>
      </c>
      <c r="AG135" s="857" t="s">
        <v>69</v>
      </c>
      <c r="AH135" s="857" t="s">
        <v>69</v>
      </c>
      <c r="AI135" s="857" t="s">
        <v>69</v>
      </c>
      <c r="AJ135" s="857" t="s">
        <v>69</v>
      </c>
      <c r="AK135" s="858">
        <v>366.34199999999998</v>
      </c>
      <c r="AL135" s="859" t="s">
        <v>761</v>
      </c>
    </row>
    <row r="136" spans="1:38" ht="24.95" customHeight="1" thickBot="1" x14ac:dyDescent="0.25">
      <c r="A136" s="852" t="s">
        <v>734</v>
      </c>
      <c r="B136" s="852" t="s">
        <v>762</v>
      </c>
      <c r="C136" s="853" t="s">
        <v>763</v>
      </c>
      <c r="D136" s="854"/>
      <c r="E136" s="855" t="s">
        <v>69</v>
      </c>
      <c r="F136" s="855">
        <v>0.15023457000000001</v>
      </c>
      <c r="G136" s="855" t="s">
        <v>69</v>
      </c>
      <c r="H136" s="855" t="s">
        <v>69</v>
      </c>
      <c r="I136" s="855" t="s">
        <v>69</v>
      </c>
      <c r="J136" s="855" t="s">
        <v>69</v>
      </c>
      <c r="K136" s="855" t="s">
        <v>69</v>
      </c>
      <c r="L136" s="855" t="s">
        <v>69</v>
      </c>
      <c r="M136" s="855" t="s">
        <v>69</v>
      </c>
      <c r="N136" s="855" t="s">
        <v>69</v>
      </c>
      <c r="O136" s="855" t="s">
        <v>69</v>
      </c>
      <c r="P136" s="855" t="s">
        <v>69</v>
      </c>
      <c r="Q136" s="855" t="s">
        <v>69</v>
      </c>
      <c r="R136" s="855" t="s">
        <v>69</v>
      </c>
      <c r="S136" s="855" t="s">
        <v>69</v>
      </c>
      <c r="T136" s="855" t="s">
        <v>69</v>
      </c>
      <c r="U136" s="855" t="s">
        <v>69</v>
      </c>
      <c r="V136" s="855" t="s">
        <v>69</v>
      </c>
      <c r="W136" s="855" t="s">
        <v>69</v>
      </c>
      <c r="X136" s="855" t="s">
        <v>69</v>
      </c>
      <c r="Y136" s="855" t="s">
        <v>69</v>
      </c>
      <c r="Z136" s="855" t="s">
        <v>69</v>
      </c>
      <c r="AA136" s="855" t="s">
        <v>69</v>
      </c>
      <c r="AB136" s="855" t="s">
        <v>69</v>
      </c>
      <c r="AC136" s="855" t="s">
        <v>69</v>
      </c>
      <c r="AD136" s="855" t="s">
        <v>69</v>
      </c>
      <c r="AE136" s="856"/>
      <c r="AF136" s="857" t="s">
        <v>69</v>
      </c>
      <c r="AG136" s="857" t="s">
        <v>69</v>
      </c>
      <c r="AH136" s="857" t="s">
        <v>69</v>
      </c>
      <c r="AI136" s="857" t="s">
        <v>69</v>
      </c>
      <c r="AJ136" s="857" t="s">
        <v>69</v>
      </c>
      <c r="AK136" s="858" t="s">
        <v>69</v>
      </c>
      <c r="AL136" s="859" t="s">
        <v>764</v>
      </c>
    </row>
    <row r="137" spans="1:38" ht="24.95" customHeight="1" thickBot="1" x14ac:dyDescent="0.25">
      <c r="A137" s="852" t="s">
        <v>734</v>
      </c>
      <c r="B137" s="852" t="s">
        <v>765</v>
      </c>
      <c r="C137" s="853" t="s">
        <v>766</v>
      </c>
      <c r="D137" s="854"/>
      <c r="E137" s="855" t="s">
        <v>69</v>
      </c>
      <c r="F137" s="855">
        <v>1.325999999955E-2</v>
      </c>
      <c r="G137" s="855" t="s">
        <v>69</v>
      </c>
      <c r="H137" s="855" t="s">
        <v>69</v>
      </c>
      <c r="I137" s="855" t="s">
        <v>69</v>
      </c>
      <c r="J137" s="855" t="s">
        <v>69</v>
      </c>
      <c r="K137" s="855" t="s">
        <v>69</v>
      </c>
      <c r="L137" s="855" t="s">
        <v>69</v>
      </c>
      <c r="M137" s="855" t="s">
        <v>69</v>
      </c>
      <c r="N137" s="855" t="s">
        <v>69</v>
      </c>
      <c r="O137" s="855" t="s">
        <v>69</v>
      </c>
      <c r="P137" s="855" t="s">
        <v>69</v>
      </c>
      <c r="Q137" s="855" t="s">
        <v>69</v>
      </c>
      <c r="R137" s="855" t="s">
        <v>69</v>
      </c>
      <c r="S137" s="855" t="s">
        <v>69</v>
      </c>
      <c r="T137" s="855" t="s">
        <v>69</v>
      </c>
      <c r="U137" s="855" t="s">
        <v>69</v>
      </c>
      <c r="V137" s="855" t="s">
        <v>69</v>
      </c>
      <c r="W137" s="855" t="s">
        <v>69</v>
      </c>
      <c r="X137" s="855" t="s">
        <v>69</v>
      </c>
      <c r="Y137" s="855" t="s">
        <v>69</v>
      </c>
      <c r="Z137" s="855" t="s">
        <v>69</v>
      </c>
      <c r="AA137" s="855" t="s">
        <v>69</v>
      </c>
      <c r="AB137" s="855" t="s">
        <v>69</v>
      </c>
      <c r="AC137" s="855" t="s">
        <v>69</v>
      </c>
      <c r="AD137" s="855" t="s">
        <v>69</v>
      </c>
      <c r="AE137" s="856"/>
      <c r="AF137" s="857" t="s">
        <v>69</v>
      </c>
      <c r="AG137" s="857" t="s">
        <v>69</v>
      </c>
      <c r="AH137" s="857" t="s">
        <v>69</v>
      </c>
      <c r="AI137" s="857" t="s">
        <v>69</v>
      </c>
      <c r="AJ137" s="857" t="s">
        <v>69</v>
      </c>
      <c r="AK137" s="858" t="s">
        <v>69</v>
      </c>
      <c r="AL137" s="859" t="s">
        <v>764</v>
      </c>
    </row>
    <row r="138" spans="1:38" ht="24.95" customHeight="1" thickBot="1" x14ac:dyDescent="0.25">
      <c r="A138" s="860" t="s">
        <v>734</v>
      </c>
      <c r="B138" s="860" t="s">
        <v>767</v>
      </c>
      <c r="C138" s="863" t="s">
        <v>768</v>
      </c>
      <c r="D138" s="865"/>
      <c r="E138" s="855" t="s">
        <v>625</v>
      </c>
      <c r="F138" s="855" t="s">
        <v>625</v>
      </c>
      <c r="G138" s="855" t="s">
        <v>625</v>
      </c>
      <c r="H138" s="855" t="s">
        <v>625</v>
      </c>
      <c r="I138" s="855" t="s">
        <v>625</v>
      </c>
      <c r="J138" s="855" t="s">
        <v>625</v>
      </c>
      <c r="K138" s="855" t="s">
        <v>625</v>
      </c>
      <c r="L138" s="855" t="s">
        <v>625</v>
      </c>
      <c r="M138" s="855" t="s">
        <v>625</v>
      </c>
      <c r="N138" s="855" t="s">
        <v>625</v>
      </c>
      <c r="O138" s="855" t="s">
        <v>625</v>
      </c>
      <c r="P138" s="855" t="s">
        <v>625</v>
      </c>
      <c r="Q138" s="855" t="s">
        <v>625</v>
      </c>
      <c r="R138" s="855" t="s">
        <v>625</v>
      </c>
      <c r="S138" s="855" t="s">
        <v>625</v>
      </c>
      <c r="T138" s="855" t="s">
        <v>625</v>
      </c>
      <c r="U138" s="855" t="s">
        <v>625</v>
      </c>
      <c r="V138" s="855" t="s">
        <v>625</v>
      </c>
      <c r="W138" s="855" t="s">
        <v>625</v>
      </c>
      <c r="X138" s="855" t="s">
        <v>625</v>
      </c>
      <c r="Y138" s="855" t="s">
        <v>625</v>
      </c>
      <c r="Z138" s="855" t="s">
        <v>625</v>
      </c>
      <c r="AA138" s="855" t="s">
        <v>625</v>
      </c>
      <c r="AB138" s="855" t="s">
        <v>625</v>
      </c>
      <c r="AC138" s="855" t="s">
        <v>625</v>
      </c>
      <c r="AD138" s="855" t="s">
        <v>625</v>
      </c>
      <c r="AE138" s="856"/>
      <c r="AF138" s="857" t="s">
        <v>625</v>
      </c>
      <c r="AG138" s="857" t="s">
        <v>625</v>
      </c>
      <c r="AH138" s="857" t="s">
        <v>625</v>
      </c>
      <c r="AI138" s="857" t="s">
        <v>625</v>
      </c>
      <c r="AJ138" s="857" t="s">
        <v>625</v>
      </c>
      <c r="AK138" s="858" t="s">
        <v>625</v>
      </c>
      <c r="AL138" s="859" t="s">
        <v>764</v>
      </c>
    </row>
    <row r="139" spans="1:38" ht="24.95" customHeight="1" thickBot="1" x14ac:dyDescent="0.25">
      <c r="A139" s="860" t="s">
        <v>734</v>
      </c>
      <c r="B139" s="860" t="s">
        <v>769</v>
      </c>
      <c r="C139" s="863" t="s">
        <v>770</v>
      </c>
      <c r="D139" s="865"/>
      <c r="E139" s="855" t="s">
        <v>462</v>
      </c>
      <c r="F139" s="855" t="s">
        <v>462</v>
      </c>
      <c r="G139" s="855" t="s">
        <v>462</v>
      </c>
      <c r="H139" s="855" t="s">
        <v>462</v>
      </c>
      <c r="I139" s="855">
        <v>3.0584537139746897</v>
      </c>
      <c r="J139" s="855">
        <v>3.0584537139746897</v>
      </c>
      <c r="K139" s="855">
        <v>3.0584537139746897</v>
      </c>
      <c r="L139" s="855">
        <v>0.30584537139746903</v>
      </c>
      <c r="M139" s="855" t="s">
        <v>462</v>
      </c>
      <c r="N139" s="855">
        <v>8.8748086831385888E-3</v>
      </c>
      <c r="O139" s="855">
        <v>1.7897776476489831E-2</v>
      </c>
      <c r="P139" s="855">
        <v>1.7897776476489831E-2</v>
      </c>
      <c r="Q139" s="855">
        <v>2.8400598565630993E-2</v>
      </c>
      <c r="R139" s="855">
        <v>2.7115664094965027E-2</v>
      </c>
      <c r="S139" s="855">
        <v>6.2903489354269232E-2</v>
      </c>
      <c r="T139" s="855" t="s">
        <v>462</v>
      </c>
      <c r="U139" s="855" t="s">
        <v>462</v>
      </c>
      <c r="V139" s="855" t="s">
        <v>462</v>
      </c>
      <c r="W139" s="855">
        <v>40.963118924147565</v>
      </c>
      <c r="X139" s="855" t="s">
        <v>462</v>
      </c>
      <c r="Y139" s="855" t="s">
        <v>462</v>
      </c>
      <c r="Z139" s="855" t="s">
        <v>462</v>
      </c>
      <c r="AA139" s="855" t="s">
        <v>462</v>
      </c>
      <c r="AB139" s="855" t="s">
        <v>462</v>
      </c>
      <c r="AC139" s="855" t="s">
        <v>462</v>
      </c>
      <c r="AD139" s="855" t="s">
        <v>462</v>
      </c>
      <c r="AE139" s="856"/>
      <c r="AF139" s="857" t="s">
        <v>69</v>
      </c>
      <c r="AG139" s="857" t="s">
        <v>69</v>
      </c>
      <c r="AH139" s="857" t="s">
        <v>69</v>
      </c>
      <c r="AI139" s="857" t="s">
        <v>69</v>
      </c>
      <c r="AJ139" s="857" t="s">
        <v>69</v>
      </c>
      <c r="AK139" s="857">
        <v>55122.445341858962</v>
      </c>
      <c r="AL139" s="859" t="s">
        <v>771</v>
      </c>
    </row>
    <row r="140" spans="1:38" ht="24.95" customHeight="1" thickBot="1" x14ac:dyDescent="0.25">
      <c r="A140" s="852" t="s">
        <v>772</v>
      </c>
      <c r="B140" s="860" t="s">
        <v>773</v>
      </c>
      <c r="C140" s="853" t="s">
        <v>774</v>
      </c>
      <c r="D140" s="854"/>
      <c r="E140" s="855" t="s">
        <v>69</v>
      </c>
      <c r="F140" s="855" t="s">
        <v>69</v>
      </c>
      <c r="G140" s="855" t="s">
        <v>69</v>
      </c>
      <c r="H140" s="855">
        <v>8.0704458910606398</v>
      </c>
      <c r="I140" s="855" t="s">
        <v>69</v>
      </c>
      <c r="J140" s="855" t="s">
        <v>69</v>
      </c>
      <c r="K140" s="855" t="s">
        <v>69</v>
      </c>
      <c r="L140" s="855" t="s">
        <v>69</v>
      </c>
      <c r="M140" s="855" t="s">
        <v>69</v>
      </c>
      <c r="N140" s="855" t="s">
        <v>69</v>
      </c>
      <c r="O140" s="855" t="s">
        <v>69</v>
      </c>
      <c r="P140" s="855" t="s">
        <v>69</v>
      </c>
      <c r="Q140" s="855" t="s">
        <v>69</v>
      </c>
      <c r="R140" s="855" t="s">
        <v>69</v>
      </c>
      <c r="S140" s="855" t="s">
        <v>69</v>
      </c>
      <c r="T140" s="855" t="s">
        <v>69</v>
      </c>
      <c r="U140" s="855" t="s">
        <v>69</v>
      </c>
      <c r="V140" s="855" t="s">
        <v>69</v>
      </c>
      <c r="W140" s="855" t="s">
        <v>69</v>
      </c>
      <c r="X140" s="855" t="s">
        <v>69</v>
      </c>
      <c r="Y140" s="855" t="s">
        <v>69</v>
      </c>
      <c r="Z140" s="855" t="s">
        <v>69</v>
      </c>
      <c r="AA140" s="855" t="s">
        <v>69</v>
      </c>
      <c r="AB140" s="855" t="s">
        <v>69</v>
      </c>
      <c r="AC140" s="855" t="s">
        <v>69</v>
      </c>
      <c r="AD140" s="855" t="s">
        <v>69</v>
      </c>
      <c r="AE140" s="856"/>
      <c r="AF140" s="857" t="s">
        <v>69</v>
      </c>
      <c r="AG140" s="857" t="s">
        <v>69</v>
      </c>
      <c r="AH140" s="857" t="s">
        <v>69</v>
      </c>
      <c r="AI140" s="857" t="s">
        <v>69</v>
      </c>
      <c r="AJ140" s="857" t="s">
        <v>69</v>
      </c>
      <c r="AK140" s="858" t="s">
        <v>69</v>
      </c>
      <c r="AL140" s="859" t="s">
        <v>543</v>
      </c>
    </row>
    <row r="141" spans="1:38" ht="24.95" customHeight="1" thickBot="1" x14ac:dyDescent="0.25">
      <c r="A141" s="879"/>
      <c r="B141" s="880" t="s">
        <v>775</v>
      </c>
      <c r="C141" s="881" t="s">
        <v>962</v>
      </c>
      <c r="D141" s="879" t="s">
        <v>776</v>
      </c>
      <c r="E141" s="882">
        <v>1438.8843401607105</v>
      </c>
      <c r="F141" s="882">
        <v>1247.0006010501627</v>
      </c>
      <c r="G141" s="882">
        <v>393.09131115168429</v>
      </c>
      <c r="H141" s="882">
        <v>621.68442261455959</v>
      </c>
      <c r="I141" s="882">
        <v>113.62492396168535</v>
      </c>
      <c r="J141" s="882">
        <v>217.52015904172197</v>
      </c>
      <c r="K141" s="882">
        <v>379.12618062514588</v>
      </c>
      <c r="L141" s="882">
        <v>23.288750847647094</v>
      </c>
      <c r="M141" s="882">
        <v>3216.7767021995919</v>
      </c>
      <c r="N141" s="882">
        <v>146.46355556805389</v>
      </c>
      <c r="O141" s="882">
        <v>10.251378291438368</v>
      </c>
      <c r="P141" s="882">
        <v>10.360004150887397</v>
      </c>
      <c r="Q141" s="882">
        <v>7.0529859082870301</v>
      </c>
      <c r="R141" s="882">
        <v>68.815573209094907</v>
      </c>
      <c r="S141" s="882">
        <v>539.11302703184117</v>
      </c>
      <c r="T141" s="882">
        <v>151.49769236030201</v>
      </c>
      <c r="U141" s="882">
        <v>4.4936148039368531</v>
      </c>
      <c r="V141" s="882">
        <v>269.52837702434744</v>
      </c>
      <c r="W141" s="882">
        <v>128.2328541241472</v>
      </c>
      <c r="X141" s="882">
        <v>15.02592556640929</v>
      </c>
      <c r="Y141" s="882">
        <v>21.709252905824965</v>
      </c>
      <c r="Z141" s="882">
        <v>9.9102272871116011</v>
      </c>
      <c r="AA141" s="882">
        <v>14.360576485225549</v>
      </c>
      <c r="AB141" s="882">
        <v>64.627273743091948</v>
      </c>
      <c r="AC141" s="882">
        <v>25.025749328419909</v>
      </c>
      <c r="AD141" s="882">
        <v>206.05457397173828</v>
      </c>
      <c r="AE141" s="883"/>
      <c r="AF141" s="882"/>
      <c r="AG141" s="882"/>
      <c r="AH141" s="882"/>
      <c r="AI141" s="882"/>
      <c r="AJ141" s="882"/>
      <c r="AK141" s="882"/>
      <c r="AL141" s="884"/>
    </row>
    <row r="142" spans="1:38" ht="13.5" thickBot="1" x14ac:dyDescent="0.25">
      <c r="A142" s="885"/>
      <c r="B142" s="886"/>
      <c r="C142" s="887"/>
      <c r="D142" s="888"/>
      <c r="O142" s="889"/>
      <c r="P142" s="889"/>
      <c r="Q142" s="889"/>
      <c r="R142" s="889"/>
      <c r="S142" s="889"/>
      <c r="T142" s="889"/>
      <c r="U142" s="889"/>
      <c r="V142" s="889"/>
      <c r="W142" s="889"/>
      <c r="X142" s="889"/>
      <c r="Y142" s="889"/>
      <c r="Z142" s="889"/>
      <c r="AA142" s="889"/>
      <c r="AB142" s="889"/>
      <c r="AC142" s="889"/>
      <c r="AD142" s="889"/>
      <c r="AE142" s="890"/>
      <c r="AF142" s="891"/>
      <c r="AG142" s="891"/>
      <c r="AH142" s="891"/>
      <c r="AI142" s="891"/>
      <c r="AJ142" s="891"/>
      <c r="AK142" s="891"/>
      <c r="AL142" s="886"/>
    </row>
    <row r="143" spans="1:38" ht="24.95" customHeight="1" thickBot="1" x14ac:dyDescent="0.25">
      <c r="A143" s="892"/>
      <c r="B143" s="893" t="s">
        <v>777</v>
      </c>
      <c r="C143" s="894" t="s">
        <v>778</v>
      </c>
      <c r="D143" s="895" t="s">
        <v>779</v>
      </c>
      <c r="E143" s="896" t="s">
        <v>780</v>
      </c>
      <c r="F143" s="896" t="s">
        <v>780</v>
      </c>
      <c r="G143" s="896" t="s">
        <v>780</v>
      </c>
      <c r="H143" s="896" t="s">
        <v>780</v>
      </c>
      <c r="I143" s="896" t="s">
        <v>780</v>
      </c>
      <c r="J143" s="896" t="s">
        <v>780</v>
      </c>
      <c r="K143" s="896" t="s">
        <v>780</v>
      </c>
      <c r="L143" s="896" t="s">
        <v>780</v>
      </c>
      <c r="M143" s="896" t="s">
        <v>780</v>
      </c>
      <c r="N143" s="896" t="s">
        <v>780</v>
      </c>
      <c r="O143" s="896" t="s">
        <v>780</v>
      </c>
      <c r="P143" s="896" t="s">
        <v>780</v>
      </c>
      <c r="Q143" s="896" t="s">
        <v>780</v>
      </c>
      <c r="R143" s="896" t="s">
        <v>780</v>
      </c>
      <c r="S143" s="896" t="s">
        <v>780</v>
      </c>
      <c r="T143" s="896" t="s">
        <v>780</v>
      </c>
      <c r="U143" s="896" t="s">
        <v>780</v>
      </c>
      <c r="V143" s="896" t="s">
        <v>780</v>
      </c>
      <c r="W143" s="896" t="s">
        <v>780</v>
      </c>
      <c r="X143" s="896" t="s">
        <v>780</v>
      </c>
      <c r="Y143" s="896" t="s">
        <v>780</v>
      </c>
      <c r="Z143" s="896" t="s">
        <v>780</v>
      </c>
      <c r="AA143" s="896" t="s">
        <v>780</v>
      </c>
      <c r="AB143" s="896" t="s">
        <v>780</v>
      </c>
      <c r="AC143" s="896" t="s">
        <v>780</v>
      </c>
      <c r="AD143" s="896" t="s">
        <v>780</v>
      </c>
      <c r="AE143" s="897"/>
      <c r="AF143" s="896" t="s">
        <v>780</v>
      </c>
      <c r="AG143" s="896" t="s">
        <v>780</v>
      </c>
      <c r="AH143" s="896" t="s">
        <v>780</v>
      </c>
      <c r="AI143" s="896" t="s">
        <v>780</v>
      </c>
      <c r="AJ143" s="896" t="s">
        <v>780</v>
      </c>
      <c r="AK143" s="896" t="s">
        <v>780</v>
      </c>
      <c r="AL143" s="893" t="s">
        <v>455</v>
      </c>
    </row>
    <row r="144" spans="1:38" ht="24.95" customHeight="1" thickBot="1" x14ac:dyDescent="0.25">
      <c r="A144" s="892"/>
      <c r="B144" s="893" t="s">
        <v>781</v>
      </c>
      <c r="C144" s="894" t="s">
        <v>782</v>
      </c>
      <c r="D144" s="895" t="s">
        <v>779</v>
      </c>
      <c r="E144" s="896" t="s">
        <v>780</v>
      </c>
      <c r="F144" s="896" t="s">
        <v>780</v>
      </c>
      <c r="G144" s="896" t="s">
        <v>780</v>
      </c>
      <c r="H144" s="896" t="s">
        <v>780</v>
      </c>
      <c r="I144" s="896" t="s">
        <v>780</v>
      </c>
      <c r="J144" s="896" t="s">
        <v>780</v>
      </c>
      <c r="K144" s="896" t="s">
        <v>780</v>
      </c>
      <c r="L144" s="896" t="s">
        <v>780</v>
      </c>
      <c r="M144" s="896" t="s">
        <v>780</v>
      </c>
      <c r="N144" s="896" t="s">
        <v>780</v>
      </c>
      <c r="O144" s="896" t="s">
        <v>780</v>
      </c>
      <c r="P144" s="896" t="s">
        <v>780</v>
      </c>
      <c r="Q144" s="896" t="s">
        <v>780</v>
      </c>
      <c r="R144" s="896" t="s">
        <v>780</v>
      </c>
      <c r="S144" s="896" t="s">
        <v>780</v>
      </c>
      <c r="T144" s="896" t="s">
        <v>780</v>
      </c>
      <c r="U144" s="896" t="s">
        <v>780</v>
      </c>
      <c r="V144" s="896" t="s">
        <v>780</v>
      </c>
      <c r="W144" s="896" t="s">
        <v>780</v>
      </c>
      <c r="X144" s="896" t="s">
        <v>780</v>
      </c>
      <c r="Y144" s="896" t="s">
        <v>780</v>
      </c>
      <c r="Z144" s="896" t="s">
        <v>780</v>
      </c>
      <c r="AA144" s="896" t="s">
        <v>780</v>
      </c>
      <c r="AB144" s="896" t="s">
        <v>780</v>
      </c>
      <c r="AC144" s="896" t="s">
        <v>780</v>
      </c>
      <c r="AD144" s="896" t="s">
        <v>780</v>
      </c>
      <c r="AE144" s="897"/>
      <c r="AF144" s="896" t="s">
        <v>780</v>
      </c>
      <c r="AG144" s="896" t="s">
        <v>780</v>
      </c>
      <c r="AH144" s="896" t="s">
        <v>780</v>
      </c>
      <c r="AI144" s="896" t="s">
        <v>780</v>
      </c>
      <c r="AJ144" s="896" t="s">
        <v>780</v>
      </c>
      <c r="AK144" s="896" t="s">
        <v>780</v>
      </c>
      <c r="AL144" s="893" t="s">
        <v>455</v>
      </c>
    </row>
    <row r="145" spans="1:38" ht="24.95" customHeight="1" thickBot="1" x14ac:dyDescent="0.25">
      <c r="A145" s="892"/>
      <c r="B145" s="893" t="s">
        <v>783</v>
      </c>
      <c r="C145" s="894" t="s">
        <v>784</v>
      </c>
      <c r="D145" s="895" t="s">
        <v>779</v>
      </c>
      <c r="E145" s="896" t="s">
        <v>780</v>
      </c>
      <c r="F145" s="896" t="s">
        <v>780</v>
      </c>
      <c r="G145" s="896" t="s">
        <v>780</v>
      </c>
      <c r="H145" s="896" t="s">
        <v>780</v>
      </c>
      <c r="I145" s="896" t="s">
        <v>780</v>
      </c>
      <c r="J145" s="896" t="s">
        <v>780</v>
      </c>
      <c r="K145" s="896" t="s">
        <v>780</v>
      </c>
      <c r="L145" s="896" t="s">
        <v>780</v>
      </c>
      <c r="M145" s="896" t="s">
        <v>780</v>
      </c>
      <c r="N145" s="896" t="s">
        <v>780</v>
      </c>
      <c r="O145" s="896" t="s">
        <v>780</v>
      </c>
      <c r="P145" s="896" t="s">
        <v>780</v>
      </c>
      <c r="Q145" s="896" t="s">
        <v>780</v>
      </c>
      <c r="R145" s="896" t="s">
        <v>780</v>
      </c>
      <c r="S145" s="896" t="s">
        <v>780</v>
      </c>
      <c r="T145" s="896" t="s">
        <v>780</v>
      </c>
      <c r="U145" s="896" t="s">
        <v>780</v>
      </c>
      <c r="V145" s="896" t="s">
        <v>780</v>
      </c>
      <c r="W145" s="896" t="s">
        <v>780</v>
      </c>
      <c r="X145" s="896" t="s">
        <v>780</v>
      </c>
      <c r="Y145" s="896" t="s">
        <v>780</v>
      </c>
      <c r="Z145" s="896" t="s">
        <v>780</v>
      </c>
      <c r="AA145" s="896" t="s">
        <v>780</v>
      </c>
      <c r="AB145" s="896" t="s">
        <v>780</v>
      </c>
      <c r="AC145" s="896" t="s">
        <v>780</v>
      </c>
      <c r="AD145" s="896" t="s">
        <v>780</v>
      </c>
      <c r="AE145" s="897"/>
      <c r="AF145" s="896" t="s">
        <v>780</v>
      </c>
      <c r="AG145" s="896" t="s">
        <v>780</v>
      </c>
      <c r="AH145" s="896" t="s">
        <v>780</v>
      </c>
      <c r="AI145" s="896" t="s">
        <v>780</v>
      </c>
      <c r="AJ145" s="896" t="s">
        <v>780</v>
      </c>
      <c r="AK145" s="896" t="s">
        <v>780</v>
      </c>
      <c r="AL145" s="893" t="s">
        <v>455</v>
      </c>
    </row>
    <row r="146" spans="1:38" ht="24.95" customHeight="1" thickBot="1" x14ac:dyDescent="0.25">
      <c r="A146" s="892"/>
      <c r="B146" s="893" t="s">
        <v>785</v>
      </c>
      <c r="C146" s="894" t="s">
        <v>786</v>
      </c>
      <c r="D146" s="895" t="s">
        <v>779</v>
      </c>
      <c r="E146" s="896" t="s">
        <v>780</v>
      </c>
      <c r="F146" s="896" t="s">
        <v>780</v>
      </c>
      <c r="G146" s="896" t="s">
        <v>780</v>
      </c>
      <c r="H146" s="896" t="s">
        <v>780</v>
      </c>
      <c r="I146" s="896" t="s">
        <v>780</v>
      </c>
      <c r="J146" s="896" t="s">
        <v>780</v>
      </c>
      <c r="K146" s="896" t="s">
        <v>780</v>
      </c>
      <c r="L146" s="896" t="s">
        <v>780</v>
      </c>
      <c r="M146" s="896" t="s">
        <v>780</v>
      </c>
      <c r="N146" s="896" t="s">
        <v>780</v>
      </c>
      <c r="O146" s="896" t="s">
        <v>780</v>
      </c>
      <c r="P146" s="896" t="s">
        <v>780</v>
      </c>
      <c r="Q146" s="896" t="s">
        <v>780</v>
      </c>
      <c r="R146" s="896" t="s">
        <v>780</v>
      </c>
      <c r="S146" s="896" t="s">
        <v>780</v>
      </c>
      <c r="T146" s="896" t="s">
        <v>780</v>
      </c>
      <c r="U146" s="896" t="s">
        <v>780</v>
      </c>
      <c r="V146" s="896" t="s">
        <v>780</v>
      </c>
      <c r="W146" s="896" t="s">
        <v>780</v>
      </c>
      <c r="X146" s="896" t="s">
        <v>780</v>
      </c>
      <c r="Y146" s="896" t="s">
        <v>780</v>
      </c>
      <c r="Z146" s="896" t="s">
        <v>780</v>
      </c>
      <c r="AA146" s="896" t="s">
        <v>780</v>
      </c>
      <c r="AB146" s="896" t="s">
        <v>780</v>
      </c>
      <c r="AC146" s="896" t="s">
        <v>780</v>
      </c>
      <c r="AD146" s="896" t="s">
        <v>780</v>
      </c>
      <c r="AE146" s="897"/>
      <c r="AF146" s="896" t="s">
        <v>780</v>
      </c>
      <c r="AG146" s="896" t="s">
        <v>780</v>
      </c>
      <c r="AH146" s="896" t="s">
        <v>780</v>
      </c>
      <c r="AI146" s="896" t="s">
        <v>780</v>
      </c>
      <c r="AJ146" s="896" t="s">
        <v>780</v>
      </c>
      <c r="AK146" s="896" t="s">
        <v>780</v>
      </c>
      <c r="AL146" s="893" t="s">
        <v>455</v>
      </c>
    </row>
    <row r="147" spans="1:38" ht="24.95" customHeight="1" thickBot="1" x14ac:dyDescent="0.25">
      <c r="A147" s="892"/>
      <c r="B147" s="893" t="s">
        <v>787</v>
      </c>
      <c r="C147" s="894" t="s">
        <v>788</v>
      </c>
      <c r="D147" s="895" t="s">
        <v>779</v>
      </c>
      <c r="E147" s="896" t="s">
        <v>780</v>
      </c>
      <c r="F147" s="896" t="s">
        <v>780</v>
      </c>
      <c r="G147" s="896" t="s">
        <v>780</v>
      </c>
      <c r="H147" s="896" t="s">
        <v>780</v>
      </c>
      <c r="I147" s="896" t="s">
        <v>780</v>
      </c>
      <c r="J147" s="896" t="s">
        <v>780</v>
      </c>
      <c r="K147" s="896" t="s">
        <v>780</v>
      </c>
      <c r="L147" s="896" t="s">
        <v>780</v>
      </c>
      <c r="M147" s="896" t="s">
        <v>780</v>
      </c>
      <c r="N147" s="896" t="s">
        <v>780</v>
      </c>
      <c r="O147" s="896" t="s">
        <v>780</v>
      </c>
      <c r="P147" s="896" t="s">
        <v>780</v>
      </c>
      <c r="Q147" s="896" t="s">
        <v>780</v>
      </c>
      <c r="R147" s="896" t="s">
        <v>780</v>
      </c>
      <c r="S147" s="896" t="s">
        <v>780</v>
      </c>
      <c r="T147" s="896" t="s">
        <v>780</v>
      </c>
      <c r="U147" s="896" t="s">
        <v>780</v>
      </c>
      <c r="V147" s="896" t="s">
        <v>780</v>
      </c>
      <c r="W147" s="896" t="s">
        <v>780</v>
      </c>
      <c r="X147" s="896" t="s">
        <v>780</v>
      </c>
      <c r="Y147" s="896" t="s">
        <v>780</v>
      </c>
      <c r="Z147" s="896" t="s">
        <v>780</v>
      </c>
      <c r="AA147" s="896" t="s">
        <v>780</v>
      </c>
      <c r="AB147" s="896" t="s">
        <v>780</v>
      </c>
      <c r="AC147" s="896" t="s">
        <v>780</v>
      </c>
      <c r="AD147" s="896" t="s">
        <v>780</v>
      </c>
      <c r="AE147" s="897"/>
      <c r="AF147" s="896" t="s">
        <v>780</v>
      </c>
      <c r="AG147" s="896" t="s">
        <v>780</v>
      </c>
      <c r="AH147" s="896" t="s">
        <v>780</v>
      </c>
      <c r="AI147" s="896" t="s">
        <v>780</v>
      </c>
      <c r="AJ147" s="896" t="s">
        <v>780</v>
      </c>
      <c r="AK147" s="896" t="s">
        <v>780</v>
      </c>
      <c r="AL147" s="893" t="s">
        <v>455</v>
      </c>
    </row>
    <row r="148" spans="1:38" ht="24.95" customHeight="1" thickBot="1" x14ac:dyDescent="0.25">
      <c r="A148" s="892"/>
      <c r="B148" s="893" t="s">
        <v>789</v>
      </c>
      <c r="C148" s="894" t="s">
        <v>790</v>
      </c>
      <c r="D148" s="895" t="s">
        <v>779</v>
      </c>
      <c r="E148" s="896" t="s">
        <v>780</v>
      </c>
      <c r="F148" s="896" t="s">
        <v>780</v>
      </c>
      <c r="G148" s="896" t="s">
        <v>780</v>
      </c>
      <c r="H148" s="896" t="s">
        <v>780</v>
      </c>
      <c r="I148" s="896" t="s">
        <v>780</v>
      </c>
      <c r="J148" s="896" t="s">
        <v>780</v>
      </c>
      <c r="K148" s="896" t="s">
        <v>780</v>
      </c>
      <c r="L148" s="896" t="s">
        <v>780</v>
      </c>
      <c r="M148" s="896" t="s">
        <v>780</v>
      </c>
      <c r="N148" s="896" t="s">
        <v>780</v>
      </c>
      <c r="O148" s="896" t="s">
        <v>780</v>
      </c>
      <c r="P148" s="896" t="s">
        <v>780</v>
      </c>
      <c r="Q148" s="896" t="s">
        <v>780</v>
      </c>
      <c r="R148" s="896" t="s">
        <v>780</v>
      </c>
      <c r="S148" s="896" t="s">
        <v>780</v>
      </c>
      <c r="T148" s="896" t="s">
        <v>780</v>
      </c>
      <c r="U148" s="896" t="s">
        <v>780</v>
      </c>
      <c r="V148" s="896" t="s">
        <v>780</v>
      </c>
      <c r="W148" s="896" t="s">
        <v>780</v>
      </c>
      <c r="X148" s="896" t="s">
        <v>780</v>
      </c>
      <c r="Y148" s="896" t="s">
        <v>780</v>
      </c>
      <c r="Z148" s="896" t="s">
        <v>780</v>
      </c>
      <c r="AA148" s="896" t="s">
        <v>780</v>
      </c>
      <c r="AB148" s="896" t="s">
        <v>780</v>
      </c>
      <c r="AC148" s="896" t="s">
        <v>780</v>
      </c>
      <c r="AD148" s="896" t="s">
        <v>780</v>
      </c>
      <c r="AE148" s="897"/>
      <c r="AF148" s="896" t="s">
        <v>780</v>
      </c>
      <c r="AG148" s="896" t="s">
        <v>780</v>
      </c>
      <c r="AH148" s="896" t="s">
        <v>780</v>
      </c>
      <c r="AI148" s="896" t="s">
        <v>780</v>
      </c>
      <c r="AJ148" s="896" t="s">
        <v>780</v>
      </c>
      <c r="AK148" s="896" t="s">
        <v>780</v>
      </c>
      <c r="AL148" s="893" t="s">
        <v>501</v>
      </c>
    </row>
    <row r="149" spans="1:38" ht="24.95" customHeight="1" thickBot="1" x14ac:dyDescent="0.25">
      <c r="A149" s="892"/>
      <c r="B149" s="893" t="s">
        <v>791</v>
      </c>
      <c r="C149" s="894" t="s">
        <v>792</v>
      </c>
      <c r="D149" s="895" t="s">
        <v>779</v>
      </c>
      <c r="E149" s="896" t="s">
        <v>780</v>
      </c>
      <c r="F149" s="896" t="s">
        <v>780</v>
      </c>
      <c r="G149" s="896" t="s">
        <v>780</v>
      </c>
      <c r="H149" s="896" t="s">
        <v>780</v>
      </c>
      <c r="I149" s="896" t="s">
        <v>780</v>
      </c>
      <c r="J149" s="896" t="s">
        <v>780</v>
      </c>
      <c r="K149" s="896" t="s">
        <v>780</v>
      </c>
      <c r="L149" s="896" t="s">
        <v>780</v>
      </c>
      <c r="M149" s="896" t="s">
        <v>780</v>
      </c>
      <c r="N149" s="896" t="s">
        <v>780</v>
      </c>
      <c r="O149" s="896" t="s">
        <v>780</v>
      </c>
      <c r="P149" s="896" t="s">
        <v>780</v>
      </c>
      <c r="Q149" s="896" t="s">
        <v>780</v>
      </c>
      <c r="R149" s="896" t="s">
        <v>780</v>
      </c>
      <c r="S149" s="896" t="s">
        <v>780</v>
      </c>
      <c r="T149" s="896" t="s">
        <v>780</v>
      </c>
      <c r="U149" s="896" t="s">
        <v>780</v>
      </c>
      <c r="V149" s="896" t="s">
        <v>780</v>
      </c>
      <c r="W149" s="896" t="s">
        <v>780</v>
      </c>
      <c r="X149" s="896" t="s">
        <v>780</v>
      </c>
      <c r="Y149" s="896" t="s">
        <v>780</v>
      </c>
      <c r="Z149" s="896" t="s">
        <v>780</v>
      </c>
      <c r="AA149" s="896" t="s">
        <v>780</v>
      </c>
      <c r="AB149" s="896" t="s">
        <v>780</v>
      </c>
      <c r="AC149" s="896" t="s">
        <v>780</v>
      </c>
      <c r="AD149" s="896" t="s">
        <v>780</v>
      </c>
      <c r="AE149" s="897"/>
      <c r="AF149" s="896" t="s">
        <v>780</v>
      </c>
      <c r="AG149" s="896" t="s">
        <v>780</v>
      </c>
      <c r="AH149" s="896" t="s">
        <v>780</v>
      </c>
      <c r="AI149" s="896" t="s">
        <v>780</v>
      </c>
      <c r="AJ149" s="896" t="s">
        <v>780</v>
      </c>
      <c r="AK149" s="896" t="s">
        <v>780</v>
      </c>
      <c r="AL149" s="893" t="s">
        <v>501</v>
      </c>
    </row>
    <row r="150" spans="1:38" ht="13.5" thickBot="1" x14ac:dyDescent="0.25">
      <c r="A150" s="898"/>
      <c r="B150" s="899"/>
      <c r="C150" s="899"/>
      <c r="D150" s="888"/>
      <c r="O150" s="888"/>
      <c r="P150" s="888"/>
      <c r="Q150" s="888"/>
      <c r="R150" s="888"/>
      <c r="S150" s="888"/>
      <c r="T150" s="888"/>
      <c r="U150" s="888"/>
      <c r="V150" s="888"/>
      <c r="W150" s="888"/>
      <c r="X150" s="888"/>
      <c r="Y150" s="888"/>
      <c r="Z150" s="888"/>
      <c r="AA150" s="888"/>
      <c r="AB150" s="888"/>
      <c r="AC150" s="888"/>
      <c r="AD150" s="888"/>
      <c r="AE150" s="900"/>
      <c r="AF150" s="888"/>
      <c r="AG150" s="888"/>
      <c r="AH150" s="888"/>
      <c r="AI150" s="888"/>
      <c r="AJ150" s="888"/>
      <c r="AK150" s="888"/>
      <c r="AL150" s="901"/>
    </row>
    <row r="151" spans="1:38" ht="24.95" customHeight="1" thickBot="1" x14ac:dyDescent="0.25">
      <c r="A151" s="902"/>
      <c r="B151" s="903" t="s">
        <v>793</v>
      </c>
      <c r="C151" s="904" t="s">
        <v>794</v>
      </c>
      <c r="D151" s="902"/>
      <c r="E151" s="905" t="s">
        <v>69</v>
      </c>
      <c r="F151" s="905" t="s">
        <v>69</v>
      </c>
      <c r="G151" s="905" t="s">
        <v>69</v>
      </c>
      <c r="H151" s="905" t="s">
        <v>69</v>
      </c>
      <c r="I151" s="905" t="s">
        <v>69</v>
      </c>
      <c r="J151" s="905" t="s">
        <v>69</v>
      </c>
      <c r="K151" s="905" t="s">
        <v>69</v>
      </c>
      <c r="L151" s="905" t="s">
        <v>69</v>
      </c>
      <c r="M151" s="905" t="s">
        <v>69</v>
      </c>
      <c r="N151" s="905" t="s">
        <v>69</v>
      </c>
      <c r="O151" s="905" t="s">
        <v>69</v>
      </c>
      <c r="P151" s="905" t="s">
        <v>69</v>
      </c>
      <c r="Q151" s="905" t="s">
        <v>69</v>
      </c>
      <c r="R151" s="905" t="s">
        <v>69</v>
      </c>
      <c r="S151" s="905" t="s">
        <v>69</v>
      </c>
      <c r="T151" s="905" t="s">
        <v>69</v>
      </c>
      <c r="U151" s="905" t="s">
        <v>69</v>
      </c>
      <c r="V151" s="905" t="s">
        <v>69</v>
      </c>
      <c r="W151" s="905" t="s">
        <v>69</v>
      </c>
      <c r="X151" s="905" t="s">
        <v>69</v>
      </c>
      <c r="Y151" s="905" t="s">
        <v>69</v>
      </c>
      <c r="Z151" s="905" t="s">
        <v>69</v>
      </c>
      <c r="AA151" s="905" t="s">
        <v>69</v>
      </c>
      <c r="AB151" s="905" t="s">
        <v>69</v>
      </c>
      <c r="AC151" s="905" t="s">
        <v>69</v>
      </c>
      <c r="AD151" s="905" t="s">
        <v>69</v>
      </c>
      <c r="AE151" s="906"/>
      <c r="AF151" s="905"/>
      <c r="AG151" s="905"/>
      <c r="AH151" s="905"/>
      <c r="AI151" s="905"/>
      <c r="AJ151" s="905"/>
      <c r="AK151" s="905"/>
      <c r="AL151" s="903"/>
    </row>
    <row r="152" spans="1:38" ht="24.95" customHeight="1" thickBot="1" x14ac:dyDescent="0.25">
      <c r="A152" s="907"/>
      <c r="B152" s="908" t="s">
        <v>795</v>
      </c>
      <c r="C152" s="909" t="s">
        <v>796</v>
      </c>
      <c r="D152" s="907" t="s">
        <v>797</v>
      </c>
      <c r="E152" s="910">
        <v>1438.8843401607105</v>
      </c>
      <c r="F152" s="910">
        <v>1247.0006010501627</v>
      </c>
      <c r="G152" s="910">
        <v>393.09131115168429</v>
      </c>
      <c r="H152" s="910">
        <v>621.68442261455959</v>
      </c>
      <c r="I152" s="910">
        <v>113.62492396168535</v>
      </c>
      <c r="J152" s="910">
        <v>217.52015904172197</v>
      </c>
      <c r="K152" s="910">
        <v>379.12618062514588</v>
      </c>
      <c r="L152" s="910">
        <v>23.288750847647094</v>
      </c>
      <c r="M152" s="910">
        <v>3216.7767021995919</v>
      </c>
      <c r="N152" s="910">
        <v>146.46355556805389</v>
      </c>
      <c r="O152" s="910">
        <v>10.251378291438368</v>
      </c>
      <c r="P152" s="910">
        <v>10.360004150887397</v>
      </c>
      <c r="Q152" s="910">
        <v>7.0529859082870301</v>
      </c>
      <c r="R152" s="910">
        <v>68.815573209094907</v>
      </c>
      <c r="S152" s="910">
        <v>539.11302703184117</v>
      </c>
      <c r="T152" s="910">
        <v>151.49769236030201</v>
      </c>
      <c r="U152" s="910">
        <v>4.4936148039368531</v>
      </c>
      <c r="V152" s="910">
        <v>269.52837702434744</v>
      </c>
      <c r="W152" s="910">
        <v>128.2328541241472</v>
      </c>
      <c r="X152" s="910">
        <v>15.02592556640929</v>
      </c>
      <c r="Y152" s="910">
        <v>21.709252905824965</v>
      </c>
      <c r="Z152" s="910">
        <v>9.9102272871116011</v>
      </c>
      <c r="AA152" s="910">
        <v>14.360576485225549</v>
      </c>
      <c r="AB152" s="910">
        <v>64.627273743091948</v>
      </c>
      <c r="AC152" s="910">
        <v>25.025749328419909</v>
      </c>
      <c r="AD152" s="910">
        <v>206.05457397173828</v>
      </c>
      <c r="AE152" s="897"/>
      <c r="AF152" s="910"/>
      <c r="AG152" s="910"/>
      <c r="AH152" s="910"/>
      <c r="AI152" s="910"/>
      <c r="AJ152" s="910"/>
      <c r="AK152" s="910"/>
      <c r="AL152" s="911"/>
    </row>
    <row r="153" spans="1:38" ht="24.95" customHeight="1" thickBot="1" x14ac:dyDescent="0.25">
      <c r="A153" s="902"/>
      <c r="B153" s="903" t="s">
        <v>798</v>
      </c>
      <c r="C153" s="904" t="s">
        <v>799</v>
      </c>
      <c r="D153" s="902" t="s">
        <v>800</v>
      </c>
      <c r="E153" s="905" t="s">
        <v>69</v>
      </c>
      <c r="F153" s="905" t="s">
        <v>69</v>
      </c>
      <c r="G153" s="905" t="s">
        <v>69</v>
      </c>
      <c r="H153" s="905" t="s">
        <v>69</v>
      </c>
      <c r="I153" s="905" t="s">
        <v>69</v>
      </c>
      <c r="J153" s="905" t="s">
        <v>69</v>
      </c>
      <c r="K153" s="905" t="s">
        <v>69</v>
      </c>
      <c r="L153" s="905" t="s">
        <v>69</v>
      </c>
      <c r="M153" s="905" t="s">
        <v>69</v>
      </c>
      <c r="N153" s="905" t="s">
        <v>69</v>
      </c>
      <c r="O153" s="905" t="s">
        <v>69</v>
      </c>
      <c r="P153" s="905" t="s">
        <v>69</v>
      </c>
      <c r="Q153" s="905" t="s">
        <v>69</v>
      </c>
      <c r="R153" s="905" t="s">
        <v>69</v>
      </c>
      <c r="S153" s="905" t="s">
        <v>69</v>
      </c>
      <c r="T153" s="905" t="s">
        <v>69</v>
      </c>
      <c r="U153" s="905" t="s">
        <v>69</v>
      </c>
      <c r="V153" s="905" t="s">
        <v>69</v>
      </c>
      <c r="W153" s="905" t="s">
        <v>69</v>
      </c>
      <c r="X153" s="905" t="s">
        <v>69</v>
      </c>
      <c r="Y153" s="905" t="s">
        <v>69</v>
      </c>
      <c r="Z153" s="905" t="s">
        <v>69</v>
      </c>
      <c r="AA153" s="905" t="s">
        <v>69</v>
      </c>
      <c r="AB153" s="905" t="s">
        <v>69</v>
      </c>
      <c r="AC153" s="905" t="s">
        <v>69</v>
      </c>
      <c r="AD153" s="905" t="s">
        <v>69</v>
      </c>
      <c r="AE153" s="906"/>
      <c r="AF153" s="905"/>
      <c r="AG153" s="905"/>
      <c r="AH153" s="905"/>
      <c r="AI153" s="905"/>
      <c r="AJ153" s="905"/>
      <c r="AK153" s="905"/>
      <c r="AL153" s="903"/>
    </row>
    <row r="154" spans="1:38" ht="24.95" customHeight="1" thickBot="1" x14ac:dyDescent="0.25">
      <c r="A154" s="907"/>
      <c r="B154" s="908" t="s">
        <v>801</v>
      </c>
      <c r="C154" s="909" t="s">
        <v>802</v>
      </c>
      <c r="D154" s="907" t="s">
        <v>803</v>
      </c>
      <c r="E154" s="910">
        <v>1322.0370433231938</v>
      </c>
      <c r="F154" s="910">
        <v>939.6770316020195</v>
      </c>
      <c r="G154" s="910">
        <v>393.09131115168429</v>
      </c>
      <c r="H154" s="910">
        <v>621.68442261455959</v>
      </c>
      <c r="I154" s="910">
        <v>113.62492396168535</v>
      </c>
      <c r="J154" s="910">
        <v>217.52015904172197</v>
      </c>
      <c r="K154" s="910">
        <v>379.12618062514588</v>
      </c>
      <c r="L154" s="910">
        <v>23.288750847647094</v>
      </c>
      <c r="M154" s="910">
        <v>3216.7767021995919</v>
      </c>
      <c r="N154" s="910">
        <v>146.46355556805389</v>
      </c>
      <c r="O154" s="910">
        <v>10.251378291438368</v>
      </c>
      <c r="P154" s="910">
        <v>10.360004150887397</v>
      </c>
      <c r="Q154" s="910">
        <v>7.0529859082870301</v>
      </c>
      <c r="R154" s="910">
        <v>68.815573209094907</v>
      </c>
      <c r="S154" s="910">
        <v>539.11302703184117</v>
      </c>
      <c r="T154" s="910">
        <v>151.49769236030201</v>
      </c>
      <c r="U154" s="910">
        <v>4.4936148039368531</v>
      </c>
      <c r="V154" s="910">
        <v>269.52837702434744</v>
      </c>
      <c r="W154" s="910">
        <v>128.2328541241472</v>
      </c>
      <c r="X154" s="910">
        <v>15.02592556640929</v>
      </c>
      <c r="Y154" s="910">
        <v>21.709252905824965</v>
      </c>
      <c r="Z154" s="910">
        <v>9.9102272871116011</v>
      </c>
      <c r="AA154" s="910">
        <v>14.360576485225549</v>
      </c>
      <c r="AB154" s="910">
        <v>64.627273743091948</v>
      </c>
      <c r="AC154" s="910">
        <v>25.025749328419909</v>
      </c>
      <c r="AD154" s="910">
        <v>206.05457397173828</v>
      </c>
      <c r="AE154" s="912"/>
      <c r="AF154" s="910"/>
      <c r="AG154" s="910"/>
      <c r="AH154" s="910"/>
      <c r="AI154" s="910"/>
      <c r="AJ154" s="910"/>
      <c r="AK154" s="910"/>
      <c r="AL154" s="911"/>
    </row>
    <row r="155" spans="1:38" ht="13.5" thickBot="1" x14ac:dyDescent="0.25">
      <c r="A155" s="898"/>
      <c r="B155" s="899"/>
      <c r="C155" s="899"/>
      <c r="D155" s="888"/>
      <c r="O155" s="888"/>
      <c r="P155" s="888"/>
      <c r="Q155" s="888"/>
      <c r="R155" s="888"/>
      <c r="S155" s="888"/>
      <c r="T155" s="888"/>
      <c r="U155" s="888"/>
      <c r="V155" s="888"/>
      <c r="W155" s="888"/>
      <c r="X155" s="888"/>
      <c r="Y155" s="888"/>
      <c r="Z155" s="888"/>
      <c r="AA155" s="888"/>
      <c r="AB155" s="888"/>
      <c r="AC155" s="888"/>
      <c r="AD155" s="888"/>
      <c r="AE155" s="900"/>
      <c r="AF155" s="888"/>
      <c r="AG155" s="888"/>
      <c r="AH155" s="888"/>
      <c r="AI155" s="888"/>
      <c r="AJ155" s="888"/>
      <c r="AK155" s="888"/>
      <c r="AL155" s="901"/>
    </row>
    <row r="156" spans="1:38" ht="13.5" thickBot="1" x14ac:dyDescent="0.25">
      <c r="A156" s="913" t="s">
        <v>804</v>
      </c>
      <c r="B156" s="914"/>
      <c r="C156" s="914"/>
      <c r="D156" s="914"/>
      <c r="E156" s="914"/>
      <c r="F156" s="914"/>
      <c r="G156" s="914"/>
      <c r="H156" s="914"/>
      <c r="I156" s="914"/>
      <c r="J156" s="914"/>
      <c r="K156" s="914"/>
      <c r="L156" s="914"/>
      <c r="M156" s="914"/>
      <c r="N156" s="914"/>
      <c r="O156" s="914"/>
      <c r="P156" s="914"/>
      <c r="Q156" s="914"/>
      <c r="R156" s="914"/>
      <c r="S156" s="914"/>
      <c r="T156" s="914"/>
      <c r="U156" s="914"/>
      <c r="V156" s="914"/>
      <c r="W156" s="914"/>
      <c r="X156" s="914"/>
      <c r="Y156" s="914"/>
      <c r="Z156" s="914"/>
      <c r="AA156" s="914"/>
      <c r="AB156" s="914"/>
      <c r="AC156" s="914"/>
      <c r="AD156" s="914"/>
      <c r="AE156" s="915"/>
      <c r="AF156" s="914"/>
      <c r="AG156" s="914"/>
      <c r="AH156" s="914"/>
      <c r="AI156" s="914"/>
      <c r="AJ156" s="914"/>
      <c r="AK156" s="914"/>
      <c r="AL156" s="916"/>
    </row>
    <row r="157" spans="1:38" ht="24.95" customHeight="1" thickBot="1" x14ac:dyDescent="0.25">
      <c r="A157" s="917" t="s">
        <v>805</v>
      </c>
      <c r="B157" s="917" t="s">
        <v>806</v>
      </c>
      <c r="C157" s="918" t="s">
        <v>807</v>
      </c>
      <c r="D157" s="919"/>
      <c r="E157" s="920">
        <v>108.33565220443695</v>
      </c>
      <c r="F157" s="920">
        <v>1.5522948656063573</v>
      </c>
      <c r="G157" s="920">
        <v>6.1488463798358923</v>
      </c>
      <c r="H157" s="920">
        <v>1.2443977668432411</v>
      </c>
      <c r="I157" s="920">
        <v>1.1953883837643395</v>
      </c>
      <c r="J157" s="920">
        <v>1.1953883837643395</v>
      </c>
      <c r="K157" s="920">
        <v>1.1972948212747623</v>
      </c>
      <c r="L157" s="920">
        <v>0.57367213925700944</v>
      </c>
      <c r="M157" s="920">
        <v>14.913322538357683</v>
      </c>
      <c r="N157" s="920">
        <v>1.1915234440141882</v>
      </c>
      <c r="O157" s="920">
        <v>5.7760304330761993E-7</v>
      </c>
      <c r="P157" s="920">
        <v>2.512573238388144E-5</v>
      </c>
      <c r="Q157" s="920">
        <v>8.6640456496142974E-7</v>
      </c>
      <c r="R157" s="920">
        <v>1.8194495864189986E-5</v>
      </c>
      <c r="S157" s="920">
        <v>1.299606847442149E-5</v>
      </c>
      <c r="T157" s="920">
        <v>6.6424349980376263E-6</v>
      </c>
      <c r="U157" s="920">
        <v>5.7760304330761993E-7</v>
      </c>
      <c r="V157" s="920">
        <v>9.5304502145757261E-5</v>
      </c>
      <c r="W157" s="920" t="s">
        <v>462</v>
      </c>
      <c r="X157" s="920">
        <v>1.5884083690959499E-5</v>
      </c>
      <c r="Y157" s="920">
        <v>2.2815320210650951E-5</v>
      </c>
      <c r="Z157" s="920">
        <v>1.126325934449858E-5</v>
      </c>
      <c r="AA157" s="920">
        <v>2.5703335427189087E-5</v>
      </c>
      <c r="AB157" s="920">
        <v>7.5665998673298207E-5</v>
      </c>
      <c r="AC157" s="920" t="s">
        <v>69</v>
      </c>
      <c r="AD157" s="920" t="s">
        <v>69</v>
      </c>
      <c r="AE157" s="897"/>
      <c r="AF157" s="921">
        <v>313454.82552449737</v>
      </c>
      <c r="AG157" s="920" t="s">
        <v>69</v>
      </c>
      <c r="AH157" s="920" t="s">
        <v>69</v>
      </c>
      <c r="AI157" s="920" t="s">
        <v>69</v>
      </c>
      <c r="AJ157" s="920" t="s">
        <v>69</v>
      </c>
      <c r="AK157" s="920" t="s">
        <v>69</v>
      </c>
      <c r="AL157" s="917" t="s">
        <v>455</v>
      </c>
    </row>
    <row r="158" spans="1:38" ht="24.95" customHeight="1" thickBot="1" x14ac:dyDescent="0.25">
      <c r="A158" s="917" t="s">
        <v>805</v>
      </c>
      <c r="B158" s="917" t="s">
        <v>808</v>
      </c>
      <c r="C158" s="918" t="s">
        <v>809</v>
      </c>
      <c r="D158" s="919"/>
      <c r="E158" s="920">
        <v>8.1070910782213836</v>
      </c>
      <c r="F158" s="920">
        <v>0.66700283583803677</v>
      </c>
      <c r="G158" s="920">
        <v>0.42935399103925698</v>
      </c>
      <c r="H158" s="920">
        <v>8.6855551199550893E-2</v>
      </c>
      <c r="I158" s="920">
        <v>9.0905716765033825E-2</v>
      </c>
      <c r="J158" s="920">
        <v>9.0905716765033825E-2</v>
      </c>
      <c r="K158" s="920">
        <v>9.7028774026171258E-2</v>
      </c>
      <c r="L158" s="920">
        <v>4.3260656779917028E-2</v>
      </c>
      <c r="M158" s="920">
        <v>13.199715498583588</v>
      </c>
      <c r="N158" s="920">
        <v>3.8269107882108977</v>
      </c>
      <c r="O158" s="920">
        <v>1.8551337188049955E-6</v>
      </c>
      <c r="P158" s="920">
        <v>8.0698316768017231E-5</v>
      </c>
      <c r="Q158" s="920">
        <v>2.7827005782074928E-6</v>
      </c>
      <c r="R158" s="920">
        <v>5.8436712142357224E-5</v>
      </c>
      <c r="S158" s="920">
        <v>4.1740508673112539E-5</v>
      </c>
      <c r="T158" s="920">
        <v>2.1334037766257443E-5</v>
      </c>
      <c r="U158" s="920">
        <v>1.8551337188049955E-6</v>
      </c>
      <c r="V158" s="920">
        <v>3.060970636028242E-4</v>
      </c>
      <c r="W158" s="920" t="s">
        <v>462</v>
      </c>
      <c r="X158" s="920">
        <v>5.1016177267137222E-5</v>
      </c>
      <c r="Y158" s="920">
        <v>7.3277781892797209E-5</v>
      </c>
      <c r="Z158" s="920">
        <v>3.61751075166974E-5</v>
      </c>
      <c r="AA158" s="920">
        <v>8.2553450486822305E-5</v>
      </c>
      <c r="AB158" s="920">
        <v>2.4302251716345444E-4</v>
      </c>
      <c r="AC158" s="920" t="s">
        <v>69</v>
      </c>
      <c r="AD158" s="920" t="s">
        <v>69</v>
      </c>
      <c r="AE158" s="897"/>
      <c r="AF158" s="921">
        <v>22270.80226253852</v>
      </c>
      <c r="AG158" s="920" t="s">
        <v>69</v>
      </c>
      <c r="AH158" s="920" t="s">
        <v>69</v>
      </c>
      <c r="AI158" s="920" t="s">
        <v>69</v>
      </c>
      <c r="AJ158" s="920" t="s">
        <v>69</v>
      </c>
      <c r="AK158" s="920" t="s">
        <v>69</v>
      </c>
      <c r="AL158" s="917" t="s">
        <v>455</v>
      </c>
    </row>
    <row r="159" spans="1:38" ht="24.95" customHeight="1" thickBot="1" x14ac:dyDescent="0.25">
      <c r="A159" s="917" t="s">
        <v>810</v>
      </c>
      <c r="B159" s="917" t="s">
        <v>811</v>
      </c>
      <c r="C159" s="918" t="s">
        <v>812</v>
      </c>
      <c r="D159" s="919"/>
      <c r="E159" s="920">
        <v>139.33617539378429</v>
      </c>
      <c r="F159" s="920">
        <v>4.5579692195413202</v>
      </c>
      <c r="G159" s="920">
        <v>68.306942300471889</v>
      </c>
      <c r="H159" s="920">
        <v>3.4722667655055175E-2</v>
      </c>
      <c r="I159" s="920">
        <v>30.742101524716489</v>
      </c>
      <c r="J159" s="920">
        <v>33.793755847051308</v>
      </c>
      <c r="K159" s="920">
        <v>33.793755847051308</v>
      </c>
      <c r="L159" s="920">
        <v>3.831905773832597</v>
      </c>
      <c r="M159" s="920">
        <v>18.024214360327043</v>
      </c>
      <c r="N159" s="920">
        <v>0.44655836354836642</v>
      </c>
      <c r="O159" s="920">
        <v>4.8159392986923934E-2</v>
      </c>
      <c r="P159" s="920">
        <v>5.472130631994955E-2</v>
      </c>
      <c r="Q159" s="920">
        <v>1.5389906615600266</v>
      </c>
      <c r="R159" s="920">
        <v>1.6320284908673621</v>
      </c>
      <c r="S159" s="920">
        <v>3.0936264566788183</v>
      </c>
      <c r="T159" s="920">
        <v>72.13359377930901</v>
      </c>
      <c r="U159" s="920">
        <v>0.50403314802944454</v>
      </c>
      <c r="V159" s="920">
        <v>3.0864209792062054</v>
      </c>
      <c r="W159" s="920">
        <v>10.24586598899757</v>
      </c>
      <c r="X159" s="920">
        <v>7.6911199833930577E-2</v>
      </c>
      <c r="Y159" s="920">
        <v>0.12818533305655108</v>
      </c>
      <c r="Z159" s="920">
        <v>8.8191509142907076E-2</v>
      </c>
      <c r="AA159" s="920">
        <v>2.0253282622935069E-2</v>
      </c>
      <c r="AB159" s="920">
        <v>0.31354132465632328</v>
      </c>
      <c r="AC159" s="920">
        <v>0.33920222032833386</v>
      </c>
      <c r="AD159" s="920">
        <v>1.2867659021862017</v>
      </c>
      <c r="AE159" s="897"/>
      <c r="AF159" s="921">
        <v>104637.2351157684</v>
      </c>
      <c r="AG159" s="920" t="s">
        <v>69</v>
      </c>
      <c r="AH159" s="920" t="s">
        <v>69</v>
      </c>
      <c r="AI159" s="920" t="s">
        <v>69</v>
      </c>
      <c r="AJ159" s="920" t="s">
        <v>69</v>
      </c>
      <c r="AK159" s="920" t="s">
        <v>69</v>
      </c>
      <c r="AL159" s="917" t="s">
        <v>455</v>
      </c>
    </row>
    <row r="160" spans="1:38" ht="24.95" customHeight="1" thickBot="1" x14ac:dyDescent="0.25">
      <c r="A160" s="917" t="s">
        <v>813</v>
      </c>
      <c r="B160" s="917" t="s">
        <v>814</v>
      </c>
      <c r="C160" s="918" t="s">
        <v>815</v>
      </c>
      <c r="D160" s="919"/>
      <c r="E160" s="920" t="s">
        <v>462</v>
      </c>
      <c r="F160" s="920" t="s">
        <v>462</v>
      </c>
      <c r="G160" s="920" t="s">
        <v>462</v>
      </c>
      <c r="H160" s="920" t="s">
        <v>462</v>
      </c>
      <c r="I160" s="920" t="s">
        <v>462</v>
      </c>
      <c r="J160" s="920" t="s">
        <v>462</v>
      </c>
      <c r="K160" s="920" t="s">
        <v>462</v>
      </c>
      <c r="L160" s="920" t="s">
        <v>462</v>
      </c>
      <c r="M160" s="920" t="s">
        <v>462</v>
      </c>
      <c r="N160" s="920" t="s">
        <v>462</v>
      </c>
      <c r="O160" s="920" t="s">
        <v>462</v>
      </c>
      <c r="P160" s="920" t="s">
        <v>462</v>
      </c>
      <c r="Q160" s="920" t="s">
        <v>462</v>
      </c>
      <c r="R160" s="920" t="s">
        <v>462</v>
      </c>
      <c r="S160" s="920" t="s">
        <v>462</v>
      </c>
      <c r="T160" s="920" t="s">
        <v>462</v>
      </c>
      <c r="U160" s="920" t="s">
        <v>462</v>
      </c>
      <c r="V160" s="920" t="s">
        <v>462</v>
      </c>
      <c r="W160" s="920" t="s">
        <v>462</v>
      </c>
      <c r="X160" s="920" t="s">
        <v>462</v>
      </c>
      <c r="Y160" s="920" t="s">
        <v>462</v>
      </c>
      <c r="Z160" s="920" t="s">
        <v>462</v>
      </c>
      <c r="AA160" s="920" t="s">
        <v>462</v>
      </c>
      <c r="AB160" s="920" t="s">
        <v>462</v>
      </c>
      <c r="AC160" s="920" t="s">
        <v>462</v>
      </c>
      <c r="AD160" s="920" t="s">
        <v>462</v>
      </c>
      <c r="AE160" s="897"/>
      <c r="AF160" s="920" t="s">
        <v>462</v>
      </c>
      <c r="AG160" s="920" t="s">
        <v>462</v>
      </c>
      <c r="AH160" s="920" t="s">
        <v>462</v>
      </c>
      <c r="AI160" s="920" t="s">
        <v>462</v>
      </c>
      <c r="AJ160" s="920" t="s">
        <v>462</v>
      </c>
      <c r="AK160" s="920" t="s">
        <v>462</v>
      </c>
      <c r="AL160" s="917" t="s">
        <v>455</v>
      </c>
    </row>
    <row r="161" spans="1:38" ht="24.95" customHeight="1" thickBot="1" x14ac:dyDescent="0.25">
      <c r="A161" s="922" t="s">
        <v>813</v>
      </c>
      <c r="B161" s="922" t="s">
        <v>816</v>
      </c>
      <c r="C161" s="923" t="s">
        <v>817</v>
      </c>
      <c r="D161" s="924"/>
      <c r="E161" s="925" t="s">
        <v>625</v>
      </c>
      <c r="F161" s="925" t="s">
        <v>625</v>
      </c>
      <c r="G161" s="925" t="s">
        <v>625</v>
      </c>
      <c r="H161" s="925" t="s">
        <v>625</v>
      </c>
      <c r="I161" s="925" t="s">
        <v>625</v>
      </c>
      <c r="J161" s="925" t="s">
        <v>625</v>
      </c>
      <c r="K161" s="925" t="s">
        <v>625</v>
      </c>
      <c r="L161" s="925" t="s">
        <v>625</v>
      </c>
      <c r="M161" s="925" t="s">
        <v>625</v>
      </c>
      <c r="N161" s="925" t="s">
        <v>625</v>
      </c>
      <c r="O161" s="925" t="s">
        <v>625</v>
      </c>
      <c r="P161" s="925" t="s">
        <v>625</v>
      </c>
      <c r="Q161" s="925" t="s">
        <v>625</v>
      </c>
      <c r="R161" s="925" t="s">
        <v>625</v>
      </c>
      <c r="S161" s="925" t="s">
        <v>625</v>
      </c>
      <c r="T161" s="925" t="s">
        <v>625</v>
      </c>
      <c r="U161" s="925" t="s">
        <v>625</v>
      </c>
      <c r="V161" s="925" t="s">
        <v>625</v>
      </c>
      <c r="W161" s="925" t="s">
        <v>625</v>
      </c>
      <c r="X161" s="925" t="s">
        <v>625</v>
      </c>
      <c r="Y161" s="925" t="s">
        <v>625</v>
      </c>
      <c r="Z161" s="925" t="s">
        <v>625</v>
      </c>
      <c r="AA161" s="925" t="s">
        <v>625</v>
      </c>
      <c r="AB161" s="925" t="s">
        <v>625</v>
      </c>
      <c r="AC161" s="925" t="s">
        <v>625</v>
      </c>
      <c r="AD161" s="925" t="s">
        <v>625</v>
      </c>
      <c r="AE161" s="906"/>
      <c r="AF161" s="925" t="s">
        <v>625</v>
      </c>
      <c r="AG161" s="925" t="s">
        <v>625</v>
      </c>
      <c r="AH161" s="925" t="s">
        <v>625</v>
      </c>
      <c r="AI161" s="925" t="s">
        <v>625</v>
      </c>
      <c r="AJ161" s="925" t="s">
        <v>625</v>
      </c>
      <c r="AK161" s="925" t="s">
        <v>625</v>
      </c>
      <c r="AL161" s="922" t="s">
        <v>543</v>
      </c>
    </row>
    <row r="162" spans="1:38" ht="24.95" customHeight="1" thickBot="1" x14ac:dyDescent="0.25">
      <c r="A162" s="926" t="s">
        <v>818</v>
      </c>
      <c r="B162" s="926" t="s">
        <v>819</v>
      </c>
      <c r="C162" s="927" t="s">
        <v>820</v>
      </c>
      <c r="D162" s="928"/>
      <c r="E162" s="929" t="s">
        <v>625</v>
      </c>
      <c r="F162" s="929" t="s">
        <v>625</v>
      </c>
      <c r="G162" s="929" t="s">
        <v>625</v>
      </c>
      <c r="H162" s="929" t="s">
        <v>625</v>
      </c>
      <c r="I162" s="929" t="s">
        <v>625</v>
      </c>
      <c r="J162" s="929" t="s">
        <v>625</v>
      </c>
      <c r="K162" s="929" t="s">
        <v>625</v>
      </c>
      <c r="L162" s="929" t="s">
        <v>625</v>
      </c>
      <c r="M162" s="929" t="s">
        <v>625</v>
      </c>
      <c r="N162" s="929" t="s">
        <v>625</v>
      </c>
      <c r="O162" s="929" t="s">
        <v>625</v>
      </c>
      <c r="P162" s="929" t="s">
        <v>625</v>
      </c>
      <c r="Q162" s="929" t="s">
        <v>625</v>
      </c>
      <c r="R162" s="929" t="s">
        <v>625</v>
      </c>
      <c r="S162" s="929" t="s">
        <v>625</v>
      </c>
      <c r="T162" s="929" t="s">
        <v>625</v>
      </c>
      <c r="U162" s="929" t="s">
        <v>625</v>
      </c>
      <c r="V162" s="929" t="s">
        <v>625</v>
      </c>
      <c r="W162" s="929" t="s">
        <v>625</v>
      </c>
      <c r="X162" s="929" t="s">
        <v>625</v>
      </c>
      <c r="Y162" s="929" t="s">
        <v>625</v>
      </c>
      <c r="Z162" s="929" t="s">
        <v>625</v>
      </c>
      <c r="AA162" s="929" t="s">
        <v>625</v>
      </c>
      <c r="AB162" s="929" t="s">
        <v>625</v>
      </c>
      <c r="AC162" s="929" t="s">
        <v>625</v>
      </c>
      <c r="AD162" s="929" t="s">
        <v>625</v>
      </c>
      <c r="AE162" s="906"/>
      <c r="AF162" s="929" t="s">
        <v>625</v>
      </c>
      <c r="AG162" s="929" t="s">
        <v>625</v>
      </c>
      <c r="AH162" s="929" t="s">
        <v>625</v>
      </c>
      <c r="AI162" s="929" t="s">
        <v>625</v>
      </c>
      <c r="AJ162" s="929" t="s">
        <v>625</v>
      </c>
      <c r="AK162" s="929" t="s">
        <v>625</v>
      </c>
      <c r="AL162" s="926" t="s">
        <v>543</v>
      </c>
    </row>
    <row r="163" spans="1:38" ht="24.95" customHeight="1" thickBot="1" x14ac:dyDescent="0.25">
      <c r="A163" s="926" t="s">
        <v>818</v>
      </c>
      <c r="B163" s="926" t="s">
        <v>821</v>
      </c>
      <c r="C163" s="927" t="s">
        <v>147</v>
      </c>
      <c r="D163" s="928"/>
      <c r="E163" s="929">
        <v>0.10662298919999999</v>
      </c>
      <c r="F163" s="929">
        <v>0.33586241598</v>
      </c>
      <c r="G163" s="929">
        <v>2.5589517407999997E-2</v>
      </c>
      <c r="H163" s="929">
        <v>2.9394613413899994E-2</v>
      </c>
      <c r="I163" s="929">
        <v>0.31986896759999994</v>
      </c>
      <c r="J163" s="929">
        <v>0.39095096039999999</v>
      </c>
      <c r="K163" s="929">
        <v>0.60419693880000003</v>
      </c>
      <c r="L163" s="929">
        <v>2.8788207083999998E-2</v>
      </c>
      <c r="M163" s="929">
        <v>3.8028866147999993</v>
      </c>
      <c r="N163" s="929" t="s">
        <v>69</v>
      </c>
      <c r="O163" s="929" t="s">
        <v>69</v>
      </c>
      <c r="P163" s="929" t="s">
        <v>69</v>
      </c>
      <c r="Q163" s="929" t="s">
        <v>69</v>
      </c>
      <c r="R163" s="929" t="s">
        <v>69</v>
      </c>
      <c r="S163" s="929" t="s">
        <v>69</v>
      </c>
      <c r="T163" s="929" t="s">
        <v>69</v>
      </c>
      <c r="U163" s="929" t="s">
        <v>69</v>
      </c>
      <c r="V163" s="929" t="s">
        <v>69</v>
      </c>
      <c r="W163" s="929" t="s">
        <v>69</v>
      </c>
      <c r="X163" s="929" t="s">
        <v>69</v>
      </c>
      <c r="Y163" s="929" t="s">
        <v>69</v>
      </c>
      <c r="Z163" s="929" t="s">
        <v>69</v>
      </c>
      <c r="AA163" s="929" t="s">
        <v>69</v>
      </c>
      <c r="AB163" s="929" t="s">
        <v>69</v>
      </c>
      <c r="AC163" s="929" t="s">
        <v>69</v>
      </c>
      <c r="AD163" s="929" t="s">
        <v>69</v>
      </c>
      <c r="AE163" s="906"/>
      <c r="AF163" s="929" t="s">
        <v>69</v>
      </c>
      <c r="AG163" s="929" t="s">
        <v>69</v>
      </c>
      <c r="AH163" s="929" t="s">
        <v>69</v>
      </c>
      <c r="AI163" s="929" t="s">
        <v>69</v>
      </c>
      <c r="AJ163" s="929" t="s">
        <v>69</v>
      </c>
      <c r="AK163" s="930">
        <v>756.90000000000009</v>
      </c>
      <c r="AL163" s="926" t="s">
        <v>822</v>
      </c>
    </row>
    <row r="164" spans="1:38" ht="24.95" customHeight="1" thickBot="1" x14ac:dyDescent="0.25">
      <c r="A164" s="926" t="s">
        <v>818</v>
      </c>
      <c r="B164" s="926" t="s">
        <v>823</v>
      </c>
      <c r="C164" s="927" t="s">
        <v>824</v>
      </c>
      <c r="D164" s="928"/>
      <c r="E164" s="929">
        <v>2.5217499999999999</v>
      </c>
      <c r="F164" s="929" t="s">
        <v>69</v>
      </c>
      <c r="G164" s="929" t="s">
        <v>69</v>
      </c>
      <c r="H164" s="929" t="s">
        <v>69</v>
      </c>
      <c r="I164" s="929" t="s">
        <v>69</v>
      </c>
      <c r="J164" s="929" t="s">
        <v>69</v>
      </c>
      <c r="K164" s="929" t="s">
        <v>69</v>
      </c>
      <c r="L164" s="929" t="s">
        <v>69</v>
      </c>
      <c r="M164" s="929" t="s">
        <v>69</v>
      </c>
      <c r="N164" s="929" t="s">
        <v>69</v>
      </c>
      <c r="O164" s="929" t="s">
        <v>69</v>
      </c>
      <c r="P164" s="929" t="s">
        <v>69</v>
      </c>
      <c r="Q164" s="929" t="s">
        <v>69</v>
      </c>
      <c r="R164" s="929" t="s">
        <v>69</v>
      </c>
      <c r="S164" s="929" t="s">
        <v>69</v>
      </c>
      <c r="T164" s="929" t="s">
        <v>69</v>
      </c>
      <c r="U164" s="929" t="s">
        <v>69</v>
      </c>
      <c r="V164" s="929" t="s">
        <v>69</v>
      </c>
      <c r="W164" s="929" t="s">
        <v>69</v>
      </c>
      <c r="X164" s="929" t="s">
        <v>69</v>
      </c>
      <c r="Y164" s="929" t="s">
        <v>69</v>
      </c>
      <c r="Z164" s="929" t="s">
        <v>69</v>
      </c>
      <c r="AA164" s="929" t="s">
        <v>69</v>
      </c>
      <c r="AB164" s="929" t="s">
        <v>69</v>
      </c>
      <c r="AC164" s="929" t="s">
        <v>69</v>
      </c>
      <c r="AD164" s="929" t="s">
        <v>69</v>
      </c>
      <c r="AE164" s="931"/>
      <c r="AF164" s="929" t="s">
        <v>69</v>
      </c>
      <c r="AG164" s="929" t="s">
        <v>69</v>
      </c>
      <c r="AH164" s="929" t="s">
        <v>69</v>
      </c>
      <c r="AI164" s="929" t="s">
        <v>69</v>
      </c>
      <c r="AJ164" s="929" t="s">
        <v>69</v>
      </c>
      <c r="AK164" s="929" t="s">
        <v>69</v>
      </c>
      <c r="AL164" s="926" t="s">
        <v>543</v>
      </c>
    </row>
    <row r="165" spans="1:38" x14ac:dyDescent="0.2">
      <c r="A165" s="826"/>
      <c r="B165" s="826"/>
      <c r="C165" s="932"/>
      <c r="D165" s="933"/>
      <c r="E165" s="933"/>
      <c r="F165" s="934"/>
      <c r="G165" s="934"/>
      <c r="H165" s="934"/>
      <c r="I165" s="934"/>
      <c r="J165" s="934"/>
      <c r="K165" s="934"/>
      <c r="L165" s="934"/>
      <c r="M165" s="934"/>
      <c r="N165" s="934"/>
      <c r="O165" s="934"/>
      <c r="P165" s="934"/>
      <c r="Q165" s="934"/>
      <c r="R165" s="934"/>
      <c r="S165" s="934"/>
      <c r="T165" s="934"/>
      <c r="U165" s="934"/>
      <c r="V165" s="934"/>
      <c r="W165" s="934"/>
      <c r="X165" s="934"/>
      <c r="Y165" s="934"/>
      <c r="Z165" s="934"/>
      <c r="AA165" s="934"/>
      <c r="AB165" s="934"/>
      <c r="AC165" s="934"/>
      <c r="AD165" s="934"/>
      <c r="AE165" s="934"/>
      <c r="AF165" s="935"/>
      <c r="AG165" s="935"/>
      <c r="AH165" s="935"/>
      <c r="AI165" s="935"/>
      <c r="AJ165" s="935"/>
      <c r="AK165" s="935"/>
      <c r="AL165" s="936"/>
    </row>
    <row r="166" spans="1:38" x14ac:dyDescent="0.2">
      <c r="A166" s="1040" t="s">
        <v>963</v>
      </c>
      <c r="B166" s="1040"/>
      <c r="C166" s="1040"/>
      <c r="D166" s="1040"/>
      <c r="E166" s="1040"/>
      <c r="F166" s="1040"/>
      <c r="G166" s="1040"/>
      <c r="H166" s="937"/>
      <c r="I166" s="39"/>
      <c r="J166" s="39"/>
      <c r="K166" s="39"/>
      <c r="L166" s="39"/>
      <c r="M166" s="39"/>
      <c r="N166" s="39"/>
      <c r="O166" s="39"/>
      <c r="P166" s="39"/>
      <c r="Q166" s="39"/>
      <c r="R166" s="39"/>
      <c r="S166" s="39"/>
      <c r="T166" s="39"/>
      <c r="U166" s="39"/>
      <c r="V166" s="938"/>
      <c r="W166" s="938"/>
      <c r="X166" s="938"/>
      <c r="Y166" s="938"/>
      <c r="Z166" s="938"/>
      <c r="AA166" s="938"/>
      <c r="AB166" s="938"/>
      <c r="AC166" s="939"/>
      <c r="AD166" s="939"/>
      <c r="AE166" s="938"/>
      <c r="AF166" s="938"/>
      <c r="AG166" s="940"/>
      <c r="AH166" s="940"/>
      <c r="AI166" s="940"/>
      <c r="AJ166" s="940"/>
      <c r="AK166" s="940"/>
      <c r="AL166" s="940"/>
    </row>
    <row r="167" spans="1:38" x14ac:dyDescent="0.2">
      <c r="A167" s="1040" t="s">
        <v>964</v>
      </c>
      <c r="B167" s="1040"/>
      <c r="C167" s="1040"/>
      <c r="D167" s="1040"/>
      <c r="E167" s="1040"/>
      <c r="F167" s="1040"/>
      <c r="G167" s="1040"/>
      <c r="H167" s="937"/>
      <c r="I167" s="39"/>
      <c r="M167" s="39"/>
      <c r="N167" s="39"/>
      <c r="O167" s="39"/>
      <c r="P167" s="39"/>
      <c r="Q167" s="39"/>
      <c r="R167" s="39"/>
      <c r="S167" s="39"/>
      <c r="T167" s="39"/>
      <c r="U167" s="39"/>
      <c r="V167" s="941"/>
      <c r="W167" s="941"/>
      <c r="X167" s="941"/>
      <c r="Y167" s="941"/>
      <c r="Z167" s="941"/>
      <c r="AA167" s="941"/>
      <c r="AB167" s="941"/>
      <c r="AC167" s="941"/>
      <c r="AD167" s="941"/>
      <c r="AE167" s="941"/>
      <c r="AF167" s="941"/>
      <c r="AG167" s="941"/>
      <c r="AH167" s="941"/>
      <c r="AI167" s="941"/>
      <c r="AJ167" s="941"/>
      <c r="AK167" s="941"/>
      <c r="AL167" s="941"/>
    </row>
    <row r="168" spans="1:38" x14ac:dyDescent="0.2">
      <c r="A168" s="1040" t="s">
        <v>965</v>
      </c>
      <c r="B168" s="1040"/>
      <c r="C168" s="1040"/>
      <c r="D168" s="1040"/>
      <c r="E168" s="1040"/>
      <c r="F168" s="1040"/>
      <c r="G168" s="1040"/>
      <c r="H168" s="937"/>
      <c r="I168" s="39"/>
      <c r="M168" s="39"/>
      <c r="N168" s="39"/>
      <c r="O168" s="39"/>
      <c r="P168" s="39"/>
      <c r="Q168" s="39"/>
      <c r="R168" s="39"/>
      <c r="S168" s="39"/>
      <c r="T168" s="39"/>
      <c r="U168" s="39"/>
      <c r="V168" s="941"/>
      <c r="W168" s="941"/>
      <c r="X168" s="941"/>
      <c r="Y168" s="971"/>
      <c r="Z168" s="941"/>
      <c r="AA168" s="941"/>
      <c r="AB168" s="941"/>
      <c r="AC168" s="941"/>
      <c r="AD168" s="941"/>
      <c r="AE168" s="941"/>
      <c r="AF168" s="941"/>
      <c r="AG168" s="941"/>
      <c r="AH168" s="941"/>
      <c r="AI168" s="941"/>
      <c r="AJ168" s="941"/>
      <c r="AK168" s="941"/>
      <c r="AL168" s="941"/>
    </row>
    <row r="169" spans="1:38" x14ac:dyDescent="0.2">
      <c r="A169" s="1040" t="s">
        <v>966</v>
      </c>
      <c r="B169" s="1040"/>
      <c r="C169" s="1040"/>
      <c r="D169" s="1040"/>
      <c r="E169" s="1040"/>
      <c r="F169" s="1040"/>
      <c r="G169" s="1040"/>
      <c r="H169" s="937"/>
      <c r="I169" s="39"/>
      <c r="M169" s="39"/>
      <c r="N169" s="39"/>
      <c r="O169" s="39"/>
      <c r="P169" s="39"/>
      <c r="Q169" s="39"/>
      <c r="R169" s="39"/>
      <c r="S169" s="39"/>
      <c r="T169" s="39"/>
      <c r="U169" s="39"/>
      <c r="V169" s="938"/>
      <c r="W169" s="938"/>
      <c r="X169" s="938"/>
      <c r="Y169" s="938"/>
      <c r="Z169" s="938"/>
      <c r="AA169" s="938"/>
      <c r="AB169" s="938"/>
      <c r="AC169" s="939"/>
      <c r="AD169" s="939"/>
      <c r="AE169" s="938"/>
      <c r="AF169" s="938"/>
      <c r="AG169" s="940"/>
      <c r="AH169" s="940"/>
      <c r="AI169" s="940"/>
      <c r="AJ169" s="940"/>
      <c r="AK169" s="940"/>
      <c r="AL169" s="940"/>
    </row>
    <row r="170" spans="1:38" x14ac:dyDescent="0.2">
      <c r="A170" s="1040" t="s">
        <v>967</v>
      </c>
      <c r="B170" s="1040"/>
      <c r="C170" s="1040"/>
      <c r="D170" s="1040"/>
      <c r="E170" s="1040"/>
      <c r="F170" s="1040"/>
      <c r="G170" s="1040"/>
      <c r="H170" s="937"/>
      <c r="I170" s="39"/>
      <c r="M170" s="39"/>
      <c r="N170" s="39"/>
      <c r="O170" s="39"/>
      <c r="P170" s="39"/>
      <c r="Q170" s="39"/>
      <c r="R170" s="39"/>
      <c r="S170" s="39"/>
      <c r="T170" s="39"/>
      <c r="U170" s="39"/>
      <c r="V170" s="941"/>
      <c r="W170" s="941"/>
      <c r="X170" s="941"/>
      <c r="Y170" s="941"/>
      <c r="Z170" s="941"/>
      <c r="AA170" s="941"/>
      <c r="AB170" s="941"/>
      <c r="AC170" s="941"/>
      <c r="AD170" s="941"/>
      <c r="AE170" s="941"/>
      <c r="AF170" s="941"/>
      <c r="AG170" s="941"/>
      <c r="AH170" s="941"/>
      <c r="AI170" s="941"/>
      <c r="AJ170" s="941"/>
      <c r="AK170" s="941"/>
      <c r="AL170" s="941"/>
    </row>
  </sheetData>
  <mergeCells count="15">
    <mergeCell ref="I10:L11"/>
    <mergeCell ref="M10:M11"/>
    <mergeCell ref="N10:P11"/>
    <mergeCell ref="A168:G168"/>
    <mergeCell ref="A169:G169"/>
    <mergeCell ref="A170:G170"/>
    <mergeCell ref="Q10:V11"/>
    <mergeCell ref="W10:AD10"/>
    <mergeCell ref="AF10:AL11"/>
    <mergeCell ref="X11:AB11"/>
    <mergeCell ref="A166:G166"/>
    <mergeCell ref="A167:G167"/>
    <mergeCell ref="A10:A12"/>
    <mergeCell ref="B10:D12"/>
    <mergeCell ref="E10:H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H94"/>
  <sheetViews>
    <sheetView tabSelected="1" topLeftCell="K12" workbookViewId="0">
      <selection activeCell="R20" sqref="R20"/>
    </sheetView>
  </sheetViews>
  <sheetFormatPr defaultRowHeight="12.75" x14ac:dyDescent="0.2"/>
  <cols>
    <col min="2" max="5" width="20.83203125" customWidth="1"/>
    <col min="7" max="11" width="20.83203125" customWidth="1"/>
    <col min="13" max="13" width="10.83203125" customWidth="1"/>
    <col min="14" max="14" width="30.83203125" customWidth="1"/>
    <col min="15" max="23" width="15.83203125" customWidth="1"/>
    <col min="25" max="30" width="20.83203125" customWidth="1"/>
    <col min="31" max="31" width="10.83203125" customWidth="1"/>
  </cols>
  <sheetData>
    <row r="2" spans="2:34" x14ac:dyDescent="0.2">
      <c r="B2" s="942" t="s">
        <v>825</v>
      </c>
      <c r="C2" s="942"/>
      <c r="D2" s="942"/>
      <c r="E2" s="942"/>
      <c r="G2" s="942" t="s">
        <v>919</v>
      </c>
      <c r="H2" s="942"/>
      <c r="I2" s="942"/>
      <c r="J2" s="942"/>
      <c r="K2" s="942"/>
      <c r="M2" s="1060" t="s">
        <v>928</v>
      </c>
      <c r="N2" s="1060"/>
      <c r="O2" s="1060"/>
      <c r="P2" s="1060"/>
      <c r="Q2" s="1060"/>
      <c r="R2" s="1060"/>
      <c r="S2" s="1060"/>
      <c r="T2" s="1060"/>
      <c r="U2" s="1060"/>
      <c r="V2" s="1060"/>
      <c r="W2" s="1060"/>
      <c r="Y2" s="1061" t="s">
        <v>939</v>
      </c>
      <c r="Z2" s="1061"/>
      <c r="AA2" s="1061"/>
      <c r="AB2" s="1061"/>
      <c r="AC2" s="1061"/>
      <c r="AD2" s="1061"/>
    </row>
    <row r="3" spans="2:34" ht="13.5" thickBot="1" x14ac:dyDescent="0.25">
      <c r="B3" s="946" t="s">
        <v>826</v>
      </c>
      <c r="M3" s="945" t="s">
        <v>449</v>
      </c>
      <c r="N3" s="945" t="s">
        <v>929</v>
      </c>
      <c r="O3" s="945" t="s">
        <v>930</v>
      </c>
      <c r="P3" s="945" t="s">
        <v>441</v>
      </c>
      <c r="Q3" s="945" t="s">
        <v>442</v>
      </c>
      <c r="R3" s="945" t="s">
        <v>443</v>
      </c>
      <c r="S3" s="945" t="s">
        <v>444</v>
      </c>
      <c r="T3" s="945" t="s">
        <v>445</v>
      </c>
      <c r="U3" s="945" t="s">
        <v>446</v>
      </c>
      <c r="V3" s="945" t="s">
        <v>931</v>
      </c>
      <c r="W3" s="945" t="s">
        <v>932</v>
      </c>
      <c r="Y3" s="945" t="s">
        <v>441</v>
      </c>
      <c r="Z3" s="945" t="s">
        <v>442</v>
      </c>
      <c r="AA3" s="945" t="s">
        <v>443</v>
      </c>
      <c r="AB3" s="945" t="s">
        <v>444</v>
      </c>
      <c r="AC3" s="945" t="s">
        <v>445</v>
      </c>
      <c r="AD3" s="945" t="s">
        <v>446</v>
      </c>
      <c r="AE3" s="945" t="s">
        <v>830</v>
      </c>
      <c r="AF3" s="964" t="s">
        <v>940</v>
      </c>
    </row>
    <row r="4" spans="2:34" ht="13.5" thickBot="1" x14ac:dyDescent="0.25">
      <c r="B4" s="945" t="s">
        <v>827</v>
      </c>
      <c r="C4" s="945" t="s">
        <v>828</v>
      </c>
      <c r="D4" s="945" t="s">
        <v>829</v>
      </c>
      <c r="E4" s="945" t="s">
        <v>830</v>
      </c>
      <c r="G4" s="959" t="s">
        <v>920</v>
      </c>
      <c r="H4" s="949" t="s">
        <v>921</v>
      </c>
      <c r="I4" s="949" t="s">
        <v>922</v>
      </c>
      <c r="J4" s="949" t="s">
        <v>923</v>
      </c>
      <c r="K4" s="950" t="s">
        <v>830</v>
      </c>
      <c r="M4" s="290" t="s">
        <v>457</v>
      </c>
      <c r="N4" t="s">
        <v>458</v>
      </c>
      <c r="O4" s="966">
        <v>5.0799921135571973</v>
      </c>
      <c r="P4" s="968">
        <v>43393.98000000001</v>
      </c>
      <c r="Q4" s="968">
        <v>2404761.1244060001</v>
      </c>
      <c r="R4" s="968">
        <v>636089.24899999995</v>
      </c>
      <c r="S4" s="968">
        <v>334158</v>
      </c>
      <c r="T4" s="968">
        <v>132262</v>
      </c>
      <c r="U4" t="s">
        <v>69</v>
      </c>
      <c r="V4" t="s">
        <v>455</v>
      </c>
      <c r="W4" t="s">
        <v>135</v>
      </c>
      <c r="Y4" s="968">
        <f t="shared" ref="Y4:AD5" si="0">P4</f>
        <v>43393.98000000001</v>
      </c>
      <c r="Z4" s="968">
        <f t="shared" si="0"/>
        <v>2404761.1244060001</v>
      </c>
      <c r="AA4" s="968">
        <f t="shared" si="0"/>
        <v>636089.24899999995</v>
      </c>
      <c r="AB4" s="968">
        <f t="shared" si="0"/>
        <v>334158</v>
      </c>
      <c r="AC4" s="968">
        <f t="shared" si="0"/>
        <v>132262</v>
      </c>
      <c r="AD4" t="str">
        <f t="shared" si="0"/>
        <v>NA</v>
      </c>
      <c r="AE4" t="s">
        <v>135</v>
      </c>
      <c r="AF4" s="290" t="s">
        <v>941</v>
      </c>
      <c r="AG4" s="290"/>
      <c r="AH4" s="290"/>
    </row>
    <row r="5" spans="2:34" x14ac:dyDescent="0.2">
      <c r="B5" t="s">
        <v>831</v>
      </c>
      <c r="C5">
        <v>4.3999999999999997E-2</v>
      </c>
      <c r="D5">
        <v>4.7E-2</v>
      </c>
      <c r="E5" t="s">
        <v>832</v>
      </c>
      <c r="G5" s="956" t="s">
        <v>924</v>
      </c>
      <c r="H5" s="953">
        <f>AVERAGE(C5:C10)</f>
        <v>4.0400000000000005E-2</v>
      </c>
      <c r="I5" s="953">
        <f>AVERAGE(D5:D10)</f>
        <v>4.066666666666667E-2</v>
      </c>
      <c r="J5" s="961">
        <f>AVERAGE(H5:I5)</f>
        <v>4.0533333333333338E-2</v>
      </c>
      <c r="K5" s="950" t="s">
        <v>832</v>
      </c>
      <c r="M5" s="290" t="s">
        <v>461</v>
      </c>
      <c r="N5" t="s">
        <v>325</v>
      </c>
      <c r="O5" s="966">
        <v>1.9965254138179993E-2</v>
      </c>
      <c r="P5" s="968">
        <v>286650.96243229997</v>
      </c>
      <c r="Q5" s="968">
        <v>3086.84</v>
      </c>
      <c r="R5" s="968">
        <v>30133.764544000001</v>
      </c>
      <c r="S5" t="s">
        <v>69</v>
      </c>
      <c r="T5" t="s">
        <v>69</v>
      </c>
      <c r="U5" t="s">
        <v>69</v>
      </c>
      <c r="V5" s="290" t="s">
        <v>455</v>
      </c>
      <c r="W5" s="290" t="s">
        <v>135</v>
      </c>
      <c r="Y5" s="969">
        <f t="shared" si="0"/>
        <v>286650.96243229997</v>
      </c>
      <c r="Z5" s="969">
        <f t="shared" si="0"/>
        <v>3086.84</v>
      </c>
      <c r="AA5" s="969">
        <f t="shared" si="0"/>
        <v>30133.764544000001</v>
      </c>
      <c r="AB5" s="290" t="str">
        <f t="shared" si="0"/>
        <v>NA</v>
      </c>
      <c r="AC5" s="290" t="str">
        <f t="shared" si="0"/>
        <v>NA</v>
      </c>
      <c r="AD5" t="str">
        <f t="shared" si="0"/>
        <v>NA</v>
      </c>
      <c r="AE5" t="s">
        <v>135</v>
      </c>
      <c r="AF5" s="290" t="s">
        <v>942</v>
      </c>
    </row>
    <row r="6" spans="2:34" x14ac:dyDescent="0.2">
      <c r="B6" t="s">
        <v>833</v>
      </c>
      <c r="C6">
        <v>4.2999999999999997E-2</v>
      </c>
      <c r="D6">
        <v>4.5999999999999999E-2</v>
      </c>
      <c r="E6" t="s">
        <v>832</v>
      </c>
      <c r="G6" s="957" t="s">
        <v>925</v>
      </c>
      <c r="H6" s="954">
        <f>AVERAGE(C16:C18,C23,C27,C33,C35,C38)</f>
        <v>1.9875000000000004E-2</v>
      </c>
      <c r="I6" s="954">
        <f>AVERAGE(D16:D18,D23,D27,D33,D35,D38)</f>
        <v>2.2625000000000003E-2</v>
      </c>
      <c r="J6" s="962">
        <f>AVERAGE(H6:I6)</f>
        <v>2.1250000000000005E-2</v>
      </c>
      <c r="K6" s="951" t="s">
        <v>832</v>
      </c>
      <c r="M6" s="290" t="s">
        <v>463</v>
      </c>
      <c r="N6" t="s">
        <v>464</v>
      </c>
      <c r="O6" s="966">
        <v>0.26558133570969994</v>
      </c>
      <c r="P6" s="968">
        <v>14478.4548402</v>
      </c>
      <c r="Q6" s="968">
        <v>115383.074991</v>
      </c>
      <c r="R6" s="968">
        <v>7131.0819999999994</v>
      </c>
      <c r="S6" s="968">
        <v>18385.49518843073</v>
      </c>
      <c r="T6" t="s">
        <v>69</v>
      </c>
      <c r="U6" t="s">
        <v>69</v>
      </c>
      <c r="V6" s="960" t="s">
        <v>455</v>
      </c>
      <c r="W6" s="960" t="s">
        <v>91</v>
      </c>
      <c r="Y6" s="968">
        <f>P6/$J$5</f>
        <v>357198.72138651309</v>
      </c>
      <c r="Z6" s="968">
        <f>Q6/$J$6</f>
        <v>5429791.7642823514</v>
      </c>
      <c r="AA6" s="968">
        <f>R6/$J$7</f>
        <v>149812.6470588235</v>
      </c>
      <c r="AB6" s="968">
        <f>S6/$J$8</f>
        <v>1137247.1250575706</v>
      </c>
      <c r="AC6" s="290" t="str">
        <f t="shared" ref="AC6:AD10" si="1">T6</f>
        <v>NA</v>
      </c>
      <c r="AD6" t="str">
        <f t="shared" si="1"/>
        <v>NA</v>
      </c>
      <c r="AE6" t="s">
        <v>91</v>
      </c>
      <c r="AF6" s="290" t="s">
        <v>943</v>
      </c>
    </row>
    <row r="7" spans="2:34" x14ac:dyDescent="0.2">
      <c r="B7" t="s">
        <v>834</v>
      </c>
      <c r="C7" s="130">
        <v>0.04</v>
      </c>
      <c r="D7">
        <v>4.2999999999999997E-2</v>
      </c>
      <c r="E7" t="s">
        <v>832</v>
      </c>
      <c r="G7" s="957" t="s">
        <v>926</v>
      </c>
      <c r="H7" s="954">
        <f>AVERAGE(C55:C58,C60)</f>
        <v>4.7E-2</v>
      </c>
      <c r="I7" s="954">
        <f>AVERAGE(D55:D58,D60)</f>
        <v>4.82E-2</v>
      </c>
      <c r="J7" s="962">
        <f>AVERAGE(H7:I7)</f>
        <v>4.7600000000000003E-2</v>
      </c>
      <c r="K7" s="951" t="s">
        <v>832</v>
      </c>
      <c r="M7" s="290" t="s">
        <v>465</v>
      </c>
      <c r="N7" t="s">
        <v>466</v>
      </c>
      <c r="O7" s="966">
        <v>1.3663988408000004E-2</v>
      </c>
      <c r="P7" s="968">
        <v>12215.129000000001</v>
      </c>
      <c r="Q7" s="968">
        <v>310568.97144113993</v>
      </c>
      <c r="R7" s="968">
        <v>60553.070754600005</v>
      </c>
      <c r="S7" t="s">
        <v>69</v>
      </c>
      <c r="T7" s="969">
        <v>231</v>
      </c>
      <c r="U7" t="s">
        <v>69</v>
      </c>
      <c r="V7" s="960" t="s">
        <v>455</v>
      </c>
      <c r="W7" s="960" t="s">
        <v>91</v>
      </c>
      <c r="Y7" s="968">
        <f>P7/$J$5</f>
        <v>301360.09046052629</v>
      </c>
      <c r="Z7" s="968">
        <f>Q7/$J$6</f>
        <v>14615010.420759523</v>
      </c>
      <c r="AA7" s="968">
        <f>R7/$J$7</f>
        <v>1272123.3351806724</v>
      </c>
      <c r="AB7" t="e">
        <f>S7/$J$8</f>
        <v>#VALUE!</v>
      </c>
      <c r="AC7" s="970">
        <f t="shared" si="1"/>
        <v>231</v>
      </c>
      <c r="AD7" t="str">
        <f t="shared" si="1"/>
        <v>NA</v>
      </c>
      <c r="AE7" t="s">
        <v>91</v>
      </c>
      <c r="AF7" s="290" t="s">
        <v>944</v>
      </c>
    </row>
    <row r="8" spans="2:34" x14ac:dyDescent="0.2">
      <c r="B8" t="s">
        <v>835</v>
      </c>
      <c r="C8">
        <v>3.7999999999999999E-2</v>
      </c>
      <c r="D8" s="130">
        <v>0.04</v>
      </c>
      <c r="E8" t="s">
        <v>832</v>
      </c>
      <c r="G8" s="957" t="s">
        <v>444</v>
      </c>
      <c r="H8" s="954">
        <f>AVERAGE(C85:C87)</f>
        <v>1.4999999999999999E-2</v>
      </c>
      <c r="I8" s="954">
        <f>AVERAGE(D85:D87)</f>
        <v>1.7333333333333336E-2</v>
      </c>
      <c r="J8" s="962">
        <f>AVERAGE(H8:I8)</f>
        <v>1.6166666666666669E-2</v>
      </c>
      <c r="K8" s="951" t="s">
        <v>832</v>
      </c>
      <c r="M8" s="290" t="s">
        <v>478</v>
      </c>
      <c r="N8" t="s">
        <v>479</v>
      </c>
      <c r="O8" s="966">
        <v>7.8015136627543849E-2</v>
      </c>
      <c r="P8" s="968">
        <v>42285.596354919056</v>
      </c>
      <c r="Q8" t="s">
        <v>69</v>
      </c>
      <c r="R8" t="s">
        <v>69</v>
      </c>
      <c r="S8" s="968">
        <v>3224.559386841398</v>
      </c>
      <c r="T8" t="s">
        <v>69</v>
      </c>
      <c r="U8" t="s">
        <v>69</v>
      </c>
      <c r="V8" s="960" t="s">
        <v>455</v>
      </c>
      <c r="W8" s="960" t="s">
        <v>91</v>
      </c>
      <c r="Y8" s="968">
        <f>P8/$J$5</f>
        <v>1043230.1732299108</v>
      </c>
      <c r="Z8" t="str">
        <f>Q8</f>
        <v>NA</v>
      </c>
      <c r="AA8" t="str">
        <f>R8</f>
        <v>NA</v>
      </c>
      <c r="AB8" s="968">
        <f>S8/$J$8</f>
        <v>199457.28166029262</v>
      </c>
      <c r="AC8" t="str">
        <f t="shared" si="1"/>
        <v>NA</v>
      </c>
      <c r="AD8" t="str">
        <f t="shared" si="1"/>
        <v>NA</v>
      </c>
      <c r="AE8" t="s">
        <v>91</v>
      </c>
      <c r="AF8" s="290" t="s">
        <v>945</v>
      </c>
    </row>
    <row r="9" spans="2:34" ht="13.5" thickBot="1" x14ac:dyDescent="0.25">
      <c r="B9" t="s">
        <v>836</v>
      </c>
      <c r="C9">
        <v>3.6999999999999998E-2</v>
      </c>
      <c r="D9">
        <v>3.9E-2</v>
      </c>
      <c r="E9" t="s">
        <v>832</v>
      </c>
      <c r="G9" s="958" t="s">
        <v>927</v>
      </c>
      <c r="H9" s="955">
        <f>AVERAGE(C73:C78)</f>
        <v>1.2499999999999997E-2</v>
      </c>
      <c r="I9" s="955">
        <f>AVERAGE(D73:D78)</f>
        <v>1.4333333333333332E-2</v>
      </c>
      <c r="J9" s="963">
        <f>AVERAGE(H9:I9)</f>
        <v>1.3416666666666664E-2</v>
      </c>
      <c r="K9" s="952" t="s">
        <v>832</v>
      </c>
      <c r="M9" t="s">
        <v>480</v>
      </c>
      <c r="N9" t="s">
        <v>481</v>
      </c>
      <c r="O9" s="966">
        <v>1.1488449344564697</v>
      </c>
      <c r="P9" s="968">
        <v>208233.32990010001</v>
      </c>
      <c r="Q9" s="968">
        <v>73052.110931500021</v>
      </c>
      <c r="R9" s="968">
        <v>682403.26042700012</v>
      </c>
      <c r="S9" s="968">
        <v>81262.950000000012</v>
      </c>
      <c r="T9" s="968">
        <v>53424.119999999995</v>
      </c>
      <c r="U9" t="s">
        <v>69</v>
      </c>
      <c r="V9" t="s">
        <v>455</v>
      </c>
      <c r="W9" t="s">
        <v>135</v>
      </c>
      <c r="Y9" s="968">
        <f>P9</f>
        <v>208233.32990010001</v>
      </c>
      <c r="Z9" s="968">
        <f>Q9</f>
        <v>73052.110931500021</v>
      </c>
      <c r="AA9" s="968">
        <f>R9</f>
        <v>682403.26042700012</v>
      </c>
      <c r="AB9" s="968">
        <f>S9</f>
        <v>81262.950000000012</v>
      </c>
      <c r="AC9" s="968">
        <f t="shared" si="1"/>
        <v>53424.119999999995</v>
      </c>
      <c r="AD9" t="str">
        <f t="shared" si="1"/>
        <v>NA</v>
      </c>
      <c r="AE9" t="s">
        <v>135</v>
      </c>
      <c r="AF9" s="290" t="s">
        <v>942</v>
      </c>
    </row>
    <row r="10" spans="2:34" x14ac:dyDescent="0.2">
      <c r="B10" t="s">
        <v>837</v>
      </c>
      <c r="D10">
        <v>2.9000000000000001E-2</v>
      </c>
      <c r="E10" t="s">
        <v>832</v>
      </c>
      <c r="M10" t="s">
        <v>488</v>
      </c>
      <c r="N10" t="s">
        <v>489</v>
      </c>
      <c r="O10" s="966">
        <v>18.370645289126657</v>
      </c>
      <c r="P10" s="968">
        <v>1318203.4435883756</v>
      </c>
      <c r="Q10" t="s">
        <v>69</v>
      </c>
      <c r="R10" s="968">
        <v>5084.9793663311866</v>
      </c>
      <c r="S10" s="968">
        <v>62722.279113724624</v>
      </c>
      <c r="T10" t="s">
        <v>69</v>
      </c>
      <c r="U10" t="s">
        <v>69</v>
      </c>
      <c r="V10" s="960" t="s">
        <v>455</v>
      </c>
      <c r="W10" s="960" t="s">
        <v>91</v>
      </c>
      <c r="Y10" s="968">
        <f t="shared" ref="Y10:Y15" si="2">P10/$J$5</f>
        <v>32521466.535897419</v>
      </c>
      <c r="Z10" t="e">
        <f>Q10/$J$6</f>
        <v>#VALUE!</v>
      </c>
      <c r="AA10" s="968">
        <f>R10/$J$7</f>
        <v>106827.2976119997</v>
      </c>
      <c r="AB10" s="968">
        <f>S10/$J$8</f>
        <v>3879728.6049726564</v>
      </c>
      <c r="AC10" t="str">
        <f t="shared" si="1"/>
        <v>NA</v>
      </c>
      <c r="AD10" t="str">
        <f t="shared" si="1"/>
        <v>NA</v>
      </c>
      <c r="AE10" t="s">
        <v>91</v>
      </c>
      <c r="AF10" s="290" t="s">
        <v>946</v>
      </c>
    </row>
    <row r="11" spans="2:34" x14ac:dyDescent="0.2">
      <c r="B11" t="s">
        <v>838</v>
      </c>
      <c r="C11">
        <v>8.0000000000000002E-3</v>
      </c>
      <c r="D11" s="130">
        <v>0.01</v>
      </c>
      <c r="E11" t="s">
        <v>832</v>
      </c>
      <c r="M11" t="s">
        <v>490</v>
      </c>
      <c r="N11" t="s">
        <v>491</v>
      </c>
      <c r="O11" s="966">
        <v>2.147240377493453</v>
      </c>
      <c r="P11" s="968">
        <v>122838.87441213707</v>
      </c>
      <c r="Q11" t="s">
        <v>69</v>
      </c>
      <c r="R11" s="968">
        <v>1167.0499140828558</v>
      </c>
      <c r="S11" s="968">
        <v>9535.8907374094524</v>
      </c>
      <c r="T11" t="s">
        <v>69</v>
      </c>
      <c r="U11" t="s">
        <v>69</v>
      </c>
      <c r="V11" s="960" t="s">
        <v>455</v>
      </c>
      <c r="W11" s="960" t="s">
        <v>91</v>
      </c>
      <c r="Y11" s="968">
        <f t="shared" si="2"/>
        <v>3030564.3358257497</v>
      </c>
      <c r="Z11" t="e">
        <f t="shared" ref="Z11:Z22" si="3">Q11/$J$6</f>
        <v>#VALUE!</v>
      </c>
      <c r="AA11" s="968">
        <f t="shared" ref="AA11:AA22" si="4">R11/$J$7</f>
        <v>24517.85533787512</v>
      </c>
      <c r="AB11" s="968">
        <f t="shared" ref="AB11:AB22" si="5">S11/$J$8</f>
        <v>589848.91159233719</v>
      </c>
      <c r="AC11" t="str">
        <f t="shared" ref="AC11:AC23" si="6">T11</f>
        <v>NA</v>
      </c>
      <c r="AD11" t="str">
        <f t="shared" ref="AD11:AD24" si="7">U11</f>
        <v>NA</v>
      </c>
      <c r="AE11" t="s">
        <v>91</v>
      </c>
      <c r="AF11" s="290" t="s">
        <v>945</v>
      </c>
    </row>
    <row r="12" spans="2:34" x14ac:dyDescent="0.2">
      <c r="M12" t="s">
        <v>492</v>
      </c>
      <c r="N12" t="s">
        <v>493</v>
      </c>
      <c r="O12" s="966">
        <v>2.4947131451948104</v>
      </c>
      <c r="P12" s="968">
        <v>506559.42998761742</v>
      </c>
      <c r="Q12" t="s">
        <v>69</v>
      </c>
      <c r="R12" s="968">
        <v>2191.1519650355604</v>
      </c>
      <c r="S12" s="968">
        <v>40924.009421326489</v>
      </c>
      <c r="T12" t="s">
        <v>69</v>
      </c>
      <c r="U12" t="s">
        <v>69</v>
      </c>
      <c r="V12" s="960" t="s">
        <v>455</v>
      </c>
      <c r="W12" s="960" t="s">
        <v>91</v>
      </c>
      <c r="Y12" s="968">
        <f t="shared" si="2"/>
        <v>12497354.358247139</v>
      </c>
      <c r="Z12" t="e">
        <f t="shared" si="3"/>
        <v>#VALUE!</v>
      </c>
      <c r="AA12" s="968">
        <f t="shared" si="4"/>
        <v>46032.604307469752</v>
      </c>
      <c r="AB12" s="968">
        <f t="shared" si="5"/>
        <v>2531382.026061432</v>
      </c>
      <c r="AC12" t="str">
        <f t="shared" si="6"/>
        <v>NA</v>
      </c>
      <c r="AD12" t="str">
        <f t="shared" si="7"/>
        <v>NA</v>
      </c>
      <c r="AE12" t="s">
        <v>91</v>
      </c>
      <c r="AF12" s="290" t="s">
        <v>945</v>
      </c>
    </row>
    <row r="13" spans="2:34" ht="13.5" thickBot="1" x14ac:dyDescent="0.25">
      <c r="B13" s="946" t="s">
        <v>840</v>
      </c>
      <c r="M13" t="s">
        <v>494</v>
      </c>
      <c r="N13" t="s">
        <v>495</v>
      </c>
      <c r="O13" s="966">
        <v>0.46693223997627598</v>
      </c>
      <c r="P13" s="968">
        <v>20406.498396651696</v>
      </c>
      <c r="Q13" t="s">
        <v>69</v>
      </c>
      <c r="R13" t="s">
        <v>69</v>
      </c>
      <c r="S13" s="968">
        <v>583.02062258016747</v>
      </c>
      <c r="T13" t="s">
        <v>69</v>
      </c>
      <c r="U13" t="s">
        <v>69</v>
      </c>
      <c r="V13" s="960" t="s">
        <v>455</v>
      </c>
      <c r="W13" s="960" t="s">
        <v>91</v>
      </c>
      <c r="Y13" s="968">
        <f t="shared" si="2"/>
        <v>503449.79597002536</v>
      </c>
      <c r="Z13" t="e">
        <f t="shared" si="3"/>
        <v>#VALUE!</v>
      </c>
      <c r="AA13" t="e">
        <f t="shared" si="4"/>
        <v>#VALUE!</v>
      </c>
      <c r="AB13" s="968">
        <f t="shared" si="5"/>
        <v>36063.1312936186</v>
      </c>
      <c r="AC13" t="str">
        <f t="shared" si="6"/>
        <v>NA</v>
      </c>
      <c r="AD13" t="str">
        <f t="shared" si="7"/>
        <v>NA</v>
      </c>
      <c r="AE13" t="s">
        <v>91</v>
      </c>
      <c r="AF13" s="290" t="s">
        <v>947</v>
      </c>
    </row>
    <row r="14" spans="2:34" x14ac:dyDescent="0.2">
      <c r="B14" s="945" t="s">
        <v>841</v>
      </c>
      <c r="C14" s="945" t="s">
        <v>828</v>
      </c>
      <c r="D14" s="945" t="s">
        <v>829</v>
      </c>
      <c r="E14" s="945" t="s">
        <v>830</v>
      </c>
      <c r="M14" t="s">
        <v>504</v>
      </c>
      <c r="N14" t="s">
        <v>505</v>
      </c>
      <c r="O14" s="966">
        <v>3.267299218964332E-2</v>
      </c>
      <c r="P14" s="968">
        <v>14336.4692180777</v>
      </c>
      <c r="Q14" s="968">
        <v>342.47472684615383</v>
      </c>
      <c r="R14" t="s">
        <v>69</v>
      </c>
      <c r="S14" s="968">
        <v>996.30838031744122</v>
      </c>
      <c r="T14" t="s">
        <v>69</v>
      </c>
      <c r="U14" t="s">
        <v>69</v>
      </c>
      <c r="V14" s="960" t="s">
        <v>455</v>
      </c>
      <c r="W14" s="960" t="s">
        <v>91</v>
      </c>
      <c r="Y14" s="968">
        <f t="shared" si="2"/>
        <v>353695.78663020639</v>
      </c>
      <c r="Z14" s="968">
        <f t="shared" si="3"/>
        <v>16116.457733936648</v>
      </c>
      <c r="AA14" t="e">
        <f t="shared" si="4"/>
        <v>#VALUE!</v>
      </c>
      <c r="AB14" s="968">
        <f t="shared" si="5"/>
        <v>61627.322493862332</v>
      </c>
      <c r="AC14" t="str">
        <f t="shared" si="6"/>
        <v>NA</v>
      </c>
      <c r="AD14" t="str">
        <f t="shared" si="7"/>
        <v>NA</v>
      </c>
      <c r="AE14" t="s">
        <v>91</v>
      </c>
      <c r="AF14" s="290" t="s">
        <v>945</v>
      </c>
    </row>
    <row r="15" spans="2:34" x14ac:dyDescent="0.2">
      <c r="B15" t="s">
        <v>842</v>
      </c>
      <c r="C15">
        <v>3.1E-2</v>
      </c>
      <c r="D15">
        <v>3.2000000000000001E-2</v>
      </c>
      <c r="E15" t="s">
        <v>832</v>
      </c>
      <c r="M15" t="s">
        <v>509</v>
      </c>
      <c r="N15" t="s">
        <v>510</v>
      </c>
      <c r="O15" s="966">
        <v>1.8115973866148543</v>
      </c>
      <c r="P15" s="968">
        <v>19352.814953028468</v>
      </c>
      <c r="Q15" t="s">
        <v>69</v>
      </c>
      <c r="R15" t="s">
        <v>69</v>
      </c>
      <c r="S15" t="s">
        <v>69</v>
      </c>
      <c r="T15" t="s">
        <v>69</v>
      </c>
      <c r="U15" t="s">
        <v>69</v>
      </c>
      <c r="V15" s="960" t="s">
        <v>455</v>
      </c>
      <c r="W15" s="960" t="s">
        <v>91</v>
      </c>
      <c r="Y15" s="968">
        <f t="shared" si="2"/>
        <v>477454.31627537333</v>
      </c>
      <c r="Z15" t="e">
        <f t="shared" si="3"/>
        <v>#VALUE!</v>
      </c>
      <c r="AA15" t="e">
        <f t="shared" si="4"/>
        <v>#VALUE!</v>
      </c>
      <c r="AB15" t="e">
        <f t="shared" si="5"/>
        <v>#VALUE!</v>
      </c>
      <c r="AC15" t="str">
        <f t="shared" si="6"/>
        <v>NA</v>
      </c>
      <c r="AD15" t="str">
        <f t="shared" si="7"/>
        <v>NA</v>
      </c>
      <c r="AE15" t="s">
        <v>91</v>
      </c>
      <c r="AF15" s="290" t="s">
        <v>948</v>
      </c>
    </row>
    <row r="16" spans="2:34" x14ac:dyDescent="0.2">
      <c r="B16" t="s">
        <v>843</v>
      </c>
      <c r="C16">
        <v>2.8000000000000001E-2</v>
      </c>
      <c r="D16">
        <v>0.03</v>
      </c>
      <c r="E16" t="s">
        <v>832</v>
      </c>
      <c r="M16" t="s">
        <v>516</v>
      </c>
      <c r="N16" t="s">
        <v>517</v>
      </c>
      <c r="O16" s="966">
        <v>10.184026231999795</v>
      </c>
      <c r="P16" s="968">
        <v>205720.99815774456</v>
      </c>
      <c r="Q16" s="968">
        <v>8399.7820267679999</v>
      </c>
      <c r="R16" s="968">
        <v>374365.92028523417</v>
      </c>
      <c r="S16" s="968">
        <v>66692</v>
      </c>
      <c r="T16" t="s">
        <v>69</v>
      </c>
      <c r="U16" t="s">
        <v>69</v>
      </c>
      <c r="V16" t="s">
        <v>455</v>
      </c>
      <c r="W16" t="s">
        <v>135</v>
      </c>
      <c r="Y16" s="968">
        <f>P16</f>
        <v>205720.99815774456</v>
      </c>
      <c r="Z16" s="968">
        <f>Q16</f>
        <v>8399.7820267679999</v>
      </c>
      <c r="AA16" s="968">
        <f>R16</f>
        <v>374365.92028523417</v>
      </c>
      <c r="AB16" s="968">
        <f>S16</f>
        <v>66692</v>
      </c>
      <c r="AC16" t="str">
        <f t="shared" si="6"/>
        <v>NA</v>
      </c>
      <c r="AD16" t="str">
        <f t="shared" si="7"/>
        <v>NA</v>
      </c>
      <c r="AE16" t="s">
        <v>135</v>
      </c>
      <c r="AF16" s="290" t="s">
        <v>942</v>
      </c>
    </row>
    <row r="17" spans="2:32" x14ac:dyDescent="0.2">
      <c r="B17" t="s">
        <v>844</v>
      </c>
      <c r="C17">
        <v>2.7E-2</v>
      </c>
      <c r="D17">
        <v>2.8000000000000001E-2</v>
      </c>
      <c r="E17" t="s">
        <v>832</v>
      </c>
      <c r="M17" t="s">
        <v>518</v>
      </c>
      <c r="N17" t="s">
        <v>519</v>
      </c>
      <c r="O17" s="966">
        <v>1.0323205188212583E-2</v>
      </c>
      <c r="P17" s="968">
        <v>10454.621905787979</v>
      </c>
      <c r="Q17" t="s">
        <v>69</v>
      </c>
      <c r="R17" t="s">
        <v>69</v>
      </c>
      <c r="S17" s="968">
        <v>466.11556479803937</v>
      </c>
      <c r="T17" t="s">
        <v>69</v>
      </c>
      <c r="U17" t="s">
        <v>69</v>
      </c>
      <c r="V17" s="960" t="s">
        <v>455</v>
      </c>
      <c r="W17" s="960" t="s">
        <v>91</v>
      </c>
      <c r="Y17" s="968">
        <f>P17/$J$5</f>
        <v>257926.52728095339</v>
      </c>
      <c r="Z17" t="e">
        <f t="shared" si="3"/>
        <v>#VALUE!</v>
      </c>
      <c r="AA17" t="e">
        <f t="shared" si="4"/>
        <v>#VALUE!</v>
      </c>
      <c r="AB17" s="968">
        <f t="shared" si="5"/>
        <v>28831.890606064288</v>
      </c>
      <c r="AC17" t="str">
        <f t="shared" si="6"/>
        <v>NA</v>
      </c>
      <c r="AD17" t="str">
        <f t="shared" si="7"/>
        <v>NA</v>
      </c>
      <c r="AE17" t="s">
        <v>91</v>
      </c>
      <c r="AF17" s="290" t="s">
        <v>946</v>
      </c>
    </row>
    <row r="18" spans="2:32" x14ac:dyDescent="0.2">
      <c r="B18" t="s">
        <v>845</v>
      </c>
      <c r="C18">
        <v>2.3E-2</v>
      </c>
      <c r="D18">
        <v>2.5000000000000001E-2</v>
      </c>
      <c r="E18" t="s">
        <v>832</v>
      </c>
      <c r="M18" t="s">
        <v>520</v>
      </c>
      <c r="N18" t="s">
        <v>521</v>
      </c>
      <c r="O18" s="966">
        <v>14.7838902</v>
      </c>
      <c r="P18" s="968">
        <v>579911</v>
      </c>
      <c r="Q18" s="968">
        <v>37953</v>
      </c>
      <c r="R18" s="968">
        <v>928311</v>
      </c>
      <c r="S18" s="968">
        <v>240824</v>
      </c>
      <c r="T18" t="s">
        <v>69</v>
      </c>
      <c r="U18" t="s">
        <v>69</v>
      </c>
      <c r="V18" t="s">
        <v>455</v>
      </c>
      <c r="W18" t="s">
        <v>135</v>
      </c>
      <c r="Y18" s="968">
        <f>P18</f>
        <v>579911</v>
      </c>
      <c r="Z18" s="968">
        <f>Q18</f>
        <v>37953</v>
      </c>
      <c r="AA18" s="968">
        <f>R18</f>
        <v>928311</v>
      </c>
      <c r="AB18" s="968">
        <f>S18</f>
        <v>240824</v>
      </c>
      <c r="AC18" t="str">
        <f t="shared" si="6"/>
        <v>NA</v>
      </c>
      <c r="AD18" t="str">
        <f t="shared" si="7"/>
        <v>NA</v>
      </c>
      <c r="AE18" t="s">
        <v>135</v>
      </c>
      <c r="AF18" s="290" t="s">
        <v>949</v>
      </c>
    </row>
    <row r="19" spans="2:32" x14ac:dyDescent="0.2">
      <c r="B19" s="15" t="s">
        <v>839</v>
      </c>
      <c r="C19" s="947">
        <f>AVERAGE(C16:C18)</f>
        <v>2.5999999999999999E-2</v>
      </c>
      <c r="D19" s="947">
        <f>AVERAGE(D16:D18)</f>
        <v>2.7666666666666662E-2</v>
      </c>
      <c r="E19" s="15" t="s">
        <v>832</v>
      </c>
      <c r="M19" t="s">
        <v>522</v>
      </c>
      <c r="N19" t="s">
        <v>523</v>
      </c>
      <c r="O19" s="966">
        <v>6.5063868651756479E-2</v>
      </c>
      <c r="P19" s="968">
        <v>3445</v>
      </c>
      <c r="Q19" t="s">
        <v>69</v>
      </c>
      <c r="R19" t="s">
        <v>69</v>
      </c>
      <c r="S19" s="968">
        <v>98.424825550000008</v>
      </c>
      <c r="T19" t="s">
        <v>69</v>
      </c>
      <c r="U19" t="s">
        <v>69</v>
      </c>
      <c r="V19" s="960" t="s">
        <v>455</v>
      </c>
      <c r="W19" s="960" t="s">
        <v>91</v>
      </c>
      <c r="Y19" s="968">
        <f>P19/$J$5</f>
        <v>84991.776315789466</v>
      </c>
      <c r="Z19" t="e">
        <f t="shared" si="3"/>
        <v>#VALUE!</v>
      </c>
      <c r="AA19" t="e">
        <f t="shared" si="4"/>
        <v>#VALUE!</v>
      </c>
      <c r="AB19" s="968">
        <f t="shared" si="5"/>
        <v>6088.1335391752573</v>
      </c>
      <c r="AC19" t="str">
        <f t="shared" si="6"/>
        <v>NA</v>
      </c>
      <c r="AD19" t="str">
        <f t="shared" si="7"/>
        <v>NA</v>
      </c>
      <c r="AE19" t="s">
        <v>91</v>
      </c>
      <c r="AF19" s="290" t="s">
        <v>947</v>
      </c>
    </row>
    <row r="20" spans="2:32" x14ac:dyDescent="0.2">
      <c r="M20" t="s">
        <v>524</v>
      </c>
      <c r="N20" t="s">
        <v>525</v>
      </c>
      <c r="O20" s="966">
        <v>1.7080715679127421</v>
      </c>
      <c r="P20" s="968">
        <v>17767.596840439401</v>
      </c>
      <c r="Q20" s="968">
        <v>1201.2530512320002</v>
      </c>
      <c r="R20" s="968">
        <v>11657.919975885823</v>
      </c>
      <c r="S20" s="968">
        <v>14435</v>
      </c>
      <c r="T20" t="s">
        <v>69</v>
      </c>
      <c r="U20" t="s">
        <v>69</v>
      </c>
      <c r="V20" t="s">
        <v>455</v>
      </c>
      <c r="W20" t="s">
        <v>135</v>
      </c>
      <c r="Y20" s="968">
        <f>P20</f>
        <v>17767.596840439401</v>
      </c>
      <c r="Z20" s="968">
        <f>Q20</f>
        <v>1201.2530512320002</v>
      </c>
      <c r="AA20" s="968">
        <f>R20</f>
        <v>11657.919975885823</v>
      </c>
      <c r="AB20" s="968">
        <f>S20</f>
        <v>14435</v>
      </c>
      <c r="AC20" t="str">
        <f t="shared" si="6"/>
        <v>NA</v>
      </c>
      <c r="AD20" t="str">
        <f t="shared" si="7"/>
        <v>NA</v>
      </c>
      <c r="AE20" t="s">
        <v>135</v>
      </c>
      <c r="AF20" s="290" t="s">
        <v>942</v>
      </c>
    </row>
    <row r="21" spans="2:32" ht="13.5" thickBot="1" x14ac:dyDescent="0.25">
      <c r="B21" s="946" t="s">
        <v>846</v>
      </c>
      <c r="M21" t="s">
        <v>526</v>
      </c>
      <c r="N21" t="s">
        <v>527</v>
      </c>
      <c r="O21" s="966">
        <v>0.16791356912137539</v>
      </c>
      <c r="P21" s="968">
        <v>45987.998339459315</v>
      </c>
      <c r="Q21" t="s">
        <v>69</v>
      </c>
      <c r="R21" t="s">
        <v>69</v>
      </c>
      <c r="S21" s="968">
        <v>3596.4439821553424</v>
      </c>
      <c r="T21" t="s">
        <v>69</v>
      </c>
      <c r="U21" t="s">
        <v>69</v>
      </c>
      <c r="V21" s="960" t="s">
        <v>455</v>
      </c>
      <c r="W21" s="960" t="s">
        <v>91</v>
      </c>
      <c r="Y21" s="968">
        <f>P21/$J$5</f>
        <v>1134572.3274537658</v>
      </c>
      <c r="Z21" t="e">
        <f t="shared" si="3"/>
        <v>#VALUE!</v>
      </c>
      <c r="AA21" t="e">
        <f t="shared" si="4"/>
        <v>#VALUE!</v>
      </c>
      <c r="AB21" s="968">
        <f>S21/$J$8</f>
        <v>222460.45250445412</v>
      </c>
      <c r="AC21" t="str">
        <f t="shared" si="6"/>
        <v>NA</v>
      </c>
      <c r="AD21" t="str">
        <f t="shared" si="7"/>
        <v>NA</v>
      </c>
      <c r="AE21" t="s">
        <v>91</v>
      </c>
      <c r="AF21" s="290" t="s">
        <v>945</v>
      </c>
    </row>
    <row r="22" spans="2:32" x14ac:dyDescent="0.2">
      <c r="B22" s="945" t="s">
        <v>847</v>
      </c>
      <c r="C22" s="945" t="s">
        <v>828</v>
      </c>
      <c r="D22" s="945" t="s">
        <v>829</v>
      </c>
      <c r="E22" s="945" t="s">
        <v>830</v>
      </c>
      <c r="M22" t="s">
        <v>528</v>
      </c>
      <c r="N22" t="s">
        <v>529</v>
      </c>
      <c r="O22" s="966">
        <v>2.3754862855293941E-2</v>
      </c>
      <c r="P22" s="968">
        <v>253.848418115398</v>
      </c>
      <c r="Q22" t="s">
        <v>69</v>
      </c>
      <c r="R22" t="s">
        <v>69</v>
      </c>
      <c r="S22" t="s">
        <v>69</v>
      </c>
      <c r="T22" t="s">
        <v>69</v>
      </c>
      <c r="U22" t="s">
        <v>69</v>
      </c>
      <c r="V22" s="960" t="s">
        <v>455</v>
      </c>
      <c r="W22" s="960" t="s">
        <v>91</v>
      </c>
      <c r="Y22" s="968">
        <f>P22/$J$5</f>
        <v>6262.7076837680424</v>
      </c>
      <c r="Z22" t="e">
        <f t="shared" si="3"/>
        <v>#VALUE!</v>
      </c>
      <c r="AA22" t="e">
        <f t="shared" si="4"/>
        <v>#VALUE!</v>
      </c>
      <c r="AB22" t="e">
        <f t="shared" si="5"/>
        <v>#VALUE!</v>
      </c>
      <c r="AC22" t="str">
        <f t="shared" si="6"/>
        <v>NA</v>
      </c>
      <c r="AD22" t="str">
        <f t="shared" si="7"/>
        <v>NA</v>
      </c>
      <c r="AE22" t="s">
        <v>91</v>
      </c>
      <c r="AF22" s="290" t="s">
        <v>945</v>
      </c>
    </row>
    <row r="23" spans="2:32" x14ac:dyDescent="0.2">
      <c r="B23" t="s">
        <v>848</v>
      </c>
      <c r="C23">
        <v>2.7E-2</v>
      </c>
      <c r="D23">
        <v>3.5000000000000003E-2</v>
      </c>
      <c r="E23" t="s">
        <v>832</v>
      </c>
      <c r="M23" t="s">
        <v>530</v>
      </c>
      <c r="N23" t="s">
        <v>531</v>
      </c>
      <c r="O23" s="966">
        <v>1.2232174174968699E-2</v>
      </c>
      <c r="P23" s="968">
        <v>2488.4507396909999</v>
      </c>
      <c r="Q23" s="968">
        <v>92.163322999999991</v>
      </c>
      <c r="R23" s="968">
        <v>6782.1597388800001</v>
      </c>
      <c r="S23" s="968" t="s">
        <v>69</v>
      </c>
      <c r="T23" t="s">
        <v>69</v>
      </c>
      <c r="U23" t="s">
        <v>69</v>
      </c>
      <c r="V23" t="s">
        <v>455</v>
      </c>
      <c r="W23" t="s">
        <v>135</v>
      </c>
      <c r="Y23" s="968">
        <f>P23</f>
        <v>2488.4507396909999</v>
      </c>
      <c r="Z23" s="968">
        <f>Q23</f>
        <v>92.163322999999991</v>
      </c>
      <c r="AA23" s="968">
        <f>R23</f>
        <v>6782.1597388800001</v>
      </c>
      <c r="AB23" s="968" t="str">
        <f>S23</f>
        <v>NA</v>
      </c>
      <c r="AC23" t="str">
        <f t="shared" si="6"/>
        <v>NA</v>
      </c>
      <c r="AD23" t="str">
        <f t="shared" si="7"/>
        <v>NA</v>
      </c>
      <c r="AE23" t="s">
        <v>135</v>
      </c>
      <c r="AF23" s="290" t="s">
        <v>942</v>
      </c>
    </row>
    <row r="24" spans="2:32" x14ac:dyDescent="0.2">
      <c r="B24" t="s">
        <v>849</v>
      </c>
      <c r="C24">
        <v>3.2000000000000001E-2</v>
      </c>
      <c r="D24">
        <v>3.4000000000000002E-2</v>
      </c>
      <c r="E24" t="s">
        <v>832</v>
      </c>
      <c r="M24" t="s">
        <v>532</v>
      </c>
      <c r="N24" t="s">
        <v>533</v>
      </c>
      <c r="O24" s="966">
        <v>3.5318805679635121E-2</v>
      </c>
      <c r="P24" s="968">
        <v>10449.689928176345</v>
      </c>
      <c r="Q24" t="s">
        <v>69</v>
      </c>
      <c r="R24" t="s">
        <v>69</v>
      </c>
      <c r="S24" s="968">
        <v>218.68716007055031</v>
      </c>
      <c r="T24" t="s">
        <v>69</v>
      </c>
      <c r="U24" t="s">
        <v>69</v>
      </c>
      <c r="V24" s="960" t="s">
        <v>455</v>
      </c>
      <c r="W24" s="960" t="s">
        <v>91</v>
      </c>
      <c r="Y24" s="969">
        <f>P24/$J$5</f>
        <v>257804.850201719</v>
      </c>
      <c r="Z24" s="290" t="e">
        <f>Q24/$J$6</f>
        <v>#VALUE!</v>
      </c>
      <c r="AA24" s="290" t="e">
        <f>R24/$J$7</f>
        <v>#VALUE!</v>
      </c>
      <c r="AB24" s="969">
        <f>S24/$J$8</f>
        <v>13527.040829106201</v>
      </c>
      <c r="AC24" s="290" t="str">
        <f>U24</f>
        <v>NA</v>
      </c>
      <c r="AD24" s="290" t="str">
        <f t="shared" si="7"/>
        <v>NA</v>
      </c>
      <c r="AE24" t="s">
        <v>91</v>
      </c>
      <c r="AF24" s="290" t="s">
        <v>945</v>
      </c>
    </row>
    <row r="25" spans="2:32" x14ac:dyDescent="0.2">
      <c r="B25" t="s">
        <v>850</v>
      </c>
      <c r="C25">
        <v>3.1E-2</v>
      </c>
      <c r="D25">
        <v>3.2000000000000001E-2</v>
      </c>
      <c r="E25" t="s">
        <v>832</v>
      </c>
      <c r="M25" t="s">
        <v>538</v>
      </c>
      <c r="N25" t="s">
        <v>539</v>
      </c>
      <c r="O25" s="966">
        <v>1.47498E-2</v>
      </c>
      <c r="P25" t="s">
        <v>69</v>
      </c>
      <c r="Q25" t="s">
        <v>69</v>
      </c>
      <c r="R25" t="s">
        <v>69</v>
      </c>
      <c r="S25" t="s">
        <v>69</v>
      </c>
      <c r="T25" t="s">
        <v>69</v>
      </c>
      <c r="U25" s="968">
        <v>26.32</v>
      </c>
      <c r="V25" s="960" t="s">
        <v>936</v>
      </c>
      <c r="W25" s="960" t="s">
        <v>91</v>
      </c>
      <c r="Y25" t="str">
        <f>P25</f>
        <v>NA</v>
      </c>
      <c r="Z25" t="str">
        <f t="shared" ref="Z25:AB37" si="8">Q25</f>
        <v>NA</v>
      </c>
      <c r="AA25" t="str">
        <f t="shared" si="8"/>
        <v>NA</v>
      </c>
      <c r="AB25" t="str">
        <f t="shared" si="8"/>
        <v>NA</v>
      </c>
      <c r="AC25" t="str">
        <f>T25</f>
        <v>NA</v>
      </c>
      <c r="AD25" s="968">
        <f>U25*1000000</f>
        <v>26320000</v>
      </c>
      <c r="AE25" t="s">
        <v>91</v>
      </c>
      <c r="AF25" s="290" t="s">
        <v>943</v>
      </c>
    </row>
    <row r="26" spans="2:32" x14ac:dyDescent="0.2">
      <c r="B26" t="s">
        <v>851</v>
      </c>
      <c r="D26">
        <v>0.03</v>
      </c>
      <c r="E26" t="s">
        <v>832</v>
      </c>
      <c r="M26" t="s">
        <v>561</v>
      </c>
      <c r="N26" t="s">
        <v>562</v>
      </c>
      <c r="O26" s="966">
        <v>0.65954532272999999</v>
      </c>
      <c r="P26" t="s">
        <v>69</v>
      </c>
      <c r="Q26" t="s">
        <v>69</v>
      </c>
      <c r="R26" t="s">
        <v>69</v>
      </c>
      <c r="S26" t="s">
        <v>69</v>
      </c>
      <c r="T26" t="s">
        <v>69</v>
      </c>
      <c r="U26" s="968">
        <v>23696.239140000001</v>
      </c>
      <c r="V26" s="960" t="s">
        <v>452</v>
      </c>
      <c r="W26" s="960" t="s">
        <v>91</v>
      </c>
      <c r="Y26" t="str">
        <f t="shared" ref="Y26:Y36" si="9">P26</f>
        <v>NA</v>
      </c>
      <c r="Z26" t="str">
        <f t="shared" si="8"/>
        <v>NA</v>
      </c>
      <c r="AA26" t="str">
        <f t="shared" si="8"/>
        <v>NA</v>
      </c>
      <c r="AB26" t="str">
        <f t="shared" si="8"/>
        <v>NA</v>
      </c>
      <c r="AC26" t="str">
        <f t="shared" ref="AC26:AC37" si="10">T26</f>
        <v>NA</v>
      </c>
      <c r="AD26" s="969">
        <f>U26*1000</f>
        <v>23696239.140000001</v>
      </c>
      <c r="AE26" t="s">
        <v>91</v>
      </c>
      <c r="AF26" s="290" t="s">
        <v>950</v>
      </c>
    </row>
    <row r="27" spans="2:32" x14ac:dyDescent="0.2">
      <c r="B27" t="s">
        <v>852</v>
      </c>
      <c r="C27">
        <v>2.9000000000000001E-2</v>
      </c>
      <c r="D27">
        <v>3.2000000000000001E-2</v>
      </c>
      <c r="E27" t="s">
        <v>832</v>
      </c>
      <c r="M27" t="s">
        <v>601</v>
      </c>
      <c r="N27" t="s">
        <v>602</v>
      </c>
      <c r="O27" s="966">
        <v>9.5696603999999991E-2</v>
      </c>
      <c r="P27" t="s">
        <v>69</v>
      </c>
      <c r="Q27" t="s">
        <v>69</v>
      </c>
      <c r="R27" t="s">
        <v>69</v>
      </c>
      <c r="S27" t="s">
        <v>69</v>
      </c>
      <c r="T27" t="s">
        <v>69</v>
      </c>
      <c r="U27" s="969">
        <f>629907+637678+661882+728772</f>
        <v>2658239</v>
      </c>
      <c r="V27" t="s">
        <v>91</v>
      </c>
      <c r="W27" t="s">
        <v>91</v>
      </c>
      <c r="Y27" t="str">
        <f t="shared" si="9"/>
        <v>NA</v>
      </c>
      <c r="Z27" t="str">
        <f t="shared" si="8"/>
        <v>NA</v>
      </c>
      <c r="AA27" t="str">
        <f t="shared" si="8"/>
        <v>NA</v>
      </c>
      <c r="AB27" t="str">
        <f t="shared" si="8"/>
        <v>NA</v>
      </c>
      <c r="AC27" t="str">
        <f t="shared" si="10"/>
        <v>NA</v>
      </c>
      <c r="AD27" s="969">
        <f>U27</f>
        <v>2658239</v>
      </c>
      <c r="AE27" t="s">
        <v>91</v>
      </c>
      <c r="AF27" s="290" t="s">
        <v>951</v>
      </c>
    </row>
    <row r="28" spans="2:32" x14ac:dyDescent="0.2">
      <c r="B28" t="s">
        <v>853</v>
      </c>
      <c r="C28">
        <v>2.5000000000000001E-2</v>
      </c>
      <c r="D28">
        <v>2.7E-2</v>
      </c>
      <c r="E28" t="s">
        <v>832</v>
      </c>
      <c r="M28" t="s">
        <v>606</v>
      </c>
      <c r="N28" t="s">
        <v>607</v>
      </c>
      <c r="O28" s="966">
        <v>21.45981886618916</v>
      </c>
      <c r="P28" t="s">
        <v>69</v>
      </c>
      <c r="Q28" t="s">
        <v>69</v>
      </c>
      <c r="R28" t="s">
        <v>69</v>
      </c>
      <c r="S28" t="s">
        <v>69</v>
      </c>
      <c r="T28" t="s">
        <v>69</v>
      </c>
      <c r="U28" s="968">
        <v>32670.413</v>
      </c>
      <c r="V28" s="960" t="s">
        <v>452</v>
      </c>
      <c r="W28" s="960" t="s">
        <v>91</v>
      </c>
      <c r="Y28" t="str">
        <f t="shared" si="9"/>
        <v>NA</v>
      </c>
      <c r="Z28" t="str">
        <f t="shared" si="8"/>
        <v>NA</v>
      </c>
      <c r="AA28" t="str">
        <f t="shared" si="8"/>
        <v>NA</v>
      </c>
      <c r="AB28" t="str">
        <f t="shared" si="8"/>
        <v>NA</v>
      </c>
      <c r="AC28" t="str">
        <f t="shared" si="10"/>
        <v>NA</v>
      </c>
      <c r="AD28" s="968">
        <f>U28*1000</f>
        <v>32670413</v>
      </c>
      <c r="AE28" t="s">
        <v>91</v>
      </c>
      <c r="AF28" s="290" t="s">
        <v>944</v>
      </c>
    </row>
    <row r="29" spans="2:32" x14ac:dyDescent="0.2">
      <c r="B29" t="s">
        <v>854</v>
      </c>
      <c r="C29">
        <v>2.0500000000000001E-2</v>
      </c>
      <c r="D29">
        <v>3.0499999999999999E-2</v>
      </c>
      <c r="E29" t="s">
        <v>832</v>
      </c>
      <c r="M29" t="s">
        <v>612</v>
      </c>
      <c r="N29" t="s">
        <v>613</v>
      </c>
      <c r="O29" s="966">
        <v>0.30093088800000001</v>
      </c>
      <c r="P29" t="s">
        <v>69</v>
      </c>
      <c r="Q29" t="s">
        <v>69</v>
      </c>
      <c r="R29" t="s">
        <v>69</v>
      </c>
      <c r="S29" t="s">
        <v>69</v>
      </c>
      <c r="T29" t="s">
        <v>69</v>
      </c>
      <c r="U29" s="968">
        <v>852.5630000000001</v>
      </c>
      <c r="V29" s="960" t="s">
        <v>452</v>
      </c>
      <c r="W29" s="960" t="s">
        <v>91</v>
      </c>
      <c r="Y29" t="str">
        <f t="shared" si="9"/>
        <v>NA</v>
      </c>
      <c r="Z29" t="str">
        <f t="shared" si="8"/>
        <v>NA</v>
      </c>
      <c r="AA29" t="str">
        <f t="shared" si="8"/>
        <v>NA</v>
      </c>
      <c r="AB29" t="str">
        <f t="shared" si="8"/>
        <v>NA</v>
      </c>
      <c r="AC29" t="str">
        <f t="shared" si="10"/>
        <v>NA</v>
      </c>
      <c r="AD29" s="968">
        <f>U29*1000</f>
        <v>852563.00000000012</v>
      </c>
      <c r="AE29" t="s">
        <v>91</v>
      </c>
      <c r="AF29" s="290" t="s">
        <v>952</v>
      </c>
    </row>
    <row r="30" spans="2:32" x14ac:dyDescent="0.2">
      <c r="B30" t="s">
        <v>855</v>
      </c>
      <c r="C30">
        <v>1.6E-2</v>
      </c>
      <c r="D30">
        <v>1.7000000000000001E-2</v>
      </c>
      <c r="E30" t="s">
        <v>832</v>
      </c>
      <c r="M30" t="s">
        <v>617</v>
      </c>
      <c r="N30" t="s">
        <v>23</v>
      </c>
      <c r="O30" s="966">
        <v>0.13280400000000001</v>
      </c>
      <c r="P30" t="s">
        <v>69</v>
      </c>
      <c r="Q30" t="s">
        <v>69</v>
      </c>
      <c r="R30" t="s">
        <v>69</v>
      </c>
      <c r="S30" t="s">
        <v>69</v>
      </c>
      <c r="T30" t="s">
        <v>69</v>
      </c>
      <c r="U30" s="968">
        <v>390.6</v>
      </c>
      <c r="V30" s="960" t="s">
        <v>452</v>
      </c>
      <c r="W30" s="960" t="s">
        <v>91</v>
      </c>
      <c r="Y30" t="str">
        <f t="shared" si="9"/>
        <v>NA</v>
      </c>
      <c r="Z30" t="str">
        <f t="shared" si="8"/>
        <v>NA</v>
      </c>
      <c r="AA30" t="str">
        <f t="shared" si="8"/>
        <v>NA</v>
      </c>
      <c r="AB30" t="str">
        <f t="shared" si="8"/>
        <v>NA</v>
      </c>
      <c r="AC30" t="str">
        <f t="shared" si="10"/>
        <v>NA</v>
      </c>
      <c r="AD30" s="968">
        <f>U30*1000</f>
        <v>390600</v>
      </c>
      <c r="AE30" t="s">
        <v>91</v>
      </c>
      <c r="AF30" s="290" t="s">
        <v>953</v>
      </c>
    </row>
    <row r="31" spans="2:32" x14ac:dyDescent="0.2">
      <c r="B31" t="s">
        <v>856</v>
      </c>
      <c r="C31">
        <v>1.3000000000000001E-2</v>
      </c>
      <c r="D31">
        <v>1.4999999999999999E-2</v>
      </c>
      <c r="E31" t="s">
        <v>832</v>
      </c>
      <c r="M31" t="s">
        <v>619</v>
      </c>
      <c r="N31" t="s">
        <v>25</v>
      </c>
      <c r="O31" s="966">
        <v>2.2949999999999998E-2</v>
      </c>
      <c r="P31" t="s">
        <v>69</v>
      </c>
      <c r="Q31" t="s">
        <v>69</v>
      </c>
      <c r="R31" t="s">
        <v>69</v>
      </c>
      <c r="S31" t="s">
        <v>69</v>
      </c>
      <c r="T31" t="s">
        <v>69</v>
      </c>
      <c r="U31" s="968">
        <v>153</v>
      </c>
      <c r="V31" s="960" t="s">
        <v>452</v>
      </c>
      <c r="W31" s="960" t="s">
        <v>91</v>
      </c>
      <c r="Y31" t="str">
        <f t="shared" si="9"/>
        <v>NA</v>
      </c>
      <c r="Z31" t="str">
        <f t="shared" si="8"/>
        <v>NA</v>
      </c>
      <c r="AA31" t="str">
        <f t="shared" si="8"/>
        <v>NA</v>
      </c>
      <c r="AB31" t="str">
        <f t="shared" si="8"/>
        <v>NA</v>
      </c>
      <c r="AC31" t="str">
        <f t="shared" si="10"/>
        <v>NA</v>
      </c>
      <c r="AD31" s="968">
        <f>U31*1000</f>
        <v>153000</v>
      </c>
      <c r="AE31" t="s">
        <v>91</v>
      </c>
      <c r="AF31" s="290" t="s">
        <v>954</v>
      </c>
    </row>
    <row r="32" spans="2:32" x14ac:dyDescent="0.2">
      <c r="B32" t="s">
        <v>857</v>
      </c>
      <c r="C32">
        <v>1.2E-2</v>
      </c>
      <c r="D32">
        <v>1.4E-2</v>
      </c>
      <c r="E32" t="s">
        <v>832</v>
      </c>
      <c r="M32" t="s">
        <v>621</v>
      </c>
      <c r="N32" t="s">
        <v>20</v>
      </c>
      <c r="O32" s="966">
        <v>1.9399405000000001</v>
      </c>
      <c r="P32" t="s">
        <v>69</v>
      </c>
      <c r="Q32" t="s">
        <v>69</v>
      </c>
      <c r="R32" t="s">
        <v>69</v>
      </c>
      <c r="S32" t="s">
        <v>69</v>
      </c>
      <c r="T32" t="s">
        <v>69</v>
      </c>
      <c r="U32" s="968">
        <v>668.94499999999994</v>
      </c>
      <c r="V32" s="960" t="s">
        <v>452</v>
      </c>
      <c r="W32" s="960" t="s">
        <v>91</v>
      </c>
      <c r="Y32" t="str">
        <f t="shared" si="9"/>
        <v>NA</v>
      </c>
      <c r="Z32" t="str">
        <f t="shared" si="8"/>
        <v>NA</v>
      </c>
      <c r="AA32" t="str">
        <f t="shared" si="8"/>
        <v>NA</v>
      </c>
      <c r="AB32" t="str">
        <f t="shared" si="8"/>
        <v>NA</v>
      </c>
      <c r="AC32" t="str">
        <f t="shared" si="10"/>
        <v>NA</v>
      </c>
      <c r="AD32" s="968">
        <f>U32*1000</f>
        <v>668944.99999999988</v>
      </c>
      <c r="AE32" t="s">
        <v>91</v>
      </c>
      <c r="AF32" s="290" t="s">
        <v>955</v>
      </c>
    </row>
    <row r="33" spans="2:32" x14ac:dyDescent="0.2">
      <c r="B33" t="s">
        <v>858</v>
      </c>
      <c r="C33">
        <v>0.01</v>
      </c>
      <c r="D33">
        <v>1.2E-2</v>
      </c>
      <c r="E33" t="s">
        <v>832</v>
      </c>
      <c r="M33" t="s">
        <v>654</v>
      </c>
      <c r="N33" t="s">
        <v>655</v>
      </c>
      <c r="O33" s="966">
        <v>1.3070200000000001E-2</v>
      </c>
      <c r="P33" t="s">
        <v>69</v>
      </c>
      <c r="Q33" t="s">
        <v>69</v>
      </c>
      <c r="R33" t="s">
        <v>69</v>
      </c>
      <c r="S33" t="s">
        <v>69</v>
      </c>
      <c r="T33" t="s">
        <v>69</v>
      </c>
      <c r="U33" s="969">
        <f>90149936000+3916942000</f>
        <v>94066878000</v>
      </c>
      <c r="V33" s="960" t="s">
        <v>937</v>
      </c>
      <c r="W33" s="960" t="s">
        <v>933</v>
      </c>
      <c r="Y33" t="str">
        <f t="shared" si="9"/>
        <v>NA</v>
      </c>
      <c r="Z33" t="str">
        <f t="shared" si="8"/>
        <v>NA</v>
      </c>
      <c r="AA33" t="str">
        <f t="shared" si="8"/>
        <v>NA</v>
      </c>
      <c r="AB33" t="str">
        <f t="shared" si="8"/>
        <v>NA</v>
      </c>
      <c r="AC33" t="str">
        <f t="shared" si="10"/>
        <v>NA</v>
      </c>
      <c r="AD33" s="969">
        <f>U33/1000000</f>
        <v>94066.877999999997</v>
      </c>
      <c r="AE33" t="s">
        <v>933</v>
      </c>
      <c r="AF33" s="290" t="s">
        <v>956</v>
      </c>
    </row>
    <row r="34" spans="2:32" x14ac:dyDescent="0.2">
      <c r="B34" t="s">
        <v>859</v>
      </c>
      <c r="C34">
        <v>9.0000000000000011E-3</v>
      </c>
      <c r="D34">
        <v>1.0999999999999999E-2</v>
      </c>
      <c r="E34" t="s">
        <v>832</v>
      </c>
      <c r="M34" t="s">
        <v>754</v>
      </c>
      <c r="N34" t="s">
        <v>755</v>
      </c>
      <c r="O34" s="966">
        <v>4.6350340003913595E-2</v>
      </c>
      <c r="P34" t="s">
        <v>69</v>
      </c>
      <c r="Q34" t="s">
        <v>69</v>
      </c>
      <c r="R34" t="s">
        <v>69</v>
      </c>
      <c r="S34" t="s">
        <v>69</v>
      </c>
      <c r="T34" t="s">
        <v>69</v>
      </c>
      <c r="U34" s="968">
        <v>410180.00003463362</v>
      </c>
      <c r="V34" t="s">
        <v>938</v>
      </c>
      <c r="W34" t="s">
        <v>934</v>
      </c>
      <c r="Y34" t="str">
        <f t="shared" si="9"/>
        <v>NA</v>
      </c>
      <c r="Z34" t="str">
        <f t="shared" si="8"/>
        <v>NA</v>
      </c>
      <c r="AA34" t="str">
        <f t="shared" si="8"/>
        <v>NA</v>
      </c>
      <c r="AB34" t="str">
        <f t="shared" si="8"/>
        <v>NA</v>
      </c>
      <c r="AC34" t="str">
        <f t="shared" si="10"/>
        <v>NA</v>
      </c>
      <c r="AD34" s="968">
        <f>U34</f>
        <v>410180.00003463362</v>
      </c>
      <c r="AE34" t="s">
        <v>934</v>
      </c>
      <c r="AF34" s="290" t="s">
        <v>957</v>
      </c>
    </row>
    <row r="35" spans="2:32" x14ac:dyDescent="0.2">
      <c r="B35" t="s">
        <v>860</v>
      </c>
      <c r="C35">
        <v>8.0000000000000002E-3</v>
      </c>
      <c r="D35">
        <v>0.01</v>
      </c>
      <c r="E35" t="s">
        <v>832</v>
      </c>
      <c r="M35" t="s">
        <v>759</v>
      </c>
      <c r="N35" t="s">
        <v>760</v>
      </c>
      <c r="O35" s="966">
        <v>3.6634199999999999</v>
      </c>
      <c r="P35" t="s">
        <v>69</v>
      </c>
      <c r="Q35" t="s">
        <v>69</v>
      </c>
      <c r="R35" t="s">
        <v>69</v>
      </c>
      <c r="S35" t="s">
        <v>69</v>
      </c>
      <c r="T35" t="s">
        <v>69</v>
      </c>
      <c r="U35" s="968">
        <v>366.34199999999998</v>
      </c>
      <c r="V35" s="960" t="s">
        <v>452</v>
      </c>
      <c r="W35" s="960" t="s">
        <v>91</v>
      </c>
      <c r="Y35" t="str">
        <f t="shared" si="9"/>
        <v>NA</v>
      </c>
      <c r="Z35" t="str">
        <f t="shared" si="8"/>
        <v>NA</v>
      </c>
      <c r="AA35" t="str">
        <f t="shared" si="8"/>
        <v>NA</v>
      </c>
      <c r="AB35" t="str">
        <f t="shared" si="8"/>
        <v>NA</v>
      </c>
      <c r="AC35" t="str">
        <f t="shared" si="10"/>
        <v>NA</v>
      </c>
      <c r="AD35" s="968">
        <f>U35*1000</f>
        <v>366342</v>
      </c>
      <c r="AE35" t="s">
        <v>91</v>
      </c>
      <c r="AF35" s="965" t="s">
        <v>958</v>
      </c>
    </row>
    <row r="36" spans="2:32" x14ac:dyDescent="0.2">
      <c r="M36" t="s">
        <v>769</v>
      </c>
      <c r="N36" t="s">
        <v>770</v>
      </c>
      <c r="O36" s="966">
        <v>40.963118924147565</v>
      </c>
      <c r="P36" t="s">
        <v>69</v>
      </c>
      <c r="Q36" t="s">
        <v>69</v>
      </c>
      <c r="R36" t="s">
        <v>69</v>
      </c>
      <c r="S36" t="s">
        <v>69</v>
      </c>
      <c r="T36" t="s">
        <v>69</v>
      </c>
      <c r="U36" s="969">
        <f>14816+4676+4003+6058+14063+3836</f>
        <v>47452</v>
      </c>
      <c r="V36" t="s">
        <v>771</v>
      </c>
      <c r="W36" t="s">
        <v>935</v>
      </c>
      <c r="Y36" t="str">
        <f t="shared" si="9"/>
        <v>NA</v>
      </c>
      <c r="Z36" t="str">
        <f t="shared" si="8"/>
        <v>NA</v>
      </c>
      <c r="AA36" t="str">
        <f t="shared" si="8"/>
        <v>NA</v>
      </c>
      <c r="AB36" t="str">
        <f t="shared" si="8"/>
        <v>NA</v>
      </c>
      <c r="AC36" t="str">
        <f t="shared" si="10"/>
        <v>NA</v>
      </c>
      <c r="AD36" s="968">
        <f>U36</f>
        <v>47452</v>
      </c>
      <c r="AE36" t="s">
        <v>935</v>
      </c>
      <c r="AF36" s="290" t="s">
        <v>959</v>
      </c>
    </row>
    <row r="37" spans="2:32" x14ac:dyDescent="0.2">
      <c r="B37" t="s">
        <v>861</v>
      </c>
      <c r="C37">
        <v>8.0000000000000002E-3</v>
      </c>
      <c r="D37">
        <v>9.0000000000000011E-3</v>
      </c>
      <c r="E37" t="s">
        <v>832</v>
      </c>
      <c r="M37" t="s">
        <v>811</v>
      </c>
      <c r="N37" s="945" t="s">
        <v>812</v>
      </c>
      <c r="O37" s="967">
        <v>10.24586598899757</v>
      </c>
      <c r="P37" s="968">
        <v>104637.2351157684</v>
      </c>
      <c r="Q37" t="s">
        <v>69</v>
      </c>
      <c r="R37" t="s">
        <v>69</v>
      </c>
      <c r="S37" t="s">
        <v>69</v>
      </c>
      <c r="T37" t="s">
        <v>69</v>
      </c>
      <c r="U37" t="s">
        <v>69</v>
      </c>
      <c r="V37" s="960" t="s">
        <v>455</v>
      </c>
      <c r="W37" s="960" t="s">
        <v>91</v>
      </c>
      <c r="Y37" s="968">
        <f>P37/$J$5</f>
        <v>2581510.7347640228</v>
      </c>
      <c r="Z37" t="str">
        <f>Q37</f>
        <v>NA</v>
      </c>
      <c r="AA37" t="str">
        <f t="shared" si="8"/>
        <v>NA</v>
      </c>
      <c r="AB37" t="str">
        <f t="shared" si="8"/>
        <v>NA</v>
      </c>
      <c r="AC37" t="str">
        <f t="shared" si="10"/>
        <v>NA</v>
      </c>
      <c r="AD37" t="str">
        <f>U37</f>
        <v>NA</v>
      </c>
      <c r="AE37" t="s">
        <v>91</v>
      </c>
      <c r="AF37" s="290" t="s">
        <v>948</v>
      </c>
    </row>
    <row r="38" spans="2:32" x14ac:dyDescent="0.2">
      <c r="B38" t="s">
        <v>862</v>
      </c>
      <c r="C38">
        <v>7.0000000000000001E-3</v>
      </c>
      <c r="D38">
        <v>9.0000000000000011E-3</v>
      </c>
      <c r="E38" t="s">
        <v>832</v>
      </c>
      <c r="N38" t="s">
        <v>960</v>
      </c>
      <c r="O38" s="966">
        <f>SUM(O4:O37)</f>
        <v>138.47872011314476</v>
      </c>
    </row>
    <row r="39" spans="2:32" x14ac:dyDescent="0.2">
      <c r="B39" t="s">
        <v>863</v>
      </c>
      <c r="C39">
        <v>4.0000000000000001E-3</v>
      </c>
      <c r="D39">
        <v>6.0000000000000001E-3</v>
      </c>
      <c r="E39" t="s">
        <v>832</v>
      </c>
    </row>
    <row r="40" spans="2:32" x14ac:dyDescent="0.2">
      <c r="B40" s="15" t="s">
        <v>839</v>
      </c>
      <c r="C40" s="947">
        <f>AVERAGE(C23,C27,C33,C35,C38)</f>
        <v>1.6200000000000003E-2</v>
      </c>
      <c r="D40" s="947">
        <f>AVERAGE(D23,D27,D33,D35,D38)</f>
        <v>1.9599999999999999E-2</v>
      </c>
      <c r="E40" s="15" t="s">
        <v>832</v>
      </c>
    </row>
    <row r="41" spans="2:32" x14ac:dyDescent="0.2">
      <c r="U41">
        <f>14816+4676+4003+6058</f>
        <v>29553</v>
      </c>
    </row>
    <row r="42" spans="2:32" ht="13.5" thickBot="1" x14ac:dyDescent="0.25">
      <c r="B42" s="944" t="s">
        <v>864</v>
      </c>
      <c r="C42" s="944"/>
      <c r="D42" s="944"/>
      <c r="E42" s="944"/>
    </row>
    <row r="43" spans="2:32" x14ac:dyDescent="0.2">
      <c r="B43" s="945" t="s">
        <v>865</v>
      </c>
      <c r="C43" s="945"/>
    </row>
    <row r="44" spans="2:32" x14ac:dyDescent="0.2">
      <c r="B44" t="s">
        <v>866</v>
      </c>
      <c r="C44" t="s">
        <v>867</v>
      </c>
    </row>
    <row r="45" spans="2:32" x14ac:dyDescent="0.2">
      <c r="B45" t="s">
        <v>868</v>
      </c>
      <c r="C45" t="s">
        <v>869</v>
      </c>
    </row>
    <row r="46" spans="2:32" x14ac:dyDescent="0.2">
      <c r="B46" s="945" t="s">
        <v>870</v>
      </c>
      <c r="C46" s="945"/>
    </row>
    <row r="47" spans="2:32" x14ac:dyDescent="0.2">
      <c r="B47" t="s">
        <v>871</v>
      </c>
      <c r="C47" t="s">
        <v>872</v>
      </c>
    </row>
    <row r="48" spans="2:32" x14ac:dyDescent="0.2">
      <c r="B48" t="s">
        <v>873</v>
      </c>
      <c r="C48" t="s">
        <v>874</v>
      </c>
    </row>
    <row r="49" spans="2:5" x14ac:dyDescent="0.2">
      <c r="B49" t="s">
        <v>875</v>
      </c>
      <c r="C49" t="s">
        <v>876</v>
      </c>
    </row>
    <row r="50" spans="2:5" x14ac:dyDescent="0.2">
      <c r="B50" t="s">
        <v>877</v>
      </c>
      <c r="C50" t="s">
        <v>878</v>
      </c>
    </row>
    <row r="51" spans="2:5" x14ac:dyDescent="0.2">
      <c r="B51" t="s">
        <v>879</v>
      </c>
      <c r="C51" t="s">
        <v>880</v>
      </c>
    </row>
    <row r="53" spans="2:5" x14ac:dyDescent="0.2">
      <c r="B53" s="943" t="s">
        <v>881</v>
      </c>
    </row>
    <row r="54" spans="2:5" x14ac:dyDescent="0.2">
      <c r="B54" s="945" t="s">
        <v>882</v>
      </c>
      <c r="C54" s="945" t="s">
        <v>828</v>
      </c>
      <c r="D54" s="945" t="s">
        <v>829</v>
      </c>
      <c r="E54" s="945" t="s">
        <v>830</v>
      </c>
    </row>
    <row r="55" spans="2:5" x14ac:dyDescent="0.2">
      <c r="B55" t="s">
        <v>883</v>
      </c>
      <c r="D55">
        <v>0.05</v>
      </c>
      <c r="E55" t="s">
        <v>832</v>
      </c>
    </row>
    <row r="56" spans="2:5" x14ac:dyDescent="0.2">
      <c r="B56" t="s">
        <v>884</v>
      </c>
      <c r="D56">
        <v>4.7E-2</v>
      </c>
      <c r="E56" t="s">
        <v>832</v>
      </c>
    </row>
    <row r="57" spans="2:5" x14ac:dyDescent="0.2">
      <c r="B57" t="s">
        <v>885</v>
      </c>
      <c r="D57">
        <v>4.5999999999999999E-2</v>
      </c>
      <c r="E57" t="s">
        <v>832</v>
      </c>
    </row>
    <row r="58" spans="2:5" x14ac:dyDescent="0.2">
      <c r="B58" t="s">
        <v>886</v>
      </c>
      <c r="D58">
        <v>4.5999999999999999E-2</v>
      </c>
      <c r="E58" t="s">
        <v>832</v>
      </c>
    </row>
    <row r="59" spans="2:5" x14ac:dyDescent="0.2">
      <c r="B59" t="s">
        <v>887</v>
      </c>
      <c r="C59">
        <v>4.8000000000000001E-2</v>
      </c>
      <c r="D59">
        <v>5.2999999999999999E-2</v>
      </c>
      <c r="E59" t="s">
        <v>832</v>
      </c>
    </row>
    <row r="60" spans="2:5" x14ac:dyDescent="0.2">
      <c r="B60" t="s">
        <v>888</v>
      </c>
      <c r="C60">
        <v>4.7E-2</v>
      </c>
      <c r="D60">
        <v>5.1999999999999998E-2</v>
      </c>
      <c r="E60" t="s">
        <v>832</v>
      </c>
    </row>
    <row r="61" spans="2:5" x14ac:dyDescent="0.2">
      <c r="B61" t="s">
        <v>889</v>
      </c>
      <c r="C61">
        <v>4.5999999999999999E-2</v>
      </c>
      <c r="D61">
        <v>0.05</v>
      </c>
      <c r="E61" t="s">
        <v>832</v>
      </c>
    </row>
    <row r="62" spans="2:5" x14ac:dyDescent="0.2">
      <c r="B62" t="s">
        <v>890</v>
      </c>
      <c r="C62">
        <v>4.3999999999999997E-2</v>
      </c>
      <c r="D62">
        <v>4.9000000000000002E-2</v>
      </c>
      <c r="E62" t="s">
        <v>832</v>
      </c>
    </row>
    <row r="63" spans="2:5" x14ac:dyDescent="0.2">
      <c r="B63" t="s">
        <v>891</v>
      </c>
      <c r="C63">
        <v>0.04</v>
      </c>
      <c r="D63">
        <v>4.4999999999999998E-2</v>
      </c>
      <c r="E63" t="s">
        <v>832</v>
      </c>
    </row>
    <row r="64" spans="2:5" x14ac:dyDescent="0.2">
      <c r="B64" t="s">
        <v>892</v>
      </c>
      <c r="C64">
        <v>3.7999999999999999E-2</v>
      </c>
      <c r="D64">
        <v>4.3999999999999997E-2</v>
      </c>
      <c r="E64" t="s">
        <v>832</v>
      </c>
    </row>
    <row r="65" spans="2:5" x14ac:dyDescent="0.2">
      <c r="B65" t="s">
        <v>893</v>
      </c>
      <c r="D65">
        <v>0.02</v>
      </c>
      <c r="E65" t="s">
        <v>832</v>
      </c>
    </row>
    <row r="66" spans="2:5" x14ac:dyDescent="0.2">
      <c r="B66" t="s">
        <v>894</v>
      </c>
    </row>
    <row r="67" spans="2:5" x14ac:dyDescent="0.2">
      <c r="B67" t="s">
        <v>895</v>
      </c>
      <c r="D67">
        <v>4.8000000000000001E-2</v>
      </c>
      <c r="E67" t="s">
        <v>832</v>
      </c>
    </row>
    <row r="68" spans="2:5" x14ac:dyDescent="0.2">
      <c r="B68" t="s">
        <v>896</v>
      </c>
      <c r="D68">
        <v>4.5999999999999999E-2</v>
      </c>
      <c r="E68" t="s">
        <v>832</v>
      </c>
    </row>
    <row r="69" spans="2:5" x14ac:dyDescent="0.2">
      <c r="B69" s="15" t="s">
        <v>897</v>
      </c>
      <c r="C69" s="15"/>
      <c r="D69" s="15">
        <f>AVERAGE(C55:D58,C60:D60)</f>
        <v>4.7999999999999994E-2</v>
      </c>
      <c r="E69" s="15" t="s">
        <v>832</v>
      </c>
    </row>
    <row r="71" spans="2:5" x14ac:dyDescent="0.2">
      <c r="B71" s="948" t="s">
        <v>898</v>
      </c>
    </row>
    <row r="72" spans="2:5" x14ac:dyDescent="0.2">
      <c r="B72" s="945" t="s">
        <v>899</v>
      </c>
      <c r="C72" s="945" t="s">
        <v>828</v>
      </c>
      <c r="D72" s="945" t="s">
        <v>829</v>
      </c>
      <c r="E72" s="945" t="s">
        <v>830</v>
      </c>
    </row>
    <row r="73" spans="2:5" x14ac:dyDescent="0.2">
      <c r="B73" t="s">
        <v>900</v>
      </c>
      <c r="C73">
        <v>1.4E-2</v>
      </c>
      <c r="D73">
        <v>1.7000000000000001E-2</v>
      </c>
      <c r="E73" t="s">
        <v>832</v>
      </c>
    </row>
    <row r="74" spans="2:5" x14ac:dyDescent="0.2">
      <c r="B74" t="s">
        <v>901</v>
      </c>
      <c r="C74">
        <v>1.4999999999999999E-2</v>
      </c>
      <c r="D74">
        <v>1.6E-2</v>
      </c>
      <c r="E74" t="s">
        <v>832</v>
      </c>
    </row>
    <row r="75" spans="2:5" x14ac:dyDescent="0.2">
      <c r="B75" t="s">
        <v>902</v>
      </c>
      <c r="C75">
        <v>1.2999999999999999E-2</v>
      </c>
      <c r="D75">
        <v>1.4999999999999999E-2</v>
      </c>
      <c r="E75" t="s">
        <v>832</v>
      </c>
    </row>
    <row r="76" spans="2:5" x14ac:dyDescent="0.2">
      <c r="B76" t="s">
        <v>903</v>
      </c>
      <c r="C76">
        <v>1.2E-2</v>
      </c>
      <c r="D76">
        <v>1.2999999999999999E-2</v>
      </c>
      <c r="E76" t="s">
        <v>832</v>
      </c>
    </row>
    <row r="77" spans="2:5" x14ac:dyDescent="0.2">
      <c r="B77" t="s">
        <v>904</v>
      </c>
      <c r="C77">
        <v>1.0999999999999999E-2</v>
      </c>
      <c r="D77">
        <v>1.2999999999999999E-2</v>
      </c>
      <c r="E77" t="s">
        <v>832</v>
      </c>
    </row>
    <row r="78" spans="2:5" x14ac:dyDescent="0.2">
      <c r="B78" t="s">
        <v>905</v>
      </c>
      <c r="C78">
        <v>0.01</v>
      </c>
      <c r="D78">
        <v>1.2E-2</v>
      </c>
      <c r="E78" t="s">
        <v>832</v>
      </c>
    </row>
    <row r="79" spans="2:5" x14ac:dyDescent="0.2">
      <c r="B79" s="15" t="s">
        <v>897</v>
      </c>
      <c r="C79" s="15"/>
      <c r="D79" s="947">
        <f>AVERAGE(C73:D78)</f>
        <v>1.3416666666666669E-2</v>
      </c>
      <c r="E79" s="15" t="s">
        <v>832</v>
      </c>
    </row>
    <row r="81" spans="2:5" x14ac:dyDescent="0.2">
      <c r="B81" s="943" t="s">
        <v>906</v>
      </c>
    </row>
    <row r="82" spans="2:5" x14ac:dyDescent="0.2">
      <c r="B82" s="945" t="s">
        <v>907</v>
      </c>
      <c r="C82" s="945" t="s">
        <v>828</v>
      </c>
      <c r="D82" s="945" t="s">
        <v>829</v>
      </c>
      <c r="E82" s="945" t="s">
        <v>830</v>
      </c>
    </row>
    <row r="83" spans="2:5" x14ac:dyDescent="0.2">
      <c r="B83" t="s">
        <v>908</v>
      </c>
      <c r="C83">
        <v>1.7000000000000001E-2</v>
      </c>
      <c r="D83">
        <v>1.9E-2</v>
      </c>
      <c r="E83" t="s">
        <v>832</v>
      </c>
    </row>
    <row r="84" spans="2:5" x14ac:dyDescent="0.2">
      <c r="B84" t="s">
        <v>909</v>
      </c>
      <c r="C84">
        <v>1.7000000000000001E-2</v>
      </c>
      <c r="D84">
        <v>1.9E-2</v>
      </c>
      <c r="E84" t="s">
        <v>832</v>
      </c>
    </row>
    <row r="85" spans="2:5" x14ac:dyDescent="0.2">
      <c r="B85" t="s">
        <v>910</v>
      </c>
      <c r="C85">
        <v>1.4999999999999999E-2</v>
      </c>
      <c r="D85">
        <v>1.7999999999999999E-2</v>
      </c>
      <c r="E85" t="s">
        <v>832</v>
      </c>
    </row>
    <row r="86" spans="2:5" x14ac:dyDescent="0.2">
      <c r="B86" t="s">
        <v>911</v>
      </c>
      <c r="C86">
        <v>1.4999999999999999E-2</v>
      </c>
      <c r="D86">
        <v>1.7000000000000001E-2</v>
      </c>
      <c r="E86" t="s">
        <v>832</v>
      </c>
    </row>
    <row r="87" spans="2:5" x14ac:dyDescent="0.2">
      <c r="B87" t="s">
        <v>912</v>
      </c>
      <c r="C87">
        <v>1.4999999999999999E-2</v>
      </c>
      <c r="D87">
        <v>1.7000000000000001E-2</v>
      </c>
      <c r="E87" t="s">
        <v>832</v>
      </c>
    </row>
    <row r="88" spans="2:5" x14ac:dyDescent="0.2">
      <c r="B88" t="s">
        <v>913</v>
      </c>
      <c r="C88">
        <v>1.4E-2</v>
      </c>
      <c r="D88">
        <v>1.6E-2</v>
      </c>
      <c r="E88" t="s">
        <v>832</v>
      </c>
    </row>
    <row r="89" spans="2:5" x14ac:dyDescent="0.2">
      <c r="B89" t="s">
        <v>914</v>
      </c>
      <c r="C89">
        <v>1.4E-2</v>
      </c>
      <c r="D89">
        <v>1.4999999999999999E-2</v>
      </c>
      <c r="E89" t="s">
        <v>832</v>
      </c>
    </row>
    <row r="90" spans="2:5" x14ac:dyDescent="0.2">
      <c r="B90" t="s">
        <v>915</v>
      </c>
      <c r="C90">
        <v>8.9999999999999993E-3</v>
      </c>
      <c r="D90">
        <v>1.0999999999999999E-2</v>
      </c>
      <c r="E90" t="s">
        <v>832</v>
      </c>
    </row>
    <row r="91" spans="2:5" x14ac:dyDescent="0.2">
      <c r="B91" t="s">
        <v>916</v>
      </c>
      <c r="C91">
        <v>8.9999999999999993E-3</v>
      </c>
      <c r="D91">
        <v>1.0999999999999999E-2</v>
      </c>
      <c r="E91" t="s">
        <v>832</v>
      </c>
    </row>
    <row r="92" spans="2:5" x14ac:dyDescent="0.2">
      <c r="B92" t="s">
        <v>917</v>
      </c>
      <c r="C92">
        <v>8.0000000000000002E-3</v>
      </c>
      <c r="D92">
        <v>0.01</v>
      </c>
      <c r="E92" t="s">
        <v>832</v>
      </c>
    </row>
    <row r="93" spans="2:5" x14ac:dyDescent="0.2">
      <c r="B93" t="s">
        <v>918</v>
      </c>
      <c r="C93">
        <v>1E-3</v>
      </c>
      <c r="D93">
        <v>3.0000000000000001E-3</v>
      </c>
      <c r="E93" t="s">
        <v>832</v>
      </c>
    </row>
    <row r="94" spans="2:5" x14ac:dyDescent="0.2">
      <c r="B94" s="15" t="s">
        <v>897</v>
      </c>
      <c r="C94" s="15"/>
      <c r="D94" s="947">
        <f>AVERAGE(C85:D87)</f>
        <v>1.6166666666666666E-2</v>
      </c>
      <c r="E94" s="15" t="s">
        <v>832</v>
      </c>
    </row>
  </sheetData>
  <mergeCells count="2">
    <mergeCell ref="M2:W2"/>
    <mergeCell ref="Y2:AD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opLeftCell="A6" workbookViewId="0">
      <selection activeCell="K8" sqref="K8"/>
    </sheetView>
  </sheetViews>
  <sheetFormatPr defaultColWidth="12" defaultRowHeight="12.75" x14ac:dyDescent="0.2"/>
  <cols>
    <col min="1" max="1" width="6.6640625" bestFit="1" customWidth="1"/>
    <col min="2" max="2" width="7" customWidth="1"/>
    <col min="3" max="3" width="6.6640625" customWidth="1"/>
    <col min="4" max="4" width="34" customWidth="1"/>
    <col min="5" max="5" width="9" customWidth="1"/>
    <col min="6" max="6" width="6.83203125" bestFit="1" customWidth="1"/>
    <col min="7" max="7" width="6" bestFit="1" customWidth="1"/>
    <col min="8" max="8" width="9" bestFit="1" customWidth="1"/>
    <col min="9" max="9" width="8.5" customWidth="1"/>
    <col min="10" max="10" width="12" customWidth="1"/>
    <col min="11" max="11" width="14.6640625" bestFit="1" customWidth="1"/>
    <col min="12" max="12" width="12.33203125" bestFit="1" customWidth="1"/>
    <col min="13" max="14" width="10.6640625" customWidth="1"/>
    <col min="15" max="15" width="12.5" customWidth="1"/>
    <col min="16" max="16" width="11.33203125" customWidth="1"/>
    <col min="17" max="17" width="16.6640625" customWidth="1"/>
  </cols>
  <sheetData>
    <row r="1" spans="1:17" s="39" customFormat="1" x14ac:dyDescent="0.2">
      <c r="A1" s="517"/>
      <c r="B1" s="518"/>
      <c r="C1" s="492"/>
      <c r="D1" s="523" t="s">
        <v>249</v>
      </c>
      <c r="E1" s="986" t="s">
        <v>46</v>
      </c>
      <c r="F1" s="987"/>
      <c r="G1" s="987"/>
      <c r="H1" s="987"/>
      <c r="I1" s="987"/>
      <c r="J1" s="988"/>
      <c r="K1" s="85" t="s">
        <v>90</v>
      </c>
      <c r="L1" s="978" t="s">
        <v>92</v>
      </c>
      <c r="M1" s="979"/>
      <c r="N1" s="979"/>
      <c r="O1" s="979"/>
      <c r="P1" s="979"/>
      <c r="Q1" s="980"/>
    </row>
    <row r="2" spans="1:17" s="39" customFormat="1" x14ac:dyDescent="0.2">
      <c r="A2" s="519"/>
      <c r="B2" s="520"/>
      <c r="C2" s="493"/>
      <c r="D2" s="55"/>
      <c r="E2" s="45"/>
      <c r="F2" s="45"/>
      <c r="G2" s="43"/>
      <c r="H2" s="43"/>
      <c r="I2" s="984" t="s">
        <v>1</v>
      </c>
      <c r="J2" s="985"/>
      <c r="K2" s="86" t="s">
        <v>91</v>
      </c>
      <c r="L2" s="87" t="s">
        <v>93</v>
      </c>
      <c r="M2" s="87" t="s">
        <v>93</v>
      </c>
      <c r="N2" s="87" t="s">
        <v>93</v>
      </c>
      <c r="O2" s="87" t="s">
        <v>93</v>
      </c>
      <c r="P2" s="87" t="s">
        <v>93</v>
      </c>
      <c r="Q2" s="87" t="s">
        <v>93</v>
      </c>
    </row>
    <row r="3" spans="1:17" s="39" customFormat="1" ht="13.5" thickBot="1" x14ac:dyDescent="0.25">
      <c r="A3" s="521" t="s">
        <v>220</v>
      </c>
      <c r="B3" s="522" t="s">
        <v>146</v>
      </c>
      <c r="C3" s="494" t="s">
        <v>133</v>
      </c>
      <c r="D3" s="58"/>
      <c r="E3" s="57" t="s">
        <v>15</v>
      </c>
      <c r="F3" s="57" t="s">
        <v>0</v>
      </c>
      <c r="G3" s="57" t="s">
        <v>79</v>
      </c>
      <c r="H3" s="8" t="s">
        <v>152</v>
      </c>
      <c r="I3" s="59" t="s">
        <v>134</v>
      </c>
      <c r="J3" s="84" t="s">
        <v>105</v>
      </c>
      <c r="K3" s="96"/>
      <c r="L3" s="111" t="s">
        <v>15</v>
      </c>
      <c r="M3" s="111" t="s">
        <v>0</v>
      </c>
      <c r="N3" s="111" t="s">
        <v>79</v>
      </c>
      <c r="O3" s="111" t="s">
        <v>152</v>
      </c>
      <c r="P3" s="111" t="s">
        <v>47</v>
      </c>
      <c r="Q3" s="111" t="s">
        <v>105</v>
      </c>
    </row>
    <row r="4" spans="1:17" s="39" customFormat="1" x14ac:dyDescent="0.2">
      <c r="A4" s="61">
        <v>1</v>
      </c>
      <c r="B4" s="62"/>
      <c r="C4" s="495"/>
      <c r="D4" s="63" t="s">
        <v>12</v>
      </c>
      <c r="E4" s="63"/>
      <c r="F4" s="63"/>
      <c r="G4" s="63"/>
      <c r="H4" s="63"/>
      <c r="I4" s="63"/>
      <c r="J4" s="472"/>
      <c r="K4" s="93"/>
      <c r="L4" s="112"/>
      <c r="M4" s="112"/>
      <c r="N4" s="112"/>
      <c r="O4" s="112"/>
      <c r="P4" s="112"/>
      <c r="Q4" s="112"/>
    </row>
    <row r="5" spans="1:17" s="39" customFormat="1" x14ac:dyDescent="0.2">
      <c r="A5" s="64"/>
      <c r="B5" s="38" t="s">
        <v>16</v>
      </c>
      <c r="C5" s="496"/>
      <c r="D5" s="65" t="s">
        <v>112</v>
      </c>
      <c r="E5" s="65"/>
      <c r="F5" s="65"/>
      <c r="G5" s="65"/>
      <c r="H5" s="65"/>
      <c r="I5" s="65"/>
      <c r="J5" s="81"/>
      <c r="K5" s="133">
        <f t="shared" ref="K5:Q5" si="0">K6+K7+K8+K9</f>
        <v>0</v>
      </c>
      <c r="L5" s="120">
        <f t="shared" si="0"/>
        <v>0</v>
      </c>
      <c r="M5" s="90">
        <f t="shared" si="0"/>
        <v>0</v>
      </c>
      <c r="N5" s="90">
        <f t="shared" si="0"/>
        <v>0</v>
      </c>
      <c r="O5" s="90">
        <f t="shared" si="0"/>
        <v>0</v>
      </c>
      <c r="P5" s="120">
        <f t="shared" si="0"/>
        <v>0</v>
      </c>
      <c r="Q5" s="120">
        <f t="shared" si="0"/>
        <v>0</v>
      </c>
    </row>
    <row r="6" spans="1:17" s="206" customFormat="1" x14ac:dyDescent="0.2">
      <c r="A6" s="198"/>
      <c r="B6" s="199"/>
      <c r="C6" s="497">
        <v>1</v>
      </c>
      <c r="D6" s="200" t="s">
        <v>174</v>
      </c>
      <c r="E6" s="241">
        <v>3500</v>
      </c>
      <c r="F6" s="201"/>
      <c r="G6" s="201" t="s">
        <v>69</v>
      </c>
      <c r="H6" s="201" t="s">
        <v>69</v>
      </c>
      <c r="I6" s="201">
        <v>0</v>
      </c>
      <c r="J6" s="202">
        <v>75</v>
      </c>
      <c r="K6" s="203"/>
      <c r="L6" s="204">
        <f>E6*$K6/1000000</f>
        <v>0</v>
      </c>
      <c r="M6" s="205"/>
      <c r="N6" s="205"/>
      <c r="O6" s="205"/>
      <c r="P6" s="204">
        <f t="shared" ref="P6:Q9" si="1">I6*$K6/1000000</f>
        <v>0</v>
      </c>
      <c r="Q6" s="204">
        <f t="shared" si="1"/>
        <v>0</v>
      </c>
    </row>
    <row r="7" spans="1:17" s="206" customFormat="1" x14ac:dyDescent="0.2">
      <c r="A7" s="198"/>
      <c r="B7" s="199"/>
      <c r="C7" s="497">
        <v>2</v>
      </c>
      <c r="D7" s="200" t="s">
        <v>175</v>
      </c>
      <c r="E7" s="201">
        <v>350</v>
      </c>
      <c r="F7" s="201"/>
      <c r="G7" s="201" t="s">
        <v>69</v>
      </c>
      <c r="H7" s="201" t="s">
        <v>69</v>
      </c>
      <c r="I7" s="201">
        <v>500</v>
      </c>
      <c r="J7" s="202">
        <v>15</v>
      </c>
      <c r="K7" s="203"/>
      <c r="L7" s="204">
        <f>E7*$K7/1000000</f>
        <v>0</v>
      </c>
      <c r="M7" s="205"/>
      <c r="N7" s="205"/>
      <c r="O7" s="205"/>
      <c r="P7" s="204">
        <f t="shared" si="1"/>
        <v>0</v>
      </c>
      <c r="Q7" s="204">
        <f t="shared" si="1"/>
        <v>0</v>
      </c>
    </row>
    <row r="8" spans="1:17" s="206" customFormat="1" x14ac:dyDescent="0.2">
      <c r="A8" s="198"/>
      <c r="B8" s="199"/>
      <c r="C8" s="497">
        <v>3</v>
      </c>
      <c r="D8" s="200" t="s">
        <v>176</v>
      </c>
      <c r="E8" s="201">
        <v>30</v>
      </c>
      <c r="F8" s="201"/>
      <c r="G8" s="201" t="s">
        <v>69</v>
      </c>
      <c r="H8" s="201" t="s">
        <v>69</v>
      </c>
      <c r="I8" s="201">
        <v>200</v>
      </c>
      <c r="J8" s="202">
        <v>7</v>
      </c>
      <c r="K8" s="203"/>
      <c r="L8" s="204">
        <f>E8*$K8/1000000</f>
        <v>0</v>
      </c>
      <c r="M8" s="205"/>
      <c r="N8" s="205"/>
      <c r="O8" s="205"/>
      <c r="P8" s="204">
        <f t="shared" si="1"/>
        <v>0</v>
      </c>
      <c r="Q8" s="204">
        <f t="shared" si="1"/>
        <v>0</v>
      </c>
    </row>
    <row r="9" spans="1:17" s="206" customFormat="1" ht="25.5" x14ac:dyDescent="0.2">
      <c r="A9" s="198"/>
      <c r="B9" s="243"/>
      <c r="C9" s="498">
        <v>4</v>
      </c>
      <c r="D9" s="207" t="s">
        <v>48</v>
      </c>
      <c r="E9" s="208">
        <v>0.5</v>
      </c>
      <c r="F9" s="208"/>
      <c r="G9" s="208" t="s">
        <v>69</v>
      </c>
      <c r="H9" s="208" t="s">
        <v>69</v>
      </c>
      <c r="I9" s="208">
        <v>15</v>
      </c>
      <c r="J9" s="209">
        <v>1.5</v>
      </c>
      <c r="K9" s="210"/>
      <c r="L9" s="211">
        <f>E9*$K9/1000000</f>
        <v>0</v>
      </c>
      <c r="M9" s="212"/>
      <c r="N9" s="212"/>
      <c r="O9" s="212"/>
      <c r="P9" s="211">
        <f t="shared" si="1"/>
        <v>0</v>
      </c>
      <c r="Q9" s="211">
        <f t="shared" si="1"/>
        <v>0</v>
      </c>
    </row>
    <row r="10" spans="1:17" s="39" customFormat="1" x14ac:dyDescent="0.2">
      <c r="A10" s="64"/>
      <c r="B10" s="38" t="s">
        <v>17</v>
      </c>
      <c r="C10" s="496"/>
      <c r="D10" s="35" t="s">
        <v>111</v>
      </c>
      <c r="E10" s="65"/>
      <c r="F10" s="65"/>
      <c r="G10" s="65"/>
      <c r="H10" s="65"/>
      <c r="I10" s="65"/>
      <c r="J10" s="81"/>
      <c r="K10" s="133">
        <f t="shared" ref="K10:Q10" si="2">K11+K12+K13+K14</f>
        <v>0</v>
      </c>
      <c r="L10" s="120">
        <f t="shared" si="2"/>
        <v>0</v>
      </c>
      <c r="M10" s="90">
        <f t="shared" si="2"/>
        <v>0</v>
      </c>
      <c r="N10" s="90">
        <f t="shared" si="2"/>
        <v>0</v>
      </c>
      <c r="O10" s="90">
        <f t="shared" si="2"/>
        <v>0</v>
      </c>
      <c r="P10" s="120">
        <f t="shared" si="2"/>
        <v>0</v>
      </c>
      <c r="Q10" s="120">
        <f t="shared" si="2"/>
        <v>0</v>
      </c>
    </row>
    <row r="11" spans="1:17" s="206" customFormat="1" x14ac:dyDescent="0.2">
      <c r="A11" s="198"/>
      <c r="B11" s="199"/>
      <c r="C11" s="497">
        <v>1</v>
      </c>
      <c r="D11" s="200" t="s">
        <v>174</v>
      </c>
      <c r="E11" s="241">
        <v>35000</v>
      </c>
      <c r="F11" s="201"/>
      <c r="G11" s="201" t="s">
        <v>69</v>
      </c>
      <c r="H11" s="201" t="s">
        <v>69</v>
      </c>
      <c r="I11" s="241">
        <v>9000</v>
      </c>
      <c r="J11" s="202"/>
      <c r="K11" s="203"/>
      <c r="L11" s="204">
        <f>E11*$K11/1000000</f>
        <v>0</v>
      </c>
      <c r="M11" s="205"/>
      <c r="N11" s="205"/>
      <c r="O11" s="205"/>
      <c r="P11" s="204">
        <f t="shared" ref="P11:Q14" si="3">I11*$K11/1000000</f>
        <v>0</v>
      </c>
      <c r="Q11" s="204">
        <f t="shared" si="3"/>
        <v>0</v>
      </c>
    </row>
    <row r="12" spans="1:17" s="206" customFormat="1" x14ac:dyDescent="0.2">
      <c r="A12" s="198"/>
      <c r="B12" s="199"/>
      <c r="C12" s="497">
        <v>2</v>
      </c>
      <c r="D12" s="200" t="s">
        <v>175</v>
      </c>
      <c r="E12" s="201">
        <v>350</v>
      </c>
      <c r="F12" s="201"/>
      <c r="G12" s="201" t="s">
        <v>69</v>
      </c>
      <c r="H12" s="201" t="s">
        <v>69</v>
      </c>
      <c r="I12" s="241">
        <v>900</v>
      </c>
      <c r="J12" s="202"/>
      <c r="K12" s="203"/>
      <c r="L12" s="204">
        <f>E12*$K12/1000000</f>
        <v>0</v>
      </c>
      <c r="M12" s="205"/>
      <c r="N12" s="205"/>
      <c r="O12" s="205"/>
      <c r="P12" s="204">
        <f t="shared" si="3"/>
        <v>0</v>
      </c>
      <c r="Q12" s="204">
        <f t="shared" si="3"/>
        <v>0</v>
      </c>
    </row>
    <row r="13" spans="1:17" s="206" customFormat="1" x14ac:dyDescent="0.2">
      <c r="A13" s="198"/>
      <c r="B13" s="199"/>
      <c r="C13" s="497">
        <v>3</v>
      </c>
      <c r="D13" s="200" t="s">
        <v>176</v>
      </c>
      <c r="E13" s="201">
        <v>10</v>
      </c>
      <c r="F13" s="201"/>
      <c r="G13" s="201" t="s">
        <v>69</v>
      </c>
      <c r="H13" s="201" t="s">
        <v>69</v>
      </c>
      <c r="I13" s="241">
        <v>450</v>
      </c>
      <c r="J13" s="202"/>
      <c r="K13" s="203"/>
      <c r="L13" s="204">
        <f>E13*$K13/1000000</f>
        <v>0</v>
      </c>
      <c r="M13" s="205"/>
      <c r="N13" s="205"/>
      <c r="O13" s="205"/>
      <c r="P13" s="204">
        <f t="shared" si="3"/>
        <v>0</v>
      </c>
      <c r="Q13" s="204">
        <f t="shared" si="3"/>
        <v>0</v>
      </c>
    </row>
    <row r="14" spans="1:17" s="206" customFormat="1" ht="25.5" x14ac:dyDescent="0.2">
      <c r="A14" s="198"/>
      <c r="B14" s="243"/>
      <c r="C14" s="498">
        <v>4</v>
      </c>
      <c r="D14" s="207" t="s">
        <v>48</v>
      </c>
      <c r="E14" s="208">
        <v>0.75</v>
      </c>
      <c r="F14" s="208"/>
      <c r="G14" s="208" t="s">
        <v>69</v>
      </c>
      <c r="H14" s="208" t="s">
        <v>69</v>
      </c>
      <c r="I14" s="248">
        <v>30</v>
      </c>
      <c r="J14" s="209"/>
      <c r="K14" s="210"/>
      <c r="L14" s="249">
        <f>E14*$K14/1000000</f>
        <v>0</v>
      </c>
      <c r="M14" s="212"/>
      <c r="N14" s="212"/>
      <c r="O14" s="212"/>
      <c r="P14" s="211">
        <f t="shared" si="3"/>
        <v>0</v>
      </c>
      <c r="Q14" s="211">
        <f t="shared" si="3"/>
        <v>0</v>
      </c>
    </row>
    <row r="15" spans="1:17" s="39" customFormat="1" x14ac:dyDescent="0.2">
      <c r="A15" s="64"/>
      <c r="B15" s="38" t="s">
        <v>18</v>
      </c>
      <c r="C15" s="496"/>
      <c r="D15" s="981" t="s">
        <v>178</v>
      </c>
      <c r="E15" s="982"/>
      <c r="F15" s="983"/>
      <c r="G15" s="65"/>
      <c r="H15" s="65"/>
      <c r="I15" s="65"/>
      <c r="J15" s="81"/>
      <c r="K15" s="133">
        <f t="shared" ref="K15:Q15" si="4">K16+K17+K18+K19</f>
        <v>0</v>
      </c>
      <c r="L15" s="120">
        <f t="shared" si="4"/>
        <v>0</v>
      </c>
      <c r="M15" s="90">
        <f t="shared" si="4"/>
        <v>0</v>
      </c>
      <c r="N15" s="90">
        <f t="shared" si="4"/>
        <v>0</v>
      </c>
      <c r="O15" s="90">
        <f t="shared" si="4"/>
        <v>0</v>
      </c>
      <c r="P15" s="120">
        <f t="shared" si="4"/>
        <v>0</v>
      </c>
      <c r="Q15" s="120">
        <f t="shared" si="4"/>
        <v>0</v>
      </c>
    </row>
    <row r="16" spans="1:17" s="206" customFormat="1" ht="25.5" x14ac:dyDescent="0.2">
      <c r="A16" s="198"/>
      <c r="B16" s="199"/>
      <c r="C16" s="497">
        <v>1</v>
      </c>
      <c r="D16" s="200" t="s">
        <v>49</v>
      </c>
      <c r="E16" s="241">
        <v>40000</v>
      </c>
      <c r="F16" s="201"/>
      <c r="G16" s="201" t="s">
        <v>69</v>
      </c>
      <c r="H16" s="201" t="s">
        <v>69</v>
      </c>
      <c r="I16" s="241"/>
      <c r="J16" s="202">
        <v>200</v>
      </c>
      <c r="K16" s="203"/>
      <c r="L16" s="204">
        <f>E16*$K16/1000000</f>
        <v>0</v>
      </c>
      <c r="M16" s="205"/>
      <c r="N16" s="205"/>
      <c r="O16" s="205"/>
      <c r="P16" s="204">
        <f t="shared" ref="P16:Q19" si="5">I16*$K16/1000000</f>
        <v>0</v>
      </c>
      <c r="Q16" s="204">
        <f t="shared" si="5"/>
        <v>0</v>
      </c>
    </row>
    <row r="17" spans="1:17" s="206" customFormat="1" ht="25.5" x14ac:dyDescent="0.2">
      <c r="A17" s="198"/>
      <c r="B17" s="199"/>
      <c r="C17" s="497">
        <v>2</v>
      </c>
      <c r="D17" s="200" t="s">
        <v>50</v>
      </c>
      <c r="E17" s="241">
        <v>3000</v>
      </c>
      <c r="F17" s="201"/>
      <c r="G17" s="201" t="s">
        <v>69</v>
      </c>
      <c r="H17" s="201" t="s">
        <v>69</v>
      </c>
      <c r="I17" s="241"/>
      <c r="J17" s="202">
        <v>20</v>
      </c>
      <c r="K17" s="203"/>
      <c r="L17" s="204">
        <f>E17*$K17/1000000</f>
        <v>0</v>
      </c>
      <c r="M17" s="205"/>
      <c r="N17" s="205"/>
      <c r="O17" s="205"/>
      <c r="P17" s="204">
        <f t="shared" si="5"/>
        <v>0</v>
      </c>
      <c r="Q17" s="204">
        <f t="shared" si="5"/>
        <v>0</v>
      </c>
    </row>
    <row r="18" spans="1:17" s="206" customFormat="1" ht="25.5" x14ac:dyDescent="0.2">
      <c r="A18" s="198"/>
      <c r="B18" s="199"/>
      <c r="C18" s="497">
        <v>3</v>
      </c>
      <c r="D18" s="200" t="s">
        <v>177</v>
      </c>
      <c r="E18" s="201">
        <v>525</v>
      </c>
      <c r="F18" s="201"/>
      <c r="G18" s="201" t="s">
        <v>69</v>
      </c>
      <c r="H18" s="201" t="s">
        <v>69</v>
      </c>
      <c r="I18" s="241">
        <v>920</v>
      </c>
      <c r="J18" s="202" t="s">
        <v>57</v>
      </c>
      <c r="K18" s="203"/>
      <c r="L18" s="204">
        <f>E18*$K18/1000000</f>
        <v>0</v>
      </c>
      <c r="M18" s="205"/>
      <c r="N18" s="205"/>
      <c r="O18" s="205"/>
      <c r="P18" s="204">
        <f t="shared" si="5"/>
        <v>0</v>
      </c>
      <c r="Q18" s="204"/>
    </row>
    <row r="19" spans="1:17" s="206" customFormat="1" ht="25.5" x14ac:dyDescent="0.2">
      <c r="A19" s="198"/>
      <c r="B19" s="243"/>
      <c r="C19" s="498">
        <v>4</v>
      </c>
      <c r="D19" s="207" t="s">
        <v>55</v>
      </c>
      <c r="E19" s="208">
        <v>1</v>
      </c>
      <c r="F19" s="208"/>
      <c r="G19" s="208" t="s">
        <v>69</v>
      </c>
      <c r="H19" s="208" t="s">
        <v>69</v>
      </c>
      <c r="I19" s="248">
        <v>150</v>
      </c>
      <c r="J19" s="209"/>
      <c r="K19" s="210"/>
      <c r="L19" s="211">
        <f>E19*K19/1000000</f>
        <v>0</v>
      </c>
      <c r="M19" s="212"/>
      <c r="N19" s="212"/>
      <c r="O19" s="212"/>
      <c r="P19" s="211">
        <f t="shared" si="5"/>
        <v>0</v>
      </c>
      <c r="Q19" s="211">
        <f t="shared" si="5"/>
        <v>0</v>
      </c>
    </row>
    <row r="20" spans="1:17" s="39" customFormat="1" x14ac:dyDescent="0.2">
      <c r="A20" s="64"/>
      <c r="B20" s="38" t="s">
        <v>19</v>
      </c>
      <c r="C20" s="496"/>
      <c r="D20" s="981" t="s">
        <v>114</v>
      </c>
      <c r="E20" s="982"/>
      <c r="F20" s="982"/>
      <c r="G20" s="983"/>
      <c r="H20" s="65"/>
      <c r="I20" s="65"/>
      <c r="J20" s="81"/>
      <c r="K20" s="133">
        <f t="shared" ref="K20:Q20" si="6">K21+K22+K23</f>
        <v>0</v>
      </c>
      <c r="L20" s="120">
        <f t="shared" si="6"/>
        <v>0</v>
      </c>
      <c r="M20" s="90">
        <f t="shared" si="6"/>
        <v>0</v>
      </c>
      <c r="N20" s="90">
        <f t="shared" si="6"/>
        <v>0</v>
      </c>
      <c r="O20" s="90">
        <f t="shared" si="6"/>
        <v>0</v>
      </c>
      <c r="P20" s="120">
        <f t="shared" si="6"/>
        <v>0</v>
      </c>
      <c r="Q20" s="120">
        <f t="shared" si="6"/>
        <v>0</v>
      </c>
    </row>
    <row r="21" spans="1:17" s="206" customFormat="1" ht="25.5" x14ac:dyDescent="0.2">
      <c r="A21" s="198"/>
      <c r="B21" s="199"/>
      <c r="C21" s="497">
        <v>1</v>
      </c>
      <c r="D21" s="200" t="s">
        <v>51</v>
      </c>
      <c r="E21" s="241">
        <v>1000</v>
      </c>
      <c r="F21" s="201"/>
      <c r="G21" s="201" t="s">
        <v>69</v>
      </c>
      <c r="H21" s="201" t="s">
        <v>69</v>
      </c>
      <c r="I21" s="201" t="s">
        <v>57</v>
      </c>
      <c r="J21" s="202" t="s">
        <v>57</v>
      </c>
      <c r="K21" s="203"/>
      <c r="L21" s="204">
        <f>E21*$K21/1000000</f>
        <v>0</v>
      </c>
      <c r="M21" s="205"/>
      <c r="N21" s="205"/>
      <c r="O21" s="205"/>
      <c r="P21" s="204"/>
      <c r="Q21" s="204"/>
    </row>
    <row r="22" spans="1:17" s="206" customFormat="1" ht="25.5" x14ac:dyDescent="0.2">
      <c r="A22" s="198"/>
      <c r="B22" s="199"/>
      <c r="C22" s="497">
        <v>2</v>
      </c>
      <c r="D22" s="200" t="s">
        <v>50</v>
      </c>
      <c r="E22" s="201">
        <v>50</v>
      </c>
      <c r="F22" s="201"/>
      <c r="G22" s="201" t="s">
        <v>69</v>
      </c>
      <c r="H22" s="201" t="s">
        <v>69</v>
      </c>
      <c r="I22" s="201" t="s">
        <v>57</v>
      </c>
      <c r="J22" s="202" t="s">
        <v>57</v>
      </c>
      <c r="K22" s="203"/>
      <c r="L22" s="204">
        <f>E22*$K22/1000000</f>
        <v>0</v>
      </c>
      <c r="M22" s="205"/>
      <c r="N22" s="205"/>
      <c r="O22" s="205"/>
      <c r="P22" s="204"/>
      <c r="Q22" s="204"/>
    </row>
    <row r="23" spans="1:17" s="206" customFormat="1" ht="25.5" x14ac:dyDescent="0.2">
      <c r="A23" s="198"/>
      <c r="B23" s="243"/>
      <c r="C23" s="498">
        <v>3</v>
      </c>
      <c r="D23" s="207" t="s">
        <v>55</v>
      </c>
      <c r="E23" s="208">
        <v>1</v>
      </c>
      <c r="F23" s="208"/>
      <c r="G23" s="208" t="s">
        <v>69</v>
      </c>
      <c r="H23" s="208" t="s">
        <v>69</v>
      </c>
      <c r="I23" s="208">
        <v>150</v>
      </c>
      <c r="J23" s="209"/>
      <c r="K23" s="210"/>
      <c r="L23" s="211">
        <f>E23*$K23/1000000</f>
        <v>0</v>
      </c>
      <c r="M23" s="212"/>
      <c r="N23" s="212"/>
      <c r="O23" s="212"/>
      <c r="P23" s="211">
        <f>I23*$K23/1000000</f>
        <v>0</v>
      </c>
      <c r="Q23" s="211">
        <f>J23*$K23/1000000</f>
        <v>0</v>
      </c>
    </row>
    <row r="24" spans="1:17" s="39" customFormat="1" x14ac:dyDescent="0.2">
      <c r="A24" s="64"/>
      <c r="B24" s="38" t="s">
        <v>21</v>
      </c>
      <c r="C24" s="496"/>
      <c r="D24" s="35" t="s">
        <v>109</v>
      </c>
      <c r="E24" s="65"/>
      <c r="F24" s="65"/>
      <c r="G24" s="65"/>
      <c r="H24" s="65"/>
      <c r="I24" s="65"/>
      <c r="J24" s="81"/>
      <c r="K24" s="133">
        <f t="shared" ref="K24:Q24" si="7">K25+K26+K27</f>
        <v>0</v>
      </c>
      <c r="L24" s="120">
        <f t="shared" si="7"/>
        <v>0</v>
      </c>
      <c r="M24" s="90">
        <f t="shared" si="7"/>
        <v>0</v>
      </c>
      <c r="N24" s="90">
        <f t="shared" si="7"/>
        <v>0</v>
      </c>
      <c r="O24" s="90">
        <f t="shared" si="7"/>
        <v>0</v>
      </c>
      <c r="P24" s="120">
        <f t="shared" si="7"/>
        <v>0</v>
      </c>
      <c r="Q24" s="120">
        <f t="shared" si="7"/>
        <v>0</v>
      </c>
    </row>
    <row r="25" spans="1:17" s="206" customFormat="1" x14ac:dyDescent="0.2">
      <c r="A25" s="198"/>
      <c r="B25" s="199"/>
      <c r="C25" s="497">
        <v>1</v>
      </c>
      <c r="D25" s="200" t="s">
        <v>52</v>
      </c>
      <c r="E25" s="201">
        <v>50</v>
      </c>
      <c r="F25" s="201"/>
      <c r="G25" s="201" t="s">
        <v>69</v>
      </c>
      <c r="H25" s="201" t="s">
        <v>69</v>
      </c>
      <c r="I25" s="201">
        <v>23</v>
      </c>
      <c r="J25" s="202"/>
      <c r="K25" s="203"/>
      <c r="L25" s="204">
        <f>E25*$K25/1000000</f>
        <v>0</v>
      </c>
      <c r="M25" s="205"/>
      <c r="N25" s="205"/>
      <c r="O25" s="205"/>
      <c r="P25" s="204">
        <f t="shared" ref="P25:Q27" si="8">I25*$K25/1000000</f>
        <v>0</v>
      </c>
      <c r="Q25" s="204">
        <f t="shared" si="8"/>
        <v>0</v>
      </c>
    </row>
    <row r="26" spans="1:17" s="206" customFormat="1" x14ac:dyDescent="0.2">
      <c r="A26" s="198"/>
      <c r="B26" s="199"/>
      <c r="C26" s="497">
        <v>2</v>
      </c>
      <c r="D26" s="200" t="s">
        <v>53</v>
      </c>
      <c r="E26" s="201">
        <v>4</v>
      </c>
      <c r="F26" s="201"/>
      <c r="G26" s="201" t="s">
        <v>69</v>
      </c>
      <c r="H26" s="201" t="s">
        <v>69</v>
      </c>
      <c r="I26" s="201">
        <v>0.5</v>
      </c>
      <c r="J26" s="202"/>
      <c r="K26" s="203"/>
      <c r="L26" s="204">
        <f>E26*$K26/1000000</f>
        <v>0</v>
      </c>
      <c r="M26" s="205"/>
      <c r="N26" s="205"/>
      <c r="O26" s="205"/>
      <c r="P26" s="204">
        <f t="shared" si="8"/>
        <v>0</v>
      </c>
      <c r="Q26" s="204">
        <f t="shared" si="8"/>
        <v>0</v>
      </c>
    </row>
    <row r="27" spans="1:17" s="39" customFormat="1" x14ac:dyDescent="0.2">
      <c r="A27" s="37"/>
      <c r="B27" s="46"/>
      <c r="C27" s="499">
        <v>3</v>
      </c>
      <c r="D27" s="22" t="s">
        <v>54</v>
      </c>
      <c r="E27" s="47">
        <v>0.4</v>
      </c>
      <c r="F27" s="47"/>
      <c r="G27" s="47" t="s">
        <v>69</v>
      </c>
      <c r="H27" s="47" t="s">
        <v>69</v>
      </c>
      <c r="I27" s="47">
        <v>0.5</v>
      </c>
      <c r="J27" s="80"/>
      <c r="K27" s="131"/>
      <c r="L27" s="126">
        <f>E27*$K27/1000000</f>
        <v>0</v>
      </c>
      <c r="M27" s="113"/>
      <c r="N27" s="113"/>
      <c r="O27" s="113"/>
      <c r="P27" s="126">
        <f t="shared" si="8"/>
        <v>0</v>
      </c>
      <c r="Q27" s="126">
        <f t="shared" si="8"/>
        <v>0</v>
      </c>
    </row>
    <row r="28" spans="1:17" s="39" customFormat="1" x14ac:dyDescent="0.2">
      <c r="A28" s="64"/>
      <c r="B28" s="38" t="s">
        <v>22</v>
      </c>
      <c r="C28" s="496"/>
      <c r="D28" s="981" t="s">
        <v>110</v>
      </c>
      <c r="E28" s="982"/>
      <c r="F28" s="982"/>
      <c r="G28" s="982"/>
      <c r="H28" s="983"/>
      <c r="I28" s="65"/>
      <c r="J28" s="81"/>
      <c r="K28" s="133">
        <f t="shared" ref="K28:Q28" si="9">K29+K30+K31</f>
        <v>0</v>
      </c>
      <c r="L28" s="120">
        <f t="shared" si="9"/>
        <v>0</v>
      </c>
      <c r="M28" s="90">
        <f t="shared" si="9"/>
        <v>0</v>
      </c>
      <c r="N28" s="90">
        <f t="shared" si="9"/>
        <v>0</v>
      </c>
      <c r="O28" s="90">
        <f t="shared" si="9"/>
        <v>0</v>
      </c>
      <c r="P28" s="120">
        <f t="shared" si="9"/>
        <v>0</v>
      </c>
      <c r="Q28" s="120">
        <f t="shared" si="9"/>
        <v>0</v>
      </c>
    </row>
    <row r="29" spans="1:17" s="206" customFormat="1" x14ac:dyDescent="0.2">
      <c r="A29" s="198"/>
      <c r="B29" s="199"/>
      <c r="C29" s="497">
        <v>1</v>
      </c>
      <c r="D29" s="200" t="s">
        <v>52</v>
      </c>
      <c r="E29" s="201">
        <v>100</v>
      </c>
      <c r="F29" s="201"/>
      <c r="G29" s="201" t="s">
        <v>69</v>
      </c>
      <c r="H29" s="201" t="s">
        <v>69</v>
      </c>
      <c r="I29" s="241">
        <v>1000</v>
      </c>
      <c r="J29" s="202"/>
      <c r="K29" s="203"/>
      <c r="L29" s="204">
        <f>E29*$K29/1000000</f>
        <v>0</v>
      </c>
      <c r="M29" s="205"/>
      <c r="N29" s="205"/>
      <c r="O29" s="205"/>
      <c r="P29" s="204">
        <f t="shared" ref="P29:Q31" si="10">I29*$K29/1000000</f>
        <v>0</v>
      </c>
      <c r="Q29" s="204">
        <f t="shared" si="10"/>
        <v>0</v>
      </c>
    </row>
    <row r="30" spans="1:17" s="206" customFormat="1" x14ac:dyDescent="0.2">
      <c r="A30" s="198"/>
      <c r="B30" s="199"/>
      <c r="C30" s="497">
        <v>2</v>
      </c>
      <c r="D30" s="200" t="s">
        <v>53</v>
      </c>
      <c r="E30" s="201">
        <v>10</v>
      </c>
      <c r="F30" s="201"/>
      <c r="G30" s="201" t="s">
        <v>69</v>
      </c>
      <c r="H30" s="201" t="s">
        <v>69</v>
      </c>
      <c r="I30" s="201">
        <v>10</v>
      </c>
      <c r="J30" s="202"/>
      <c r="K30" s="203"/>
      <c r="L30" s="204">
        <f>E30*$K30/1000000</f>
        <v>0</v>
      </c>
      <c r="M30" s="205"/>
      <c r="N30" s="205"/>
      <c r="O30" s="205"/>
      <c r="P30" s="204">
        <f t="shared" si="10"/>
        <v>0</v>
      </c>
      <c r="Q30" s="204">
        <f t="shared" si="10"/>
        <v>0</v>
      </c>
    </row>
    <row r="31" spans="1:17" s="206" customFormat="1" x14ac:dyDescent="0.2">
      <c r="A31" s="198"/>
      <c r="B31" s="243"/>
      <c r="C31" s="498">
        <v>3</v>
      </c>
      <c r="D31" s="207" t="s">
        <v>54</v>
      </c>
      <c r="E31" s="208">
        <v>1</v>
      </c>
      <c r="F31" s="208"/>
      <c r="G31" s="208" t="s">
        <v>69</v>
      </c>
      <c r="H31" s="208" t="s">
        <v>69</v>
      </c>
      <c r="I31" s="208">
        <v>0.2</v>
      </c>
      <c r="J31" s="209"/>
      <c r="K31" s="210"/>
      <c r="L31" s="211">
        <f>E31*$K31/1000000</f>
        <v>0</v>
      </c>
      <c r="M31" s="212"/>
      <c r="N31" s="212"/>
      <c r="O31" s="212"/>
      <c r="P31" s="211">
        <f t="shared" si="10"/>
        <v>0</v>
      </c>
      <c r="Q31" s="211">
        <f t="shared" si="10"/>
        <v>0</v>
      </c>
    </row>
    <row r="32" spans="1:17" s="39" customFormat="1" x14ac:dyDescent="0.2">
      <c r="A32" s="64"/>
      <c r="B32" s="38" t="s">
        <v>24</v>
      </c>
      <c r="C32" s="496"/>
      <c r="D32" s="35" t="s">
        <v>56</v>
      </c>
      <c r="E32" s="65"/>
      <c r="F32" s="65"/>
      <c r="G32" s="65"/>
      <c r="H32" s="65"/>
      <c r="I32" s="65"/>
      <c r="J32" s="81"/>
      <c r="K32" s="133">
        <f t="shared" ref="K32:Q32" si="11">K33+K34+K35</f>
        <v>0</v>
      </c>
      <c r="L32" s="120">
        <f t="shared" si="11"/>
        <v>0</v>
      </c>
      <c r="M32" s="90">
        <f t="shared" si="11"/>
        <v>0</v>
      </c>
      <c r="N32" s="90">
        <f t="shared" si="11"/>
        <v>0</v>
      </c>
      <c r="O32" s="90">
        <f t="shared" si="11"/>
        <v>0</v>
      </c>
      <c r="P32" s="120">
        <f t="shared" si="11"/>
        <v>0</v>
      </c>
      <c r="Q32" s="120">
        <f t="shared" si="11"/>
        <v>0</v>
      </c>
    </row>
    <row r="33" spans="1:17" s="206" customFormat="1" x14ac:dyDescent="0.2">
      <c r="A33" s="198"/>
      <c r="B33" s="199"/>
      <c r="C33" s="497">
        <v>1</v>
      </c>
      <c r="D33" s="200" t="s">
        <v>52</v>
      </c>
      <c r="E33" s="201">
        <v>500</v>
      </c>
      <c r="F33" s="201"/>
      <c r="G33" s="201" t="s">
        <v>69</v>
      </c>
      <c r="H33" s="201" t="s">
        <v>69</v>
      </c>
      <c r="I33" s="568" t="s">
        <v>57</v>
      </c>
      <c r="J33" s="202" t="s">
        <v>57</v>
      </c>
      <c r="K33" s="203"/>
      <c r="L33" s="204">
        <f>E33*$K33/1000000</f>
        <v>0</v>
      </c>
      <c r="M33" s="205"/>
      <c r="N33" s="205"/>
      <c r="O33" s="205"/>
      <c r="P33" s="204"/>
      <c r="Q33" s="204"/>
    </row>
    <row r="34" spans="1:17" s="206" customFormat="1" x14ac:dyDescent="0.2">
      <c r="A34" s="198"/>
      <c r="B34" s="199"/>
      <c r="C34" s="497">
        <v>2</v>
      </c>
      <c r="D34" s="200" t="s">
        <v>53</v>
      </c>
      <c r="E34" s="201">
        <v>50</v>
      </c>
      <c r="F34" s="201"/>
      <c r="G34" s="201" t="s">
        <v>69</v>
      </c>
      <c r="H34" s="201" t="s">
        <v>69</v>
      </c>
      <c r="I34" s="568" t="s">
        <v>57</v>
      </c>
      <c r="J34" s="202" t="s">
        <v>57</v>
      </c>
      <c r="K34" s="203"/>
      <c r="L34" s="204">
        <f>E34*$K34/1000000</f>
        <v>0</v>
      </c>
      <c r="M34" s="205"/>
      <c r="N34" s="205"/>
      <c r="O34" s="205"/>
      <c r="P34" s="204"/>
      <c r="Q34" s="204"/>
    </row>
    <row r="35" spans="1:17" s="206" customFormat="1" ht="13.5" thickBot="1" x14ac:dyDescent="0.25">
      <c r="A35" s="250"/>
      <c r="B35" s="251"/>
      <c r="C35" s="500">
        <v>3</v>
      </c>
      <c r="D35" s="252" t="s">
        <v>54</v>
      </c>
      <c r="E35" s="253">
        <v>5</v>
      </c>
      <c r="F35" s="253"/>
      <c r="G35" s="253" t="s">
        <v>69</v>
      </c>
      <c r="H35" s="254" t="s">
        <v>69</v>
      </c>
      <c r="I35" s="569" t="s">
        <v>57</v>
      </c>
      <c r="J35" s="269" t="s">
        <v>57</v>
      </c>
      <c r="K35" s="255"/>
      <c r="L35" s="256">
        <f>E35*K35/1000000</f>
        <v>0</v>
      </c>
      <c r="M35" s="257"/>
      <c r="N35" s="257"/>
      <c r="O35" s="257"/>
      <c r="P35" s="204"/>
      <c r="Q35" s="204"/>
    </row>
    <row r="36" spans="1:17" ht="13.5" thickBot="1" x14ac:dyDescent="0.25">
      <c r="A36" s="48">
        <v>1</v>
      </c>
      <c r="B36" s="49"/>
      <c r="C36" s="49"/>
      <c r="D36" s="50" t="s">
        <v>80</v>
      </c>
      <c r="E36" s="50"/>
      <c r="F36" s="50"/>
      <c r="G36" s="50"/>
      <c r="H36" s="50"/>
      <c r="I36" s="50"/>
      <c r="J36" s="51"/>
      <c r="K36" s="134"/>
      <c r="L36" s="121">
        <f t="shared" ref="L36:Q36" si="12">L5+L10+L15+L20+L24+L28+L32</f>
        <v>0</v>
      </c>
      <c r="M36" s="52">
        <f t="shared" si="12"/>
        <v>0</v>
      </c>
      <c r="N36" s="52">
        <f t="shared" si="12"/>
        <v>0</v>
      </c>
      <c r="O36" s="52">
        <f t="shared" si="12"/>
        <v>0</v>
      </c>
      <c r="P36" s="121">
        <f t="shared" si="12"/>
        <v>0</v>
      </c>
      <c r="Q36" s="121">
        <f t="shared" si="12"/>
        <v>0</v>
      </c>
    </row>
    <row r="37" spans="1:17" x14ac:dyDescent="0.2">
      <c r="P37" s="976">
        <f>P36+Q36</f>
        <v>0</v>
      </c>
      <c r="Q37" s="977"/>
    </row>
    <row r="38" spans="1:17" x14ac:dyDescent="0.2">
      <c r="P38" s="130"/>
    </row>
  </sheetData>
  <mergeCells count="7">
    <mergeCell ref="P37:Q37"/>
    <mergeCell ref="L1:Q1"/>
    <mergeCell ref="D15:F15"/>
    <mergeCell ref="D20:G20"/>
    <mergeCell ref="D28:H28"/>
    <mergeCell ref="I2:J2"/>
    <mergeCell ref="E1:J1"/>
  </mergeCells>
  <phoneticPr fontId="0" type="noConversion"/>
  <pageMargins left="0.25" right="0.25" top="0.75" bottom="0.6" header="0.24212598499999999" footer="0.22598499999999999"/>
  <pageSetup paperSize="9" scale="78" orientation="landscape" r:id="rId1"/>
  <headerFooter alignWithMargins="0">
    <oddHeader>&amp;LPCDD/PCDF Inventory&amp;CReference Year: ________________&amp;RCountry: __________________</oddHeader>
    <oddFooter>&amp;L&amp;A&amp;C&amp;D&amp;RPage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opLeftCell="A48" zoomScaleNormal="100" workbookViewId="0">
      <selection activeCell="J10" sqref="J10"/>
    </sheetView>
  </sheetViews>
  <sheetFormatPr defaultColWidth="12" defaultRowHeight="12.75" x14ac:dyDescent="0.2"/>
  <cols>
    <col min="1" max="1" width="6.6640625" bestFit="1" customWidth="1"/>
    <col min="2" max="2" width="5.6640625" customWidth="1"/>
    <col min="3" max="3" width="7.6640625" customWidth="1"/>
    <col min="4" max="4" width="42" customWidth="1"/>
    <col min="5" max="5" width="8.33203125" bestFit="1" customWidth="1"/>
    <col min="6" max="6" width="7.83203125" bestFit="1" customWidth="1"/>
    <col min="7" max="7" width="6.33203125" bestFit="1" customWidth="1"/>
    <col min="8" max="8" width="9.6640625" bestFit="1" customWidth="1"/>
    <col min="9" max="9" width="10" bestFit="1" customWidth="1"/>
    <col min="10" max="10" width="16" bestFit="1" customWidth="1"/>
    <col min="11" max="11" width="14.6640625" customWidth="1"/>
    <col min="12" max="13" width="15.33203125" customWidth="1"/>
    <col min="14" max="14" width="15" customWidth="1"/>
    <col min="15" max="15" width="17.6640625" customWidth="1"/>
  </cols>
  <sheetData>
    <row r="1" spans="1:15" s="206" customFormat="1" x14ac:dyDescent="0.2">
      <c r="A1" s="430"/>
      <c r="B1" s="429"/>
      <c r="C1" s="429"/>
      <c r="D1" s="524" t="s">
        <v>222</v>
      </c>
      <c r="E1" s="989" t="s">
        <v>46</v>
      </c>
      <c r="F1" s="990"/>
      <c r="G1" s="990"/>
      <c r="H1" s="990"/>
      <c r="I1" s="991"/>
      <c r="J1" s="431" t="s">
        <v>90</v>
      </c>
      <c r="K1" s="992" t="s">
        <v>92</v>
      </c>
      <c r="L1" s="993"/>
      <c r="M1" s="993"/>
      <c r="N1" s="993"/>
      <c r="O1" s="994"/>
    </row>
    <row r="2" spans="1:15" s="206" customFormat="1" ht="13.5" thickBot="1" x14ac:dyDescent="0.25">
      <c r="A2" s="521" t="s">
        <v>220</v>
      </c>
      <c r="B2" s="522" t="s">
        <v>146</v>
      </c>
      <c r="C2" s="251" t="s">
        <v>133</v>
      </c>
      <c r="D2" s="253"/>
      <c r="E2" s="251" t="s">
        <v>15</v>
      </c>
      <c r="F2" s="251" t="s">
        <v>0</v>
      </c>
      <c r="G2" s="267" t="s">
        <v>79</v>
      </c>
      <c r="H2" s="267" t="s">
        <v>152</v>
      </c>
      <c r="I2" s="473" t="s">
        <v>1</v>
      </c>
      <c r="J2" s="432" t="s">
        <v>91</v>
      </c>
      <c r="K2" s="433" t="s">
        <v>93</v>
      </c>
      <c r="L2" s="433" t="s">
        <v>93</v>
      </c>
      <c r="M2" s="433" t="s">
        <v>93</v>
      </c>
      <c r="N2" s="433" t="s">
        <v>93</v>
      </c>
      <c r="O2" s="433" t="s">
        <v>93</v>
      </c>
    </row>
    <row r="3" spans="1:15" s="206" customFormat="1" ht="13.5" thickBot="1" x14ac:dyDescent="0.25">
      <c r="A3" s="434">
        <v>2</v>
      </c>
      <c r="B3" s="435"/>
      <c r="C3" s="436"/>
      <c r="D3" s="437" t="s">
        <v>3</v>
      </c>
      <c r="E3" s="438"/>
      <c r="F3" s="437"/>
      <c r="G3" s="437"/>
      <c r="H3" s="437"/>
      <c r="I3" s="474"/>
      <c r="J3" s="439"/>
      <c r="K3" s="440" t="s">
        <v>15</v>
      </c>
      <c r="L3" s="440" t="s">
        <v>0</v>
      </c>
      <c r="M3" s="440" t="s">
        <v>79</v>
      </c>
      <c r="N3" s="440" t="s">
        <v>152</v>
      </c>
      <c r="O3" s="440" t="s">
        <v>1</v>
      </c>
    </row>
    <row r="4" spans="1:15" s="206" customFormat="1" x14ac:dyDescent="0.2">
      <c r="A4" s="602"/>
      <c r="B4" s="450" t="s">
        <v>16</v>
      </c>
      <c r="C4" s="381"/>
      <c r="D4" s="451" t="s">
        <v>4</v>
      </c>
      <c r="E4" s="384"/>
      <c r="F4" s="385"/>
      <c r="G4" s="385"/>
      <c r="H4" s="385"/>
      <c r="I4" s="475"/>
      <c r="J4" s="245">
        <f t="shared" ref="J4:O4" si="0">J5+J6+J7</f>
        <v>0</v>
      </c>
      <c r="K4" s="322">
        <f t="shared" si="0"/>
        <v>0</v>
      </c>
      <c r="L4" s="246">
        <f t="shared" si="0"/>
        <v>0</v>
      </c>
      <c r="M4" s="246">
        <f t="shared" si="0"/>
        <v>0</v>
      </c>
      <c r="N4" s="246">
        <f t="shared" si="0"/>
        <v>0</v>
      </c>
      <c r="O4" s="326">
        <f t="shared" si="0"/>
        <v>0</v>
      </c>
    </row>
    <row r="5" spans="1:15" s="206" customFormat="1" x14ac:dyDescent="0.2">
      <c r="A5" s="602"/>
      <c r="B5" s="381"/>
      <c r="C5" s="382">
        <v>1</v>
      </c>
      <c r="D5" s="557" t="s">
        <v>261</v>
      </c>
      <c r="E5" s="384">
        <v>20</v>
      </c>
      <c r="F5" s="385" t="s">
        <v>57</v>
      </c>
      <c r="G5" s="385" t="s">
        <v>57</v>
      </c>
      <c r="H5" s="385" t="s">
        <v>57</v>
      </c>
      <c r="I5" s="475">
        <v>3.0000000000000001E-3</v>
      </c>
      <c r="J5" s="203"/>
      <c r="K5" s="204">
        <f>E5*$J5/1000000</f>
        <v>0</v>
      </c>
      <c r="L5" s="205"/>
      <c r="M5" s="205"/>
      <c r="N5" s="205"/>
      <c r="O5" s="204">
        <f>I5*$J5/1000000</f>
        <v>0</v>
      </c>
    </row>
    <row r="6" spans="1:15" s="206" customFormat="1" x14ac:dyDescent="0.2">
      <c r="A6" s="602"/>
      <c r="B6" s="381"/>
      <c r="C6" s="382">
        <v>2</v>
      </c>
      <c r="D6" s="385" t="s">
        <v>116</v>
      </c>
      <c r="E6" s="384">
        <v>5</v>
      </c>
      <c r="F6" s="385" t="s">
        <v>57</v>
      </c>
      <c r="G6" s="385" t="s">
        <v>57</v>
      </c>
      <c r="H6" s="385" t="s">
        <v>57</v>
      </c>
      <c r="I6" s="603">
        <v>1</v>
      </c>
      <c r="J6" s="203"/>
      <c r="K6" s="204">
        <f>E6*$J6/1000000</f>
        <v>0</v>
      </c>
      <c r="L6" s="205"/>
      <c r="M6" s="205"/>
      <c r="N6" s="205"/>
      <c r="O6" s="204">
        <f>I6*$J6/1000000</f>
        <v>0</v>
      </c>
    </row>
    <row r="7" spans="1:15" s="206" customFormat="1" x14ac:dyDescent="0.2">
      <c r="A7" s="604"/>
      <c r="B7" s="388"/>
      <c r="C7" s="389">
        <v>3</v>
      </c>
      <c r="D7" s="392" t="s">
        <v>42</v>
      </c>
      <c r="E7" s="391">
        <v>0.3</v>
      </c>
      <c r="F7" s="392" t="s">
        <v>57</v>
      </c>
      <c r="G7" s="392" t="s">
        <v>57</v>
      </c>
      <c r="H7" s="392" t="s">
        <v>57</v>
      </c>
      <c r="I7" s="605">
        <v>2</v>
      </c>
      <c r="J7" s="210"/>
      <c r="K7" s="211">
        <f>E7*$J7/1000000</f>
        <v>0</v>
      </c>
      <c r="L7" s="212"/>
      <c r="M7" s="212"/>
      <c r="N7" s="212"/>
      <c r="O7" s="211">
        <f>I7*$J7/1000000</f>
        <v>0</v>
      </c>
    </row>
    <row r="8" spans="1:15" s="206" customFormat="1" x14ac:dyDescent="0.2">
      <c r="A8" s="602"/>
      <c r="B8" s="407" t="s">
        <v>17</v>
      </c>
      <c r="C8" s="382"/>
      <c r="D8" s="451" t="s">
        <v>117</v>
      </c>
      <c r="E8" s="384"/>
      <c r="F8" s="385"/>
      <c r="G8" s="385"/>
      <c r="H8" s="385"/>
      <c r="I8" s="475"/>
      <c r="J8" s="245">
        <f t="shared" ref="J8:O8" si="1">J9+J10</f>
        <v>33394050.257785257</v>
      </c>
      <c r="K8" s="322">
        <f t="shared" si="1"/>
        <v>1.0018215077335577</v>
      </c>
      <c r="L8" s="246">
        <f t="shared" si="1"/>
        <v>6.0109290464013468E-8</v>
      </c>
      <c r="M8" s="246">
        <f t="shared" si="1"/>
        <v>0</v>
      </c>
      <c r="N8" s="246">
        <f t="shared" si="1"/>
        <v>0</v>
      </c>
      <c r="O8" s="246">
        <f t="shared" si="1"/>
        <v>0</v>
      </c>
    </row>
    <row r="9" spans="1:15" s="206" customFormat="1" x14ac:dyDescent="0.2">
      <c r="A9" s="602"/>
      <c r="B9" s="381"/>
      <c r="C9" s="382">
        <v>1</v>
      </c>
      <c r="D9" s="606" t="s">
        <v>118</v>
      </c>
      <c r="E9" s="385">
        <v>3</v>
      </c>
      <c r="F9" s="384">
        <v>0.06</v>
      </c>
      <c r="G9" s="385" t="s">
        <v>57</v>
      </c>
      <c r="H9" s="385" t="s">
        <v>57</v>
      </c>
      <c r="I9" s="475" t="s">
        <v>57</v>
      </c>
      <c r="J9" s="203"/>
      <c r="K9" s="204">
        <f>E9*$J9/1000000</f>
        <v>0</v>
      </c>
      <c r="L9" s="204">
        <f>F9*$K9/1000000</f>
        <v>0</v>
      </c>
      <c r="M9" s="205"/>
      <c r="N9" s="205"/>
      <c r="O9" s="205"/>
    </row>
    <row r="10" spans="1:15" s="206" customFormat="1" x14ac:dyDescent="0.2">
      <c r="A10" s="604"/>
      <c r="B10" s="388"/>
      <c r="C10" s="389">
        <v>2</v>
      </c>
      <c r="D10" s="607" t="s">
        <v>119</v>
      </c>
      <c r="E10" s="608">
        <v>0.03</v>
      </c>
      <c r="F10" s="391">
        <v>0.06</v>
      </c>
      <c r="G10" s="392" t="s">
        <v>57</v>
      </c>
      <c r="H10" s="392" t="s">
        <v>57</v>
      </c>
      <c r="I10" s="457" t="s">
        <v>57</v>
      </c>
      <c r="J10" s="210">
        <f>'Converted units'!Y6+'Converted units'!Z6+'Converted units'!AA6+'Converted units'!AB6+'Converted units'!AD25</f>
        <v>33394050.257785257</v>
      </c>
      <c r="K10" s="211">
        <f>E10*$J10/1000000</f>
        <v>1.0018215077335577</v>
      </c>
      <c r="L10" s="211">
        <f>F10*$K10/1000000</f>
        <v>6.0109290464013468E-8</v>
      </c>
      <c r="M10" s="212"/>
      <c r="N10" s="212"/>
      <c r="O10" s="212"/>
    </row>
    <row r="11" spans="1:15" s="206" customFormat="1" x14ac:dyDescent="0.2">
      <c r="A11" s="602"/>
      <c r="B11" s="407" t="s">
        <v>18</v>
      </c>
      <c r="C11" s="382"/>
      <c r="D11" s="451" t="s">
        <v>120</v>
      </c>
      <c r="E11" s="384"/>
      <c r="F11" s="385"/>
      <c r="G11" s="385"/>
      <c r="H11" s="385"/>
      <c r="I11" s="475"/>
      <c r="J11" s="245">
        <f t="shared" ref="J11:O11" si="2">J12+J17</f>
        <v>48858906.846400723</v>
      </c>
      <c r="K11" s="441">
        <f t="shared" si="2"/>
        <v>0.48858906846400724</v>
      </c>
      <c r="L11" s="441">
        <f t="shared" si="2"/>
        <v>0</v>
      </c>
      <c r="M11" s="441">
        <f t="shared" si="2"/>
        <v>0</v>
      </c>
      <c r="N11" s="441">
        <f t="shared" si="2"/>
        <v>0</v>
      </c>
      <c r="O11" s="441">
        <f t="shared" si="2"/>
        <v>0</v>
      </c>
    </row>
    <row r="12" spans="1:15" s="206" customFormat="1" x14ac:dyDescent="0.2">
      <c r="A12" s="602"/>
      <c r="B12" s="407"/>
      <c r="C12" s="382"/>
      <c r="D12" s="451" t="s">
        <v>121</v>
      </c>
      <c r="E12" s="384"/>
      <c r="F12" s="385"/>
      <c r="G12" s="385"/>
      <c r="H12" s="385"/>
      <c r="I12" s="475"/>
      <c r="J12" s="203">
        <f t="shared" ref="J12:O12" si="3">J13+J14+J15+J16</f>
        <v>48858906.846400723</v>
      </c>
      <c r="K12" s="442">
        <f t="shared" si="3"/>
        <v>0.48858906846400724</v>
      </c>
      <c r="L12" s="442">
        <f t="shared" si="3"/>
        <v>0</v>
      </c>
      <c r="M12" s="442">
        <f t="shared" si="3"/>
        <v>0</v>
      </c>
      <c r="N12" s="442">
        <f t="shared" si="3"/>
        <v>0</v>
      </c>
      <c r="O12" s="443">
        <f t="shared" si="3"/>
        <v>0</v>
      </c>
    </row>
    <row r="13" spans="1:15" s="206" customFormat="1" x14ac:dyDescent="0.2">
      <c r="A13" s="602"/>
      <c r="B13" s="381"/>
      <c r="C13" s="382">
        <v>1</v>
      </c>
      <c r="D13" s="362" t="s">
        <v>58</v>
      </c>
      <c r="E13" s="384">
        <v>10</v>
      </c>
      <c r="F13" s="385" t="s">
        <v>57</v>
      </c>
      <c r="G13" s="385" t="s">
        <v>69</v>
      </c>
      <c r="H13" s="385" t="s">
        <v>69</v>
      </c>
      <c r="I13" s="475">
        <v>15</v>
      </c>
      <c r="J13" s="203"/>
      <c r="K13" s="204">
        <f>E13*$J13/1000000</f>
        <v>0</v>
      </c>
      <c r="L13" s="205"/>
      <c r="M13" s="205"/>
      <c r="N13" s="205"/>
      <c r="O13" s="204">
        <f>I13*$J13/1000000</f>
        <v>0</v>
      </c>
    </row>
    <row r="14" spans="1:15" s="206" customFormat="1" x14ac:dyDescent="0.2">
      <c r="A14" s="602"/>
      <c r="B14" s="381"/>
      <c r="C14" s="382">
        <v>2</v>
      </c>
      <c r="D14" s="609" t="s">
        <v>223</v>
      </c>
      <c r="E14" s="384">
        <v>3</v>
      </c>
      <c r="F14" s="385" t="s">
        <v>57</v>
      </c>
      <c r="G14" s="385" t="s">
        <v>69</v>
      </c>
      <c r="H14" s="385" t="s">
        <v>69</v>
      </c>
      <c r="I14" s="475">
        <v>15</v>
      </c>
      <c r="J14" s="203"/>
      <c r="K14" s="204">
        <f>E14*$J14/1000000</f>
        <v>0</v>
      </c>
      <c r="L14" s="205"/>
      <c r="M14" s="205"/>
      <c r="N14" s="205"/>
      <c r="O14" s="204">
        <f>I14*$J14/1000000</f>
        <v>0</v>
      </c>
    </row>
    <row r="15" spans="1:15" s="206" customFormat="1" ht="38.25" x14ac:dyDescent="0.2">
      <c r="A15" s="602"/>
      <c r="B15" s="381"/>
      <c r="C15" s="382">
        <v>3</v>
      </c>
      <c r="D15" s="610" t="s">
        <v>381</v>
      </c>
      <c r="E15" s="384">
        <v>0.1</v>
      </c>
      <c r="F15" s="385" t="s">
        <v>57</v>
      </c>
      <c r="G15" s="385" t="s">
        <v>69</v>
      </c>
      <c r="H15" s="385" t="s">
        <v>69</v>
      </c>
      <c r="I15" s="603">
        <v>0.1</v>
      </c>
      <c r="J15" s="203"/>
      <c r="K15" s="204">
        <f>E15*$J15/1000000</f>
        <v>0</v>
      </c>
      <c r="L15" s="205"/>
      <c r="M15" s="205"/>
      <c r="N15" s="205"/>
      <c r="O15" s="204">
        <f>I15*$J15/1000000</f>
        <v>0</v>
      </c>
    </row>
    <row r="16" spans="1:15" s="206" customFormat="1" x14ac:dyDescent="0.2">
      <c r="A16" s="604"/>
      <c r="B16" s="388"/>
      <c r="C16" s="389">
        <v>4</v>
      </c>
      <c r="D16" s="611" t="s">
        <v>224</v>
      </c>
      <c r="E16" s="391">
        <v>0.01</v>
      </c>
      <c r="F16" s="456" t="s">
        <v>57</v>
      </c>
      <c r="G16" s="391" t="s">
        <v>69</v>
      </c>
      <c r="H16" s="391" t="s">
        <v>69</v>
      </c>
      <c r="I16" s="612" t="s">
        <v>57</v>
      </c>
      <c r="J16" s="247">
        <f>'Converted units'!Y7+'Converted units'!Z7+'Converted units'!AA7+'Converted units'!AD28</f>
        <v>48858906.846400723</v>
      </c>
      <c r="K16" s="211">
        <f>E16*$J16/1000000</f>
        <v>0.48858906846400724</v>
      </c>
      <c r="L16" s="444"/>
      <c r="M16" s="445"/>
      <c r="N16" s="444"/>
      <c r="O16" s="444"/>
    </row>
    <row r="17" spans="1:15" s="206" customFormat="1" ht="13.5" x14ac:dyDescent="0.2">
      <c r="A17" s="602"/>
      <c r="B17" s="407"/>
      <c r="C17" s="382"/>
      <c r="D17" s="451" t="s">
        <v>122</v>
      </c>
      <c r="E17" s="384"/>
      <c r="F17" s="385"/>
      <c r="G17" s="385"/>
      <c r="H17" s="385"/>
      <c r="I17" s="475"/>
      <c r="J17" s="446">
        <f t="shared" ref="J17:O17" si="4">J18+J19+J20+J21</f>
        <v>0</v>
      </c>
      <c r="K17" s="447">
        <f t="shared" si="4"/>
        <v>0</v>
      </c>
      <c r="L17" s="448">
        <f t="shared" si="4"/>
        <v>0</v>
      </c>
      <c r="M17" s="448">
        <f t="shared" si="4"/>
        <v>0</v>
      </c>
      <c r="N17" s="448">
        <f t="shared" si="4"/>
        <v>0</v>
      </c>
      <c r="O17" s="449">
        <f t="shared" si="4"/>
        <v>0</v>
      </c>
    </row>
    <row r="18" spans="1:15" s="206" customFormat="1" x14ac:dyDescent="0.2">
      <c r="A18" s="602"/>
      <c r="B18" s="381"/>
      <c r="C18" s="382">
        <v>1</v>
      </c>
      <c r="D18" s="557" t="s">
        <v>225</v>
      </c>
      <c r="E18" s="384">
        <v>10</v>
      </c>
      <c r="F18" s="385" t="s">
        <v>57</v>
      </c>
      <c r="G18" s="385" t="s">
        <v>69</v>
      </c>
      <c r="H18" s="385" t="s">
        <v>69</v>
      </c>
      <c r="I18" s="475" t="s">
        <v>57</v>
      </c>
      <c r="J18" s="320"/>
      <c r="K18" s="204">
        <f>E18*$J18/1000000</f>
        <v>0</v>
      </c>
      <c r="L18" s="205"/>
      <c r="M18" s="205"/>
      <c r="N18" s="205"/>
      <c r="O18" s="205"/>
    </row>
    <row r="19" spans="1:15" s="206" customFormat="1" x14ac:dyDescent="0.2">
      <c r="A19" s="602"/>
      <c r="B19" s="381"/>
      <c r="C19" s="382">
        <v>2</v>
      </c>
      <c r="D19" s="557" t="s">
        <v>226</v>
      </c>
      <c r="E19" s="384">
        <v>4.3</v>
      </c>
      <c r="F19" s="385" t="s">
        <v>57</v>
      </c>
      <c r="G19" s="385" t="s">
        <v>69</v>
      </c>
      <c r="H19" s="385" t="s">
        <v>69</v>
      </c>
      <c r="I19" s="475">
        <v>0.2</v>
      </c>
      <c r="J19" s="320"/>
      <c r="K19" s="204">
        <f>E19*$J19/1000000</f>
        <v>0</v>
      </c>
      <c r="L19" s="205"/>
      <c r="M19" s="205"/>
      <c r="N19" s="205"/>
      <c r="O19" s="204">
        <f>I19*$J19/1000000</f>
        <v>0</v>
      </c>
    </row>
    <row r="20" spans="1:15" s="206" customFormat="1" x14ac:dyDescent="0.2">
      <c r="A20" s="602"/>
      <c r="B20" s="381"/>
      <c r="C20" s="382">
        <v>3</v>
      </c>
      <c r="D20" s="557" t="s">
        <v>227</v>
      </c>
      <c r="E20" s="384">
        <v>1</v>
      </c>
      <c r="F20" s="385" t="s">
        <v>57</v>
      </c>
      <c r="G20" s="385" t="s">
        <v>69</v>
      </c>
      <c r="H20" s="385" t="s">
        <v>69</v>
      </c>
      <c r="I20" s="475">
        <v>8</v>
      </c>
      <c r="J20" s="320"/>
      <c r="K20" s="204">
        <f>E20*$J20/1000000</f>
        <v>0</v>
      </c>
      <c r="L20" s="205"/>
      <c r="M20" s="205"/>
      <c r="N20" s="205"/>
      <c r="O20" s="204">
        <f>I20*$J20/1000000</f>
        <v>0</v>
      </c>
    </row>
    <row r="21" spans="1:15" s="206" customFormat="1" ht="25.5" x14ac:dyDescent="0.2">
      <c r="A21" s="604"/>
      <c r="B21" s="388"/>
      <c r="C21" s="389">
        <v>4</v>
      </c>
      <c r="D21" s="613" t="s">
        <v>228</v>
      </c>
      <c r="E21" s="391">
        <v>0.03</v>
      </c>
      <c r="F21" s="392" t="s">
        <v>57</v>
      </c>
      <c r="G21" s="391" t="s">
        <v>69</v>
      </c>
      <c r="H21" s="392" t="s">
        <v>69</v>
      </c>
      <c r="I21" s="457">
        <v>0.5</v>
      </c>
      <c r="J21" s="247"/>
      <c r="K21" s="211">
        <f>E21*$J21/1000000</f>
        <v>0</v>
      </c>
      <c r="L21" s="212"/>
      <c r="M21" s="212"/>
      <c r="N21" s="212"/>
      <c r="O21" s="211">
        <f>I21*$J21/1000000</f>
        <v>0</v>
      </c>
    </row>
    <row r="22" spans="1:15" s="206" customFormat="1" x14ac:dyDescent="0.2">
      <c r="A22" s="602"/>
      <c r="B22" s="381"/>
      <c r="C22" s="382"/>
      <c r="D22" s="383" t="s">
        <v>179</v>
      </c>
      <c r="E22" s="384"/>
      <c r="F22" s="385"/>
      <c r="G22" s="385"/>
      <c r="H22" s="385"/>
      <c r="I22" s="475"/>
      <c r="J22" s="245">
        <f t="shared" ref="J22:O22" si="5">J23+J24+J25</f>
        <v>0</v>
      </c>
      <c r="K22" s="322">
        <f t="shared" si="5"/>
        <v>0</v>
      </c>
      <c r="L22" s="323">
        <f t="shared" si="5"/>
        <v>0</v>
      </c>
      <c r="M22" s="323">
        <f t="shared" si="5"/>
        <v>0</v>
      </c>
      <c r="N22" s="323">
        <f t="shared" si="5"/>
        <v>0</v>
      </c>
      <c r="O22" s="326">
        <f t="shared" si="5"/>
        <v>0</v>
      </c>
    </row>
    <row r="23" spans="1:15" s="206" customFormat="1" x14ac:dyDescent="0.2">
      <c r="A23" s="602"/>
      <c r="B23" s="381"/>
      <c r="C23" s="382">
        <v>1</v>
      </c>
      <c r="D23" s="386" t="s">
        <v>180</v>
      </c>
      <c r="E23" s="384">
        <v>0.06</v>
      </c>
      <c r="F23" s="385" t="s">
        <v>69</v>
      </c>
      <c r="G23" s="385" t="s">
        <v>69</v>
      </c>
      <c r="H23" s="385" t="s">
        <v>69</v>
      </c>
      <c r="I23" s="603">
        <v>0.01</v>
      </c>
      <c r="J23" s="320"/>
      <c r="K23" s="204">
        <f>E23*$J23/1000000</f>
        <v>0</v>
      </c>
      <c r="L23" s="205"/>
      <c r="M23" s="205"/>
      <c r="N23" s="205"/>
      <c r="O23" s="204">
        <f>I23*$J23/1000000</f>
        <v>0</v>
      </c>
    </row>
    <row r="24" spans="1:15" s="206" customFormat="1" ht="25.5" x14ac:dyDescent="0.2">
      <c r="A24" s="602"/>
      <c r="B24" s="381"/>
      <c r="C24" s="382">
        <v>2</v>
      </c>
      <c r="D24" s="386" t="s">
        <v>181</v>
      </c>
      <c r="E24" s="384">
        <v>0.05</v>
      </c>
      <c r="F24" s="385" t="s">
        <v>69</v>
      </c>
      <c r="G24" s="385" t="s">
        <v>69</v>
      </c>
      <c r="H24" s="385" t="s">
        <v>69</v>
      </c>
      <c r="I24" s="614">
        <v>2</v>
      </c>
      <c r="J24" s="320"/>
      <c r="K24" s="204">
        <f>E24*$J24/1000000</f>
        <v>0</v>
      </c>
      <c r="L24" s="205"/>
      <c r="M24" s="205"/>
      <c r="N24" s="205"/>
      <c r="O24" s="204">
        <f>I24*$J24/1000000</f>
        <v>0</v>
      </c>
    </row>
    <row r="25" spans="1:15" s="206" customFormat="1" x14ac:dyDescent="0.2">
      <c r="A25" s="602"/>
      <c r="B25" s="388"/>
      <c r="C25" s="389">
        <v>3</v>
      </c>
      <c r="D25" s="390" t="s">
        <v>182</v>
      </c>
      <c r="E25" s="391">
        <v>0.02</v>
      </c>
      <c r="F25" s="392" t="s">
        <v>69</v>
      </c>
      <c r="G25" s="392" t="s">
        <v>69</v>
      </c>
      <c r="H25" s="392" t="s">
        <v>69</v>
      </c>
      <c r="I25" s="615">
        <v>1</v>
      </c>
      <c r="J25" s="247"/>
      <c r="K25" s="211">
        <f>E25*$J25/1000000</f>
        <v>0</v>
      </c>
      <c r="L25" s="212"/>
      <c r="M25" s="212"/>
      <c r="N25" s="212"/>
      <c r="O25" s="211">
        <f>I25*$J25/1000000</f>
        <v>0</v>
      </c>
    </row>
    <row r="26" spans="1:15" s="206" customFormat="1" x14ac:dyDescent="0.2">
      <c r="A26" s="602"/>
      <c r="B26" s="450" t="s">
        <v>19</v>
      </c>
      <c r="C26" s="382"/>
      <c r="D26" s="451" t="s">
        <v>20</v>
      </c>
      <c r="E26" s="384"/>
      <c r="F26" s="385"/>
      <c r="G26" s="385"/>
      <c r="H26" s="385"/>
      <c r="I26" s="475"/>
      <c r="J26" s="245">
        <f t="shared" ref="J26:O26" si="6">J27+J28+J29+J30+J31+J32</f>
        <v>668944.99999999988</v>
      </c>
      <c r="K26" s="322">
        <f t="shared" si="6"/>
        <v>0</v>
      </c>
      <c r="L26" s="323">
        <f t="shared" si="6"/>
        <v>0.33447249999999995</v>
      </c>
      <c r="M26" s="323">
        <f t="shared" si="6"/>
        <v>0</v>
      </c>
      <c r="N26" s="323">
        <f t="shared" si="6"/>
        <v>0</v>
      </c>
      <c r="O26" s="326">
        <f t="shared" si="6"/>
        <v>0</v>
      </c>
    </row>
    <row r="27" spans="1:15" s="206" customFormat="1" x14ac:dyDescent="0.2">
      <c r="A27" s="602"/>
      <c r="B27" s="381"/>
      <c r="C27" s="382">
        <v>1</v>
      </c>
      <c r="D27" s="385" t="s">
        <v>123</v>
      </c>
      <c r="E27" s="396">
        <v>800</v>
      </c>
      <c r="F27" s="557">
        <v>0.5</v>
      </c>
      <c r="G27" s="385" t="s">
        <v>69</v>
      </c>
      <c r="H27" s="385" t="s">
        <v>69</v>
      </c>
      <c r="I27" s="475">
        <v>630</v>
      </c>
      <c r="J27" s="325"/>
      <c r="K27" s="204">
        <f t="shared" ref="K27:L31" si="7">E27*$J27/1000000</f>
        <v>0</v>
      </c>
      <c r="L27" s="204">
        <f>F27*$J27/1000000</f>
        <v>0</v>
      </c>
      <c r="M27" s="205"/>
      <c r="N27" s="205"/>
      <c r="O27" s="204">
        <f>I27*$J27/1000000</f>
        <v>0</v>
      </c>
    </row>
    <row r="28" spans="1:15" s="206" customFormat="1" x14ac:dyDescent="0.2">
      <c r="A28" s="602"/>
      <c r="B28" s="381"/>
      <c r="C28" s="382">
        <v>2</v>
      </c>
      <c r="D28" s="385" t="s">
        <v>124</v>
      </c>
      <c r="E28" s="396">
        <v>50</v>
      </c>
      <c r="F28" s="557">
        <v>0.5</v>
      </c>
      <c r="G28" s="385" t="s">
        <v>69</v>
      </c>
      <c r="H28" s="385" t="s">
        <v>69</v>
      </c>
      <c r="I28" s="475">
        <v>630</v>
      </c>
      <c r="J28" s="325"/>
      <c r="K28" s="204">
        <f t="shared" si="7"/>
        <v>0</v>
      </c>
      <c r="L28" s="204">
        <f>F28*$J28/1000000</f>
        <v>0</v>
      </c>
      <c r="M28" s="205"/>
      <c r="N28" s="205"/>
      <c r="O28" s="204">
        <f>I28*$J28/1000000</f>
        <v>0</v>
      </c>
    </row>
    <row r="29" spans="1:15" s="206" customFormat="1" x14ac:dyDescent="0.2">
      <c r="A29" s="602"/>
      <c r="B29" s="381"/>
      <c r="C29" s="382">
        <v>3</v>
      </c>
      <c r="D29" s="386" t="s">
        <v>125</v>
      </c>
      <c r="E29" s="396">
        <v>5</v>
      </c>
      <c r="F29" s="557">
        <v>0.5</v>
      </c>
      <c r="G29" s="385" t="s">
        <v>69</v>
      </c>
      <c r="H29" s="385" t="s">
        <v>69</v>
      </c>
      <c r="I29" s="475">
        <v>300</v>
      </c>
      <c r="J29" s="325"/>
      <c r="K29" s="204">
        <f t="shared" si="7"/>
        <v>0</v>
      </c>
      <c r="L29" s="204">
        <f t="shared" si="7"/>
        <v>0</v>
      </c>
      <c r="M29" s="205"/>
      <c r="N29" s="205"/>
      <c r="O29" s="204">
        <f>I29*$J29/1000000</f>
        <v>0</v>
      </c>
    </row>
    <row r="30" spans="1:15" s="206" customFormat="1" x14ac:dyDescent="0.2">
      <c r="A30" s="602"/>
      <c r="B30" s="381"/>
      <c r="C30" s="382">
        <v>4</v>
      </c>
      <c r="D30" s="385" t="s">
        <v>143</v>
      </c>
      <c r="E30" s="397">
        <v>0.03</v>
      </c>
      <c r="F30" s="557">
        <v>0.5</v>
      </c>
      <c r="G30" s="385" t="s">
        <v>69</v>
      </c>
      <c r="H30" s="385" t="s">
        <v>69</v>
      </c>
      <c r="I30" s="475" t="s">
        <v>57</v>
      </c>
      <c r="J30" s="325"/>
      <c r="K30" s="204">
        <f t="shared" si="7"/>
        <v>0</v>
      </c>
      <c r="L30" s="204">
        <f t="shared" si="7"/>
        <v>0</v>
      </c>
      <c r="M30" s="205"/>
      <c r="N30" s="205"/>
      <c r="O30" s="204"/>
    </row>
    <row r="31" spans="1:15" s="206" customFormat="1" ht="25.5" x14ac:dyDescent="0.2">
      <c r="A31" s="602"/>
      <c r="B31" s="381"/>
      <c r="C31" s="382">
        <v>5</v>
      </c>
      <c r="D31" s="386" t="s">
        <v>183</v>
      </c>
      <c r="E31" s="397">
        <v>0.01</v>
      </c>
      <c r="F31" s="557">
        <v>0.5</v>
      </c>
      <c r="G31" s="385" t="s">
        <v>69</v>
      </c>
      <c r="H31" s="385" t="s">
        <v>69</v>
      </c>
      <c r="I31" s="475" t="s">
        <v>57</v>
      </c>
      <c r="J31" s="325"/>
      <c r="K31" s="204">
        <f t="shared" si="7"/>
        <v>0</v>
      </c>
      <c r="L31" s="204">
        <f t="shared" si="7"/>
        <v>0</v>
      </c>
      <c r="M31" s="205"/>
      <c r="N31" s="205"/>
      <c r="O31" s="204"/>
    </row>
    <row r="32" spans="1:15" s="206" customFormat="1" ht="25.5" x14ac:dyDescent="0.2">
      <c r="A32" s="604"/>
      <c r="B32" s="388"/>
      <c r="C32" s="389">
        <v>6</v>
      </c>
      <c r="D32" s="390" t="s">
        <v>184</v>
      </c>
      <c r="E32" s="452" t="s">
        <v>57</v>
      </c>
      <c r="F32" s="608">
        <v>0.5</v>
      </c>
      <c r="G32" s="392" t="s">
        <v>69</v>
      </c>
      <c r="H32" s="392" t="s">
        <v>69</v>
      </c>
      <c r="I32" s="457" t="s">
        <v>69</v>
      </c>
      <c r="J32" s="247">
        <f>'Converted units'!AD32</f>
        <v>668944.99999999988</v>
      </c>
      <c r="K32" s="211"/>
      <c r="L32" s="211">
        <f>F32*$J32/1000000</f>
        <v>0.33447249999999995</v>
      </c>
      <c r="M32" s="212"/>
      <c r="N32" s="212"/>
      <c r="O32" s="211"/>
    </row>
    <row r="33" spans="1:15" s="206" customFormat="1" x14ac:dyDescent="0.2">
      <c r="A33" s="602"/>
      <c r="B33" s="407" t="s">
        <v>21</v>
      </c>
      <c r="C33" s="382"/>
      <c r="D33" s="451" t="s">
        <v>185</v>
      </c>
      <c r="E33" s="384"/>
      <c r="F33" s="385"/>
      <c r="G33" s="385"/>
      <c r="H33" s="385"/>
      <c r="I33" s="475"/>
      <c r="J33" s="245">
        <f t="shared" ref="J33:O33" si="8">J34+J35+J36+J37+J38+J39</f>
        <v>852563.00000000012</v>
      </c>
      <c r="K33" s="322">
        <f t="shared" si="8"/>
        <v>0</v>
      </c>
      <c r="L33" s="323">
        <f t="shared" si="8"/>
        <v>0</v>
      </c>
      <c r="M33" s="323">
        <f t="shared" si="8"/>
        <v>0</v>
      </c>
      <c r="N33" s="323">
        <f t="shared" si="8"/>
        <v>0</v>
      </c>
      <c r="O33" s="326">
        <f t="shared" si="8"/>
        <v>0</v>
      </c>
    </row>
    <row r="34" spans="1:15" s="206" customFormat="1" ht="25.5" x14ac:dyDescent="0.2">
      <c r="A34" s="602"/>
      <c r="B34" s="381"/>
      <c r="C34" s="382">
        <v>1</v>
      </c>
      <c r="D34" s="386" t="s">
        <v>60</v>
      </c>
      <c r="E34" s="396">
        <v>100</v>
      </c>
      <c r="F34" s="385" t="s">
        <v>57</v>
      </c>
      <c r="G34" s="385" t="s">
        <v>69</v>
      </c>
      <c r="H34" s="385" t="s">
        <v>69</v>
      </c>
      <c r="I34" s="475">
        <v>200</v>
      </c>
      <c r="J34" s="203"/>
      <c r="K34" s="204">
        <f>E34*$J34/1000000</f>
        <v>0</v>
      </c>
      <c r="L34" s="205"/>
      <c r="M34" s="205"/>
      <c r="N34" s="205"/>
      <c r="O34" s="204">
        <f>I34*$J34/1000000</f>
        <v>0</v>
      </c>
    </row>
    <row r="35" spans="1:15" s="262" customFormat="1" ht="25.5" x14ac:dyDescent="0.2">
      <c r="A35" s="616"/>
      <c r="B35" s="400"/>
      <c r="C35" s="617">
        <v>2</v>
      </c>
      <c r="D35" s="402" t="s">
        <v>157</v>
      </c>
      <c r="E35" s="618">
        <v>3.5</v>
      </c>
      <c r="F35" s="386" t="s">
        <v>57</v>
      </c>
      <c r="G35" s="386" t="s">
        <v>69</v>
      </c>
      <c r="H35" s="386" t="s">
        <v>69</v>
      </c>
      <c r="I35" s="527">
        <v>400</v>
      </c>
      <c r="J35" s="289"/>
      <c r="K35" s="272">
        <f>E35*$J35/1000000</f>
        <v>0</v>
      </c>
      <c r="L35" s="274"/>
      <c r="M35" s="274"/>
      <c r="N35" s="274"/>
      <c r="O35" s="272">
        <f>I35*$J35/1000000</f>
        <v>0</v>
      </c>
    </row>
    <row r="36" spans="1:15" s="262" customFormat="1" ht="25.5" x14ac:dyDescent="0.2">
      <c r="A36" s="616"/>
      <c r="B36" s="400"/>
      <c r="C36" s="617">
        <v>3</v>
      </c>
      <c r="D36" s="402" t="s">
        <v>160</v>
      </c>
      <c r="E36" s="403">
        <v>0.5</v>
      </c>
      <c r="F36" s="386" t="s">
        <v>57</v>
      </c>
      <c r="G36" s="386" t="s">
        <v>69</v>
      </c>
      <c r="H36" s="386" t="s">
        <v>69</v>
      </c>
      <c r="I36" s="619">
        <v>100</v>
      </c>
      <c r="J36" s="289"/>
      <c r="K36" s="272">
        <f>E36*$J36/1000000</f>
        <v>0</v>
      </c>
      <c r="L36" s="274"/>
      <c r="M36" s="274"/>
      <c r="N36" s="274"/>
      <c r="O36" s="272">
        <f>I36*$J36/1000000</f>
        <v>0</v>
      </c>
    </row>
    <row r="37" spans="1:15" s="262" customFormat="1" x14ac:dyDescent="0.2">
      <c r="A37" s="616"/>
      <c r="B37" s="400"/>
      <c r="C37" s="617">
        <v>4</v>
      </c>
      <c r="D37" s="402" t="s">
        <v>161</v>
      </c>
      <c r="E37" s="403">
        <v>5</v>
      </c>
      <c r="F37" s="386" t="s">
        <v>69</v>
      </c>
      <c r="G37" s="386" t="s">
        <v>69</v>
      </c>
      <c r="H37" s="386" t="s">
        <v>69</v>
      </c>
      <c r="I37" s="476" t="s">
        <v>69</v>
      </c>
      <c r="J37" s="289"/>
      <c r="K37" s="272">
        <f>E37*$J37/1000000</f>
        <v>0</v>
      </c>
      <c r="L37" s="274"/>
      <c r="M37" s="274"/>
      <c r="N37" s="274"/>
      <c r="O37" s="272"/>
    </row>
    <row r="38" spans="1:15" s="262" customFormat="1" ht="25.5" x14ac:dyDescent="0.2">
      <c r="A38" s="616"/>
      <c r="B38" s="400"/>
      <c r="C38" s="617">
        <v>5</v>
      </c>
      <c r="D38" s="404" t="s">
        <v>162</v>
      </c>
      <c r="E38" s="403">
        <v>0.3</v>
      </c>
      <c r="F38" s="386" t="s">
        <v>69</v>
      </c>
      <c r="G38" s="386" t="s">
        <v>69</v>
      </c>
      <c r="H38" s="386" t="s">
        <v>69</v>
      </c>
      <c r="I38" s="476" t="s">
        <v>69</v>
      </c>
      <c r="J38" s="289"/>
      <c r="K38" s="272">
        <f>E38*$J38/1000000</f>
        <v>0</v>
      </c>
      <c r="L38" s="274"/>
      <c r="M38" s="274"/>
      <c r="N38" s="274"/>
      <c r="O38" s="272"/>
    </row>
    <row r="39" spans="1:15" s="262" customFormat="1" x14ac:dyDescent="0.2">
      <c r="A39" s="620"/>
      <c r="B39" s="405"/>
      <c r="C39" s="621">
        <v>6</v>
      </c>
      <c r="D39" s="528" t="s">
        <v>229</v>
      </c>
      <c r="E39" s="622" t="s">
        <v>57</v>
      </c>
      <c r="F39" s="390" t="s">
        <v>69</v>
      </c>
      <c r="G39" s="390" t="s">
        <v>69</v>
      </c>
      <c r="H39" s="390" t="s">
        <v>69</v>
      </c>
      <c r="I39" s="479" t="s">
        <v>57</v>
      </c>
      <c r="J39" s="247">
        <f>'Converted units'!AD29</f>
        <v>852563.00000000012</v>
      </c>
      <c r="K39" s="211"/>
      <c r="L39" s="261"/>
      <c r="M39" s="261"/>
      <c r="N39" s="261"/>
      <c r="O39" s="260"/>
    </row>
    <row r="40" spans="1:15" s="206" customFormat="1" x14ac:dyDescent="0.2">
      <c r="A40" s="623"/>
      <c r="B40" s="480" t="s">
        <v>22</v>
      </c>
      <c r="C40" s="481"/>
      <c r="D40" s="482" t="s">
        <v>23</v>
      </c>
      <c r="E40" s="483"/>
      <c r="F40" s="484"/>
      <c r="G40" s="484"/>
      <c r="H40" s="484"/>
      <c r="I40" s="485"/>
      <c r="J40" s="245">
        <f t="shared" ref="J40:O40" si="9">J41+J42+J43+J44</f>
        <v>390600</v>
      </c>
      <c r="K40" s="322">
        <f t="shared" si="9"/>
        <v>0.15623999999999999</v>
      </c>
      <c r="L40" s="323">
        <f t="shared" si="9"/>
        <v>0</v>
      </c>
      <c r="M40" s="323">
        <f t="shared" si="9"/>
        <v>0</v>
      </c>
      <c r="N40" s="323">
        <f t="shared" si="9"/>
        <v>0</v>
      </c>
      <c r="O40" s="326">
        <f t="shared" si="9"/>
        <v>0</v>
      </c>
    </row>
    <row r="41" spans="1:15" s="206" customFormat="1" x14ac:dyDescent="0.2">
      <c r="A41" s="602"/>
      <c r="B41" s="381"/>
      <c r="C41" s="382">
        <v>1</v>
      </c>
      <c r="D41" s="610" t="s">
        <v>382</v>
      </c>
      <c r="E41" s="384">
        <v>80</v>
      </c>
      <c r="F41" s="385" t="s">
        <v>57</v>
      </c>
      <c r="G41" s="385" t="s">
        <v>69</v>
      </c>
      <c r="H41" s="385" t="s">
        <v>69</v>
      </c>
      <c r="I41" s="475" t="s">
        <v>57</v>
      </c>
      <c r="J41" s="203"/>
      <c r="K41" s="204">
        <f>E41*$J41/1000000</f>
        <v>0</v>
      </c>
      <c r="L41" s="205"/>
      <c r="M41" s="321"/>
      <c r="N41" s="205"/>
      <c r="O41" s="205"/>
    </row>
    <row r="42" spans="1:15" s="206" customFormat="1" ht="25.5" x14ac:dyDescent="0.2">
      <c r="A42" s="602"/>
      <c r="B42" s="381"/>
      <c r="C42" s="382">
        <v>2</v>
      </c>
      <c r="D42" s="610" t="s">
        <v>383</v>
      </c>
      <c r="E42" s="384">
        <v>8</v>
      </c>
      <c r="F42" s="385" t="s">
        <v>57</v>
      </c>
      <c r="G42" s="385" t="s">
        <v>69</v>
      </c>
      <c r="H42" s="385" t="s">
        <v>69</v>
      </c>
      <c r="I42" s="475">
        <v>50</v>
      </c>
      <c r="J42" s="320"/>
      <c r="K42" s="204">
        <f>E42*$J42/1000000</f>
        <v>0</v>
      </c>
      <c r="L42" s="205"/>
      <c r="M42" s="205"/>
      <c r="N42" s="205"/>
      <c r="O42" s="272">
        <f>I42*$J42/1000000</f>
        <v>0</v>
      </c>
    </row>
    <row r="43" spans="1:15" s="206" customFormat="1" ht="51" x14ac:dyDescent="0.2">
      <c r="A43" s="602"/>
      <c r="B43" s="381"/>
      <c r="C43" s="382">
        <v>3</v>
      </c>
      <c r="D43" s="610" t="s">
        <v>384</v>
      </c>
      <c r="E43" s="529">
        <v>0.05</v>
      </c>
      <c r="F43" s="385" t="s">
        <v>57</v>
      </c>
      <c r="G43" s="385" t="s">
        <v>69</v>
      </c>
      <c r="H43" s="385" t="s">
        <v>69</v>
      </c>
      <c r="I43" s="475" t="s">
        <v>57</v>
      </c>
      <c r="J43" s="320"/>
      <c r="K43" s="204">
        <f>E43*$J43/1000000</f>
        <v>0</v>
      </c>
      <c r="L43" s="205"/>
      <c r="M43" s="205"/>
      <c r="N43" s="205"/>
      <c r="O43" s="272"/>
    </row>
    <row r="44" spans="1:15" s="206" customFormat="1" x14ac:dyDescent="0.2">
      <c r="A44" s="604"/>
      <c r="B44" s="388"/>
      <c r="C44" s="389">
        <v>4</v>
      </c>
      <c r="D44" s="528" t="s">
        <v>186</v>
      </c>
      <c r="E44" s="530">
        <v>0.4</v>
      </c>
      <c r="F44" s="392" t="s">
        <v>57</v>
      </c>
      <c r="G44" s="392" t="s">
        <v>69</v>
      </c>
      <c r="H44" s="392" t="s">
        <v>69</v>
      </c>
      <c r="I44" s="457" t="s">
        <v>57</v>
      </c>
      <c r="J44" s="247">
        <f>'Converted units'!AD30</f>
        <v>390600</v>
      </c>
      <c r="K44" s="211">
        <f>E44*$J44/1000000</f>
        <v>0.15623999999999999</v>
      </c>
      <c r="L44" s="212"/>
      <c r="M44" s="212"/>
      <c r="N44" s="212"/>
      <c r="O44" s="212"/>
    </row>
    <row r="45" spans="1:15" s="206" customFormat="1" x14ac:dyDescent="0.2">
      <c r="A45" s="602"/>
      <c r="B45" s="407" t="s">
        <v>24</v>
      </c>
      <c r="C45" s="382"/>
      <c r="D45" s="451" t="s">
        <v>25</v>
      </c>
      <c r="E45" s="384"/>
      <c r="F45" s="385"/>
      <c r="G45" s="385"/>
      <c r="H45" s="385"/>
      <c r="I45" s="475"/>
      <c r="J45" s="245">
        <f t="shared" ref="J45:O45" si="10">J46+J47+J48+J49</f>
        <v>153000</v>
      </c>
      <c r="K45" s="322">
        <f t="shared" si="10"/>
        <v>1.5299999999999999E-2</v>
      </c>
      <c r="L45" s="323">
        <f t="shared" si="10"/>
        <v>0</v>
      </c>
      <c r="M45" s="323">
        <f t="shared" si="10"/>
        <v>0</v>
      </c>
      <c r="N45" s="323">
        <f t="shared" si="10"/>
        <v>0</v>
      </c>
      <c r="O45" s="323">
        <f t="shared" si="10"/>
        <v>0</v>
      </c>
    </row>
    <row r="46" spans="1:15" s="206" customFormat="1" x14ac:dyDescent="0.2">
      <c r="A46" s="602"/>
      <c r="B46" s="407"/>
      <c r="C46" s="382">
        <v>1</v>
      </c>
      <c r="D46" s="453" t="s">
        <v>113</v>
      </c>
      <c r="E46" s="396">
        <v>1000</v>
      </c>
      <c r="F46" s="385" t="s">
        <v>57</v>
      </c>
      <c r="G46" s="385" t="s">
        <v>69</v>
      </c>
      <c r="H46" s="385" t="s">
        <v>69</v>
      </c>
      <c r="I46" s="603">
        <v>0.02</v>
      </c>
      <c r="J46" s="245"/>
      <c r="K46" s="204">
        <f>E46*$J46/1000000</f>
        <v>0</v>
      </c>
      <c r="L46" s="205"/>
      <c r="M46" s="246"/>
      <c r="N46" s="246"/>
      <c r="O46" s="204">
        <f>I46*$J46/1000000</f>
        <v>0</v>
      </c>
    </row>
    <row r="47" spans="1:15" s="206" customFormat="1" ht="25.5" x14ac:dyDescent="0.2">
      <c r="A47" s="602"/>
      <c r="B47" s="407"/>
      <c r="C47" s="382">
        <v>2</v>
      </c>
      <c r="D47" s="624" t="s">
        <v>385</v>
      </c>
      <c r="E47" s="384">
        <v>100</v>
      </c>
      <c r="F47" s="385" t="s">
        <v>57</v>
      </c>
      <c r="G47" s="385" t="s">
        <v>69</v>
      </c>
      <c r="H47" s="385" t="s">
        <v>69</v>
      </c>
      <c r="I47" s="603">
        <v>1</v>
      </c>
      <c r="J47" s="245"/>
      <c r="K47" s="204">
        <f>E47*$J47/1000000</f>
        <v>0</v>
      </c>
      <c r="L47" s="205"/>
      <c r="M47" s="246"/>
      <c r="N47" s="246"/>
      <c r="O47" s="204">
        <f>I47*$J47/1000000</f>
        <v>0</v>
      </c>
    </row>
    <row r="48" spans="1:15" s="206" customFormat="1" x14ac:dyDescent="0.2">
      <c r="A48" s="602"/>
      <c r="B48" s="407"/>
      <c r="C48" s="382">
        <v>3</v>
      </c>
      <c r="D48" s="453" t="s">
        <v>386</v>
      </c>
      <c r="E48" s="384">
        <v>5</v>
      </c>
      <c r="F48" s="385" t="s">
        <v>57</v>
      </c>
      <c r="G48" s="385" t="s">
        <v>69</v>
      </c>
      <c r="H48" s="385" t="s">
        <v>69</v>
      </c>
      <c r="I48" s="603">
        <v>1</v>
      </c>
      <c r="J48" s="245"/>
      <c r="K48" s="204">
        <f>E48*$J48/1000000</f>
        <v>0</v>
      </c>
      <c r="L48" s="205"/>
      <c r="M48" s="246"/>
      <c r="N48" s="246"/>
      <c r="O48" s="204">
        <f>I48*$J48/1000000</f>
        <v>0</v>
      </c>
    </row>
    <row r="49" spans="1:15" s="206" customFormat="1" x14ac:dyDescent="0.2">
      <c r="A49" s="391"/>
      <c r="B49" s="391"/>
      <c r="C49" s="389">
        <v>4</v>
      </c>
      <c r="D49" s="530" t="s">
        <v>230</v>
      </c>
      <c r="E49" s="530">
        <v>0.1</v>
      </c>
      <c r="F49" s="391" t="s">
        <v>57</v>
      </c>
      <c r="G49" s="391" t="s">
        <v>69</v>
      </c>
      <c r="H49" s="391" t="s">
        <v>69</v>
      </c>
      <c r="I49" s="391" t="s">
        <v>57</v>
      </c>
      <c r="J49" s="247">
        <f>'Converted units'!AD31</f>
        <v>153000</v>
      </c>
      <c r="K49" s="211">
        <f>E49*$J49/1000000</f>
        <v>1.5299999999999999E-2</v>
      </c>
      <c r="L49" s="212"/>
      <c r="M49" s="212"/>
      <c r="N49" s="212"/>
      <c r="O49" s="601"/>
    </row>
    <row r="50" spans="1:15" s="206" customFormat="1" x14ac:dyDescent="0.2">
      <c r="A50" s="602"/>
      <c r="B50" s="407" t="s">
        <v>26</v>
      </c>
      <c r="C50" s="382"/>
      <c r="D50" s="451" t="s">
        <v>148</v>
      </c>
      <c r="E50" s="384"/>
      <c r="F50" s="385"/>
      <c r="G50" s="385"/>
      <c r="H50" s="385"/>
      <c r="I50" s="475"/>
      <c r="J50" s="245">
        <f t="shared" ref="J50:O50" si="11">J51+J52+J53+J54</f>
        <v>0</v>
      </c>
      <c r="K50" s="322">
        <f t="shared" si="11"/>
        <v>0</v>
      </c>
      <c r="L50" s="246">
        <f t="shared" si="11"/>
        <v>0</v>
      </c>
      <c r="M50" s="246">
        <f t="shared" si="11"/>
        <v>0</v>
      </c>
      <c r="N50" s="246">
        <f t="shared" si="11"/>
        <v>0</v>
      </c>
      <c r="O50" s="326">
        <f t="shared" si="11"/>
        <v>0</v>
      </c>
    </row>
    <row r="51" spans="1:15" s="206" customFormat="1" x14ac:dyDescent="0.2">
      <c r="A51" s="602"/>
      <c r="B51" s="407"/>
      <c r="C51" s="382">
        <v>1</v>
      </c>
      <c r="D51" s="453" t="s">
        <v>163</v>
      </c>
      <c r="E51" s="454">
        <v>2.5</v>
      </c>
      <c r="F51" s="453" t="s">
        <v>69</v>
      </c>
      <c r="G51" s="453" t="s">
        <v>69</v>
      </c>
      <c r="H51" s="453" t="s">
        <v>69</v>
      </c>
      <c r="I51" s="477" t="s">
        <v>69</v>
      </c>
      <c r="J51" s="320"/>
      <c r="K51" s="204">
        <f>E51*$J51/1000000</f>
        <v>0</v>
      </c>
      <c r="L51" s="246"/>
      <c r="M51" s="246"/>
      <c r="N51" s="246"/>
      <c r="O51" s="246"/>
    </row>
    <row r="52" spans="1:15" s="206" customFormat="1" x14ac:dyDescent="0.2">
      <c r="A52" s="602"/>
      <c r="B52" s="407"/>
      <c r="C52" s="382">
        <v>2</v>
      </c>
      <c r="D52" s="453" t="s">
        <v>126</v>
      </c>
      <c r="E52" s="454">
        <v>10</v>
      </c>
      <c r="F52" s="453" t="s">
        <v>69</v>
      </c>
      <c r="G52" s="453" t="s">
        <v>57</v>
      </c>
      <c r="H52" s="453" t="s">
        <v>69</v>
      </c>
      <c r="I52" s="477" t="s">
        <v>57</v>
      </c>
      <c r="J52" s="320"/>
      <c r="K52" s="204">
        <f>E52*$J52/1000000</f>
        <v>0</v>
      </c>
      <c r="L52" s="246"/>
      <c r="M52" s="246"/>
      <c r="N52" s="246"/>
      <c r="O52" s="246"/>
    </row>
    <row r="53" spans="1:15" s="206" customFormat="1" x14ac:dyDescent="0.2">
      <c r="A53" s="602"/>
      <c r="B53" s="381"/>
      <c r="C53" s="382">
        <v>3</v>
      </c>
      <c r="D53" s="385" t="s">
        <v>164</v>
      </c>
      <c r="E53" s="384">
        <v>3.5</v>
      </c>
      <c r="F53" s="385" t="s">
        <v>57</v>
      </c>
      <c r="G53" s="453" t="s">
        <v>57</v>
      </c>
      <c r="H53" s="385" t="s">
        <v>69</v>
      </c>
      <c r="I53" s="475">
        <v>125</v>
      </c>
      <c r="J53" s="203"/>
      <c r="K53" s="204">
        <f>E53*$J53/1000000</f>
        <v>0</v>
      </c>
      <c r="L53" s="205"/>
      <c r="M53" s="205"/>
      <c r="N53" s="205"/>
      <c r="O53" s="204">
        <f>I53*$N53/1000000</f>
        <v>0</v>
      </c>
    </row>
    <row r="54" spans="1:15" s="206" customFormat="1" ht="25.5" x14ac:dyDescent="0.2">
      <c r="A54" s="604"/>
      <c r="B54" s="388"/>
      <c r="C54" s="389">
        <v>4</v>
      </c>
      <c r="D54" s="390" t="s">
        <v>165</v>
      </c>
      <c r="E54" s="391">
        <v>0.1</v>
      </c>
      <c r="F54" s="392" t="s">
        <v>57</v>
      </c>
      <c r="G54" s="570" t="s">
        <v>57</v>
      </c>
      <c r="H54" s="392" t="s">
        <v>69</v>
      </c>
      <c r="I54" s="457" t="s">
        <v>57</v>
      </c>
      <c r="J54" s="210"/>
      <c r="K54" s="211">
        <f>E54*$J54/1000000</f>
        <v>0</v>
      </c>
      <c r="L54" s="212"/>
      <c r="M54" s="212"/>
      <c r="N54" s="212"/>
      <c r="O54" s="212"/>
    </row>
    <row r="55" spans="1:15" s="206" customFormat="1" x14ac:dyDescent="0.2">
      <c r="A55" s="625"/>
      <c r="B55" s="407" t="s">
        <v>219</v>
      </c>
      <c r="C55" s="450"/>
      <c r="D55" s="451" t="s">
        <v>5</v>
      </c>
      <c r="E55" s="455"/>
      <c r="F55" s="451"/>
      <c r="G55" s="451"/>
      <c r="H55" s="451"/>
      <c r="I55" s="478"/>
      <c r="J55" s="245">
        <f t="shared" ref="J55:O55" si="12">J56+J57+J58</f>
        <v>0</v>
      </c>
      <c r="K55" s="322">
        <f t="shared" si="12"/>
        <v>0</v>
      </c>
      <c r="L55" s="326">
        <f t="shared" si="12"/>
        <v>0</v>
      </c>
      <c r="M55" s="326">
        <f t="shared" si="12"/>
        <v>0</v>
      </c>
      <c r="N55" s="326">
        <f t="shared" si="12"/>
        <v>0</v>
      </c>
      <c r="O55" s="326">
        <f t="shared" si="12"/>
        <v>0</v>
      </c>
    </row>
    <row r="56" spans="1:15" s="206" customFormat="1" ht="25.5" x14ac:dyDescent="0.2">
      <c r="A56" s="602"/>
      <c r="B56" s="381"/>
      <c r="C56" s="382">
        <v>1</v>
      </c>
      <c r="D56" s="386" t="s">
        <v>61</v>
      </c>
      <c r="E56" s="384">
        <v>250</v>
      </c>
      <c r="F56" s="387">
        <v>9000</v>
      </c>
      <c r="G56" s="385" t="s">
        <v>69</v>
      </c>
      <c r="H56" s="453" t="s">
        <v>69</v>
      </c>
      <c r="I56" s="475">
        <v>0</v>
      </c>
      <c r="J56" s="203"/>
      <c r="K56" s="204">
        <f>E56*$J56/1000000</f>
        <v>0</v>
      </c>
      <c r="L56" s="204">
        <f>F56*$J56/1000000</f>
        <v>0</v>
      </c>
      <c r="M56" s="205"/>
      <c r="N56" s="205"/>
      <c r="O56" s="204"/>
    </row>
    <row r="57" spans="1:15" s="206" customFormat="1" ht="25.5" x14ac:dyDescent="0.2">
      <c r="A57" s="602"/>
      <c r="B57" s="381"/>
      <c r="C57" s="382">
        <v>2</v>
      </c>
      <c r="D57" s="386" t="s">
        <v>62</v>
      </c>
      <c r="E57" s="384">
        <v>50</v>
      </c>
      <c r="F57" s="385">
        <v>30</v>
      </c>
      <c r="G57" s="385" t="s">
        <v>69</v>
      </c>
      <c r="H57" s="453" t="s">
        <v>69</v>
      </c>
      <c r="I57" s="408">
        <v>9000</v>
      </c>
      <c r="J57" s="203"/>
      <c r="K57" s="204">
        <f>E57*$J57/1000000</f>
        <v>0</v>
      </c>
      <c r="L57" s="204">
        <f>F57*$J57/1000000</f>
        <v>0</v>
      </c>
      <c r="M57" s="205"/>
      <c r="N57" s="205"/>
      <c r="O57" s="204">
        <f>I57*$J57/1000000</f>
        <v>0</v>
      </c>
    </row>
    <row r="58" spans="1:15" s="206" customFormat="1" x14ac:dyDescent="0.2">
      <c r="A58" s="604"/>
      <c r="B58" s="388"/>
      <c r="C58" s="389">
        <v>3</v>
      </c>
      <c r="D58" s="456" t="s">
        <v>149</v>
      </c>
      <c r="E58" s="391">
        <v>3</v>
      </c>
      <c r="F58" s="456" t="s">
        <v>57</v>
      </c>
      <c r="G58" s="392" t="s">
        <v>69</v>
      </c>
      <c r="H58" s="392" t="s">
        <v>69</v>
      </c>
      <c r="I58" s="571" t="s">
        <v>69</v>
      </c>
      <c r="J58" s="210"/>
      <c r="K58" s="211">
        <f>E58*$J58/1000000</f>
        <v>0</v>
      </c>
      <c r="L58" s="211"/>
      <c r="M58" s="212"/>
      <c r="N58" s="212"/>
      <c r="O58" s="211"/>
    </row>
    <row r="59" spans="1:15" s="206" customFormat="1" x14ac:dyDescent="0.2">
      <c r="A59" s="602"/>
      <c r="B59" s="407" t="s">
        <v>27</v>
      </c>
      <c r="C59" s="382"/>
      <c r="D59" s="451" t="s">
        <v>63</v>
      </c>
      <c r="E59" s="384"/>
      <c r="F59" s="385"/>
      <c r="G59" s="385"/>
      <c r="H59" s="385"/>
      <c r="I59" s="408"/>
      <c r="J59" s="245">
        <f t="shared" ref="J59:O59" si="13">J60+J61</f>
        <v>0</v>
      </c>
      <c r="K59" s="322">
        <f t="shared" si="13"/>
        <v>0</v>
      </c>
      <c r="L59" s="246">
        <f t="shared" si="13"/>
        <v>0</v>
      </c>
      <c r="M59" s="246">
        <f t="shared" si="13"/>
        <v>0</v>
      </c>
      <c r="N59" s="246">
        <f t="shared" si="13"/>
        <v>0</v>
      </c>
      <c r="O59" s="246">
        <f t="shared" si="13"/>
        <v>0</v>
      </c>
    </row>
    <row r="60" spans="1:15" s="206" customFormat="1" x14ac:dyDescent="0.2">
      <c r="A60" s="602"/>
      <c r="B60" s="381"/>
      <c r="C60" s="382">
        <v>1</v>
      </c>
      <c r="D60" s="386" t="s">
        <v>187</v>
      </c>
      <c r="E60" s="384">
        <v>100</v>
      </c>
      <c r="F60" s="385" t="s">
        <v>57</v>
      </c>
      <c r="G60" s="453" t="s">
        <v>69</v>
      </c>
      <c r="H60" s="453" t="s">
        <v>69</v>
      </c>
      <c r="I60" s="475" t="s">
        <v>57</v>
      </c>
      <c r="J60" s="203"/>
      <c r="K60" s="204">
        <f>E60*$J60/1000000</f>
        <v>0</v>
      </c>
      <c r="L60" s="205"/>
      <c r="M60" s="205"/>
      <c r="N60" s="205"/>
      <c r="O60" s="205"/>
    </row>
    <row r="61" spans="1:15" s="206" customFormat="1" x14ac:dyDescent="0.2">
      <c r="A61" s="604"/>
      <c r="B61" s="388"/>
      <c r="C61" s="389">
        <v>2</v>
      </c>
      <c r="D61" s="392" t="s">
        <v>64</v>
      </c>
      <c r="E61" s="391">
        <v>2</v>
      </c>
      <c r="F61" s="392" t="s">
        <v>57</v>
      </c>
      <c r="G61" s="570" t="s">
        <v>69</v>
      </c>
      <c r="H61" s="570" t="s">
        <v>69</v>
      </c>
      <c r="I61" s="457" t="s">
        <v>57</v>
      </c>
      <c r="J61" s="210"/>
      <c r="K61" s="211">
        <f>E61*$J61/1000000</f>
        <v>0</v>
      </c>
      <c r="L61" s="212"/>
      <c r="M61" s="212"/>
      <c r="N61" s="212"/>
      <c r="O61" s="212"/>
    </row>
    <row r="62" spans="1:15" s="206" customFormat="1" ht="12.75" customHeight="1" x14ac:dyDescent="0.2">
      <c r="A62" s="625"/>
      <c r="B62" s="626" t="s">
        <v>231</v>
      </c>
      <c r="C62" s="450"/>
      <c r="D62" s="451" t="s">
        <v>127</v>
      </c>
      <c r="E62" s="455"/>
      <c r="F62" s="451"/>
      <c r="G62" s="451"/>
      <c r="H62" s="451"/>
      <c r="I62" s="478"/>
      <c r="J62" s="245">
        <f t="shared" ref="J62:O62" si="14">J63</f>
        <v>0</v>
      </c>
      <c r="K62" s="322">
        <f t="shared" si="14"/>
        <v>0</v>
      </c>
      <c r="L62" s="246">
        <f t="shared" si="14"/>
        <v>0</v>
      </c>
      <c r="M62" s="246">
        <f t="shared" si="14"/>
        <v>0</v>
      </c>
      <c r="N62" s="246">
        <f t="shared" si="14"/>
        <v>0</v>
      </c>
      <c r="O62" s="246">
        <f t="shared" si="14"/>
        <v>0</v>
      </c>
    </row>
    <row r="63" spans="1:15" s="206" customFormat="1" x14ac:dyDescent="0.2">
      <c r="A63" s="604"/>
      <c r="B63" s="388"/>
      <c r="C63" s="389">
        <v>1</v>
      </c>
      <c r="D63" s="392" t="s">
        <v>65</v>
      </c>
      <c r="E63" s="391">
        <v>0.2</v>
      </c>
      <c r="F63" s="392" t="s">
        <v>69</v>
      </c>
      <c r="G63" s="392" t="s">
        <v>69</v>
      </c>
      <c r="H63" s="392" t="s">
        <v>57</v>
      </c>
      <c r="I63" s="605">
        <v>5</v>
      </c>
      <c r="J63" s="210"/>
      <c r="K63" s="211">
        <f>E63*$J63/1000000</f>
        <v>0</v>
      </c>
      <c r="L63" s="212"/>
      <c r="M63" s="212"/>
      <c r="N63" s="212"/>
      <c r="O63" s="211">
        <f>I63*$J63/1000000</f>
        <v>0</v>
      </c>
    </row>
    <row r="64" spans="1:15" s="206" customFormat="1" ht="25.5" x14ac:dyDescent="0.2">
      <c r="A64" s="625"/>
      <c r="B64" s="626" t="s">
        <v>59</v>
      </c>
      <c r="C64" s="450"/>
      <c r="D64" s="627" t="s">
        <v>232</v>
      </c>
      <c r="E64" s="455"/>
      <c r="F64" s="451"/>
      <c r="G64" s="451"/>
      <c r="H64" s="451"/>
      <c r="I64" s="478"/>
      <c r="J64" s="245">
        <f t="shared" ref="J64:O64" si="15">J65+J66+J67+J68</f>
        <v>0</v>
      </c>
      <c r="K64" s="322">
        <f t="shared" si="15"/>
        <v>0</v>
      </c>
      <c r="L64" s="246">
        <f t="shared" si="15"/>
        <v>0</v>
      </c>
      <c r="M64" s="246">
        <f t="shared" si="15"/>
        <v>0</v>
      </c>
      <c r="N64" s="246">
        <f t="shared" si="15"/>
        <v>0</v>
      </c>
      <c r="O64" s="246">
        <f t="shared" si="15"/>
        <v>0</v>
      </c>
    </row>
    <row r="65" spans="1:15" s="206" customFormat="1" x14ac:dyDescent="0.2">
      <c r="A65" s="625"/>
      <c r="B65" s="407"/>
      <c r="C65" s="628">
        <v>1</v>
      </c>
      <c r="D65" s="624" t="s">
        <v>66</v>
      </c>
      <c r="E65" s="629">
        <v>12000</v>
      </c>
      <c r="F65" s="385" t="s">
        <v>57</v>
      </c>
      <c r="G65" s="385" t="s">
        <v>57</v>
      </c>
      <c r="H65" s="385" t="s">
        <v>57</v>
      </c>
      <c r="I65" s="475" t="s">
        <v>57</v>
      </c>
      <c r="J65" s="203"/>
      <c r="K65" s="204">
        <f>E65*$J65/1000000</f>
        <v>0</v>
      </c>
      <c r="L65" s="205"/>
      <c r="M65" s="205"/>
      <c r="N65" s="205"/>
      <c r="O65" s="205"/>
    </row>
    <row r="66" spans="1:15" s="206" customFormat="1" x14ac:dyDescent="0.2">
      <c r="A66" s="625"/>
      <c r="B66" s="407"/>
      <c r="C66" s="630">
        <v>2</v>
      </c>
      <c r="D66" s="631" t="s">
        <v>233</v>
      </c>
      <c r="E66" s="629">
        <v>100</v>
      </c>
      <c r="F66" s="453" t="s">
        <v>57</v>
      </c>
      <c r="G66" s="453" t="s">
        <v>57</v>
      </c>
      <c r="H66" s="453" t="s">
        <v>57</v>
      </c>
      <c r="I66" s="477" t="s">
        <v>57</v>
      </c>
      <c r="J66" s="203"/>
      <c r="K66" s="204">
        <f>E66*$J66/1000000</f>
        <v>0</v>
      </c>
      <c r="L66" s="205"/>
      <c r="M66" s="205"/>
      <c r="N66" s="205"/>
      <c r="O66" s="205"/>
    </row>
    <row r="67" spans="1:15" s="206" customFormat="1" x14ac:dyDescent="0.2">
      <c r="A67" s="602"/>
      <c r="B67" s="381"/>
      <c r="C67" s="630">
        <v>3</v>
      </c>
      <c r="D67" s="404" t="s">
        <v>67</v>
      </c>
      <c r="E67" s="384">
        <v>40</v>
      </c>
      <c r="F67" s="385" t="s">
        <v>57</v>
      </c>
      <c r="G67" s="385" t="s">
        <v>69</v>
      </c>
      <c r="H67" s="385" t="s">
        <v>57</v>
      </c>
      <c r="I67" s="475" t="s">
        <v>57</v>
      </c>
      <c r="J67" s="203"/>
      <c r="K67" s="204">
        <f>E67*$J67/1000000</f>
        <v>0</v>
      </c>
      <c r="L67" s="205"/>
      <c r="M67" s="205"/>
      <c r="N67" s="205"/>
      <c r="O67" s="205"/>
    </row>
    <row r="68" spans="1:15" s="206" customFormat="1" ht="26.25" thickBot="1" x14ac:dyDescent="0.25">
      <c r="A68" s="602"/>
      <c r="B68" s="381"/>
      <c r="C68" s="630">
        <v>4</v>
      </c>
      <c r="D68" s="632" t="s">
        <v>68</v>
      </c>
      <c r="E68" s="384">
        <v>3.3</v>
      </c>
      <c r="F68" s="385" t="s">
        <v>57</v>
      </c>
      <c r="G68" s="385" t="s">
        <v>69</v>
      </c>
      <c r="H68" s="385" t="s">
        <v>57</v>
      </c>
      <c r="I68" s="475" t="s">
        <v>57</v>
      </c>
      <c r="J68" s="203"/>
      <c r="K68" s="204">
        <f>E68*$J68/1000000</f>
        <v>0</v>
      </c>
      <c r="L68" s="205"/>
      <c r="M68" s="205"/>
      <c r="N68" s="205"/>
      <c r="O68" s="205"/>
    </row>
    <row r="69" spans="1:15" ht="13.5" thickBot="1" x14ac:dyDescent="0.25">
      <c r="A69" s="48">
        <v>2</v>
      </c>
      <c r="B69" s="50"/>
      <c r="C69" s="50"/>
      <c r="D69" s="50" t="s">
        <v>3</v>
      </c>
      <c r="E69" s="50"/>
      <c r="F69" s="50"/>
      <c r="G69" s="50"/>
      <c r="H69" s="50"/>
      <c r="I69" s="51"/>
      <c r="J69" s="134"/>
      <c r="K69" s="121">
        <f>K64+K62+K59+K55+K50+K45+K40+K33+K26+K22+K11+K8+K4</f>
        <v>1.6619505761975648</v>
      </c>
      <c r="L69" s="121">
        <f>L64+L62+L59+L55+L50+L45+L40+L33+L26+L22+L11+L8+L4</f>
        <v>0.33447256010929044</v>
      </c>
      <c r="M69" s="121">
        <f>M64+M62+M59+M55+M50+M45+M40+M33+M26+M22+M11+M8+M4</f>
        <v>0</v>
      </c>
      <c r="N69" s="121">
        <f>N64+N62+N59+N55+N50+N45+N40+N33+N26+N22+N11+N8+N4</f>
        <v>0</v>
      </c>
      <c r="O69" s="121">
        <f>O64+O62+O59+O55+O50+O45+O40+O33+O26+O22+O11+O8+O4</f>
        <v>0</v>
      </c>
    </row>
    <row r="71" spans="1:15" x14ac:dyDescent="0.2">
      <c r="D71" s="600" t="s">
        <v>387</v>
      </c>
    </row>
  </sheetData>
  <mergeCells count="2">
    <mergeCell ref="E1:I1"/>
    <mergeCell ref="K1:O1"/>
  </mergeCells>
  <phoneticPr fontId="0" type="noConversion"/>
  <pageMargins left="0.25" right="0.25" top="0.75" bottom="0.55000000000000004" header="0.4921259845" footer="0.24212598499999999"/>
  <pageSetup paperSize="9" scale="80" orientation="landscape" horizontalDpi="300" verticalDpi="300" r:id="rId1"/>
  <headerFooter alignWithMargins="0">
    <oddHeader>&amp;LPCDD/PCDF Inventory&amp;CReference Year: ______________&amp;RCountry: ____________________</oddHeader>
    <oddFooter>&amp;L&amp;A&amp;C&amp;D&amp;RPage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zoomScale="95" workbookViewId="0">
      <selection activeCell="V20" sqref="V20"/>
    </sheetView>
  </sheetViews>
  <sheetFormatPr defaultColWidth="12" defaultRowHeight="12.75" x14ac:dyDescent="0.2"/>
  <cols>
    <col min="1" max="1" width="7" customWidth="1"/>
    <col min="2" max="2" width="8.33203125" customWidth="1"/>
    <col min="3" max="3" width="6.83203125" bestFit="1" customWidth="1"/>
    <col min="4" max="4" width="41" customWidth="1"/>
    <col min="5" max="6" width="8" bestFit="1" customWidth="1"/>
    <col min="7" max="7" width="6.5" bestFit="1" customWidth="1"/>
    <col min="8" max="8" width="10.6640625" customWidth="1"/>
    <col min="9" max="9" width="12.5" customWidth="1"/>
    <col min="10" max="10" width="16.5" bestFit="1" customWidth="1"/>
    <col min="11" max="11" width="12.83203125" bestFit="1" customWidth="1"/>
    <col min="12" max="12" width="10" customWidth="1"/>
    <col min="13" max="13" width="10.5" customWidth="1"/>
    <col min="14" max="14" width="11" customWidth="1"/>
    <col min="15" max="15" width="10.5" customWidth="1"/>
    <col min="16" max="16" width="16.1640625" customWidth="1"/>
  </cols>
  <sheetData>
    <row r="1" spans="1:16" x14ac:dyDescent="0.2">
      <c r="A1" s="2"/>
      <c r="B1" s="10"/>
      <c r="C1" s="318"/>
      <c r="D1" s="531" t="s">
        <v>222</v>
      </c>
      <c r="E1" s="995" t="s">
        <v>70</v>
      </c>
      <c r="F1" s="996"/>
      <c r="G1" s="996"/>
      <c r="H1" s="996"/>
      <c r="I1" s="997"/>
      <c r="J1" s="72" t="s">
        <v>90</v>
      </c>
      <c r="K1" s="998" t="s">
        <v>92</v>
      </c>
      <c r="L1" s="999"/>
      <c r="M1" s="999"/>
      <c r="N1" s="999"/>
      <c r="O1" s="1000"/>
      <c r="P1" s="425" t="s">
        <v>159</v>
      </c>
    </row>
    <row r="2" spans="1:16" ht="13.5" thickBot="1" x14ac:dyDescent="0.25">
      <c r="A2" s="532" t="s">
        <v>220</v>
      </c>
      <c r="B2" s="533" t="s">
        <v>146</v>
      </c>
      <c r="C2" s="8" t="s">
        <v>133</v>
      </c>
      <c r="D2" s="317"/>
      <c r="E2" s="8" t="s">
        <v>15</v>
      </c>
      <c r="F2" s="8" t="s">
        <v>0</v>
      </c>
      <c r="G2" s="8" t="s">
        <v>79</v>
      </c>
      <c r="H2" s="8" t="s">
        <v>152</v>
      </c>
      <c r="I2" s="471" t="s">
        <v>1</v>
      </c>
      <c r="J2" s="73" t="s">
        <v>135</v>
      </c>
      <c r="K2" s="66" t="s">
        <v>93</v>
      </c>
      <c r="L2" s="66" t="s">
        <v>93</v>
      </c>
      <c r="M2" s="66" t="s">
        <v>93</v>
      </c>
      <c r="N2" s="66" t="s">
        <v>93</v>
      </c>
      <c r="O2" s="66" t="s">
        <v>93</v>
      </c>
      <c r="P2" s="428" t="s">
        <v>91</v>
      </c>
    </row>
    <row r="3" spans="1:16" ht="13.5" thickBot="1" x14ac:dyDescent="0.25">
      <c r="A3" s="29">
        <v>3</v>
      </c>
      <c r="B3" s="30"/>
      <c r="C3" s="30"/>
      <c r="D3" s="31" t="s">
        <v>166</v>
      </c>
      <c r="E3" s="31"/>
      <c r="F3" s="31"/>
      <c r="G3" s="31"/>
      <c r="H3" s="31"/>
      <c r="I3" s="32"/>
      <c r="J3" s="110"/>
      <c r="K3" s="67" t="s">
        <v>15</v>
      </c>
      <c r="L3" s="67" t="s">
        <v>0</v>
      </c>
      <c r="M3" s="67" t="s">
        <v>79</v>
      </c>
      <c r="N3" s="67" t="s">
        <v>152</v>
      </c>
      <c r="O3" s="89" t="s">
        <v>1</v>
      </c>
      <c r="P3" s="465"/>
    </row>
    <row r="4" spans="1:16" x14ac:dyDescent="0.2">
      <c r="A4" s="511"/>
      <c r="B4" s="633" t="s">
        <v>16</v>
      </c>
      <c r="C4" s="633"/>
      <c r="D4" s="634" t="s">
        <v>28</v>
      </c>
      <c r="E4" s="635"/>
      <c r="F4" s="635"/>
      <c r="G4" s="635"/>
      <c r="H4" s="635"/>
      <c r="I4" s="636"/>
      <c r="J4" s="132">
        <f>J5+J6+J7+J8+J9+J10</f>
        <v>5678514.9357797746</v>
      </c>
      <c r="K4" s="117">
        <f>K5+K6+K7+K8+K9+K10</f>
        <v>36.570568825246895</v>
      </c>
      <c r="L4" s="324">
        <f>L5+L6+L8+L7+L9+L10</f>
        <v>0</v>
      </c>
      <c r="M4" s="324">
        <f>M5+M6+M7+M8+M9+M10</f>
        <v>0</v>
      </c>
      <c r="N4" s="324">
        <f>N5+N6+N7+N8+N9+N10</f>
        <v>0</v>
      </c>
      <c r="O4" s="154">
        <f>O5+O6+O7+O8+O9+O10</f>
        <v>49.709300947684</v>
      </c>
      <c r="P4" s="466"/>
    </row>
    <row r="5" spans="1:16" s="163" customFormat="1" x14ac:dyDescent="0.2">
      <c r="A5" s="158"/>
      <c r="B5" s="637"/>
      <c r="C5" s="637">
        <v>1</v>
      </c>
      <c r="D5" s="638" t="s">
        <v>94</v>
      </c>
      <c r="E5" s="409">
        <v>35</v>
      </c>
      <c r="F5" s="409" t="s">
        <v>57</v>
      </c>
      <c r="G5" s="409" t="s">
        <v>69</v>
      </c>
      <c r="H5" s="409" t="s">
        <v>69</v>
      </c>
      <c r="I5" s="486" t="s">
        <v>57</v>
      </c>
      <c r="J5" s="159"/>
      <c r="K5" s="160">
        <f t="shared" ref="K5:K10" si="0">E5*$J5/1000000</f>
        <v>0</v>
      </c>
      <c r="L5" s="161"/>
      <c r="M5" s="161"/>
      <c r="N5" s="161"/>
      <c r="O5" s="162"/>
      <c r="P5" s="467"/>
    </row>
    <row r="6" spans="1:16" s="163" customFormat="1" x14ac:dyDescent="0.2">
      <c r="A6" s="158"/>
      <c r="B6" s="637"/>
      <c r="C6" s="637">
        <v>2</v>
      </c>
      <c r="D6" s="409" t="s">
        <v>95</v>
      </c>
      <c r="E6" s="409">
        <v>10</v>
      </c>
      <c r="F6" s="409" t="s">
        <v>57</v>
      </c>
      <c r="G6" s="409" t="s">
        <v>69</v>
      </c>
      <c r="H6" s="409" t="s">
        <v>69</v>
      </c>
      <c r="I6" s="486">
        <v>14</v>
      </c>
      <c r="J6" s="159">
        <f>'Converted units'!Y4+'Converted units'!Z4+'Converted units'!AA4+'Converted units'!AB4+'Converted units'!AC4</f>
        <v>3550664.353406</v>
      </c>
      <c r="K6" s="160">
        <f t="shared" si="0"/>
        <v>35.506643534060004</v>
      </c>
      <c r="L6" s="161"/>
      <c r="M6" s="161"/>
      <c r="N6" s="161"/>
      <c r="O6" s="160">
        <f>I6*$J6/1000000</f>
        <v>49.709300947684</v>
      </c>
      <c r="P6" s="467"/>
    </row>
    <row r="7" spans="1:16" s="163" customFormat="1" x14ac:dyDescent="0.2">
      <c r="A7" s="158"/>
      <c r="B7" s="637"/>
      <c r="C7" s="534">
        <v>3</v>
      </c>
      <c r="D7" s="639" t="s">
        <v>234</v>
      </c>
      <c r="E7" s="639">
        <v>17.5</v>
      </c>
      <c r="F7" s="640" t="s">
        <v>57</v>
      </c>
      <c r="G7" s="640" t="s">
        <v>69</v>
      </c>
      <c r="H7" s="640" t="s">
        <v>69</v>
      </c>
      <c r="I7" s="641" t="s">
        <v>57</v>
      </c>
      <c r="J7" s="159"/>
      <c r="K7" s="160">
        <f t="shared" si="0"/>
        <v>0</v>
      </c>
      <c r="L7" s="161"/>
      <c r="M7" s="161"/>
      <c r="N7" s="161"/>
      <c r="O7" s="160"/>
      <c r="P7" s="467"/>
    </row>
    <row r="8" spans="1:16" s="163" customFormat="1" x14ac:dyDescent="0.2">
      <c r="A8" s="158"/>
      <c r="B8" s="637"/>
      <c r="C8" s="534">
        <v>4</v>
      </c>
      <c r="D8" s="409" t="s">
        <v>96</v>
      </c>
      <c r="E8" s="409">
        <v>2.5</v>
      </c>
      <c r="F8" s="409" t="s">
        <v>57</v>
      </c>
      <c r="G8" s="409" t="s">
        <v>69</v>
      </c>
      <c r="H8" s="409" t="s">
        <v>69</v>
      </c>
      <c r="I8" s="486" t="s">
        <v>57</v>
      </c>
      <c r="J8" s="159"/>
      <c r="K8" s="160">
        <f t="shared" si="0"/>
        <v>0</v>
      </c>
      <c r="L8" s="161"/>
      <c r="M8" s="161"/>
      <c r="N8" s="161"/>
      <c r="O8" s="160"/>
      <c r="P8" s="467"/>
    </row>
    <row r="9" spans="1:16" s="163" customFormat="1" x14ac:dyDescent="0.2">
      <c r="A9" s="158"/>
      <c r="B9" s="637"/>
      <c r="C9" s="534">
        <v>5</v>
      </c>
      <c r="D9" s="409" t="s">
        <v>393</v>
      </c>
      <c r="E9" s="409">
        <v>1.5</v>
      </c>
      <c r="F9" s="409" t="s">
        <v>57</v>
      </c>
      <c r="G9" s="409" t="s">
        <v>69</v>
      </c>
      <c r="H9" s="409" t="s">
        <v>69</v>
      </c>
      <c r="I9" s="486" t="s">
        <v>57</v>
      </c>
      <c r="J9" s="159"/>
      <c r="K9" s="160">
        <f t="shared" si="0"/>
        <v>0</v>
      </c>
      <c r="L9" s="161"/>
      <c r="M9" s="161"/>
      <c r="N9" s="161"/>
      <c r="O9" s="160"/>
      <c r="P9" s="467"/>
    </row>
    <row r="10" spans="1:16" s="163" customFormat="1" x14ac:dyDescent="0.2">
      <c r="A10" s="164"/>
      <c r="B10" s="642"/>
      <c r="C10" s="535">
        <v>6</v>
      </c>
      <c r="D10" s="410" t="s">
        <v>97</v>
      </c>
      <c r="E10" s="399">
        <v>0.5</v>
      </c>
      <c r="F10" s="399" t="s">
        <v>57</v>
      </c>
      <c r="G10" s="399" t="s">
        <v>69</v>
      </c>
      <c r="H10" s="411" t="s">
        <v>69</v>
      </c>
      <c r="I10" s="487" t="s">
        <v>57</v>
      </c>
      <c r="J10" s="165">
        <f>'Converted units'!Y5+'Converted units'!Z5+'Converted units'!AA5+'Converted units'!Y9+'Converted units'!Z9+'Converted units'!AA9+'Converted units'!AB9+'Converted units'!AC9+'Converted units'!Y16+'Converted units'!Z16+'Converted units'!AA16+'Converted units'!AB16+'Converted units'!Y20+'Converted units'!Z20+'Converted units'!AA20+'Converted units'!AB20+'Converted units'!Y23+'Converted units'!Z23+'Converted units'!AA23</f>
        <v>2127850.5823737751</v>
      </c>
      <c r="K10" s="166">
        <f t="shared" si="0"/>
        <v>1.0639252911868875</v>
      </c>
      <c r="L10" s="167"/>
      <c r="M10" s="167"/>
      <c r="N10" s="167"/>
      <c r="O10" s="166"/>
      <c r="P10" s="468"/>
    </row>
    <row r="11" spans="1:16" s="163" customFormat="1" x14ac:dyDescent="0.2">
      <c r="A11" s="158"/>
      <c r="B11" s="643" t="s">
        <v>17</v>
      </c>
      <c r="C11" s="643"/>
      <c r="D11" s="644" t="s">
        <v>167</v>
      </c>
      <c r="E11" s="645"/>
      <c r="F11" s="409"/>
      <c r="G11" s="409"/>
      <c r="H11" s="409"/>
      <c r="I11" s="486"/>
      <c r="J11" s="168">
        <f t="shared" ref="J11:O11" si="1">J12+J13+J14+J15</f>
        <v>0</v>
      </c>
      <c r="K11" s="169">
        <f t="shared" si="1"/>
        <v>0</v>
      </c>
      <c r="L11" s="170">
        <f t="shared" si="1"/>
        <v>0</v>
      </c>
      <c r="M11" s="170">
        <f t="shared" si="1"/>
        <v>0</v>
      </c>
      <c r="N11" s="170">
        <f t="shared" si="1"/>
        <v>0</v>
      </c>
      <c r="O11" s="171">
        <f t="shared" si="1"/>
        <v>0</v>
      </c>
      <c r="P11" s="467"/>
    </row>
    <row r="12" spans="1:16" s="163" customFormat="1" x14ac:dyDescent="0.2">
      <c r="A12" s="158"/>
      <c r="B12" s="637"/>
      <c r="C12" s="637">
        <v>1</v>
      </c>
      <c r="D12" s="409" t="s">
        <v>235</v>
      </c>
      <c r="E12" s="409">
        <v>500</v>
      </c>
      <c r="F12" s="409" t="s">
        <v>57</v>
      </c>
      <c r="G12" s="409" t="s">
        <v>69</v>
      </c>
      <c r="H12" s="409" t="s">
        <v>69</v>
      </c>
      <c r="I12" s="486" t="s">
        <v>57</v>
      </c>
      <c r="J12" s="159"/>
      <c r="K12" s="160">
        <f>E12*$J12/1000000</f>
        <v>0</v>
      </c>
      <c r="L12" s="161"/>
      <c r="M12" s="161"/>
      <c r="N12" s="161"/>
      <c r="O12" s="160"/>
      <c r="P12" s="467"/>
    </row>
    <row r="13" spans="1:16" s="163" customFormat="1" x14ac:dyDescent="0.2">
      <c r="A13" s="158"/>
      <c r="B13" s="637"/>
      <c r="C13" s="637">
        <v>2</v>
      </c>
      <c r="D13" s="409" t="s">
        <v>236</v>
      </c>
      <c r="E13" s="409">
        <v>50</v>
      </c>
      <c r="F13" s="409" t="s">
        <v>57</v>
      </c>
      <c r="G13" s="409" t="s">
        <v>69</v>
      </c>
      <c r="H13" s="409" t="s">
        <v>69</v>
      </c>
      <c r="I13" s="486">
        <v>15</v>
      </c>
      <c r="J13" s="159"/>
      <c r="K13" s="160">
        <f>E13*$J13/1000000</f>
        <v>0</v>
      </c>
      <c r="L13" s="161"/>
      <c r="M13" s="161"/>
      <c r="N13" s="161"/>
      <c r="O13" s="160">
        <f>I13*$J13/1000000</f>
        <v>0</v>
      </c>
      <c r="P13" s="467"/>
    </row>
    <row r="14" spans="1:16" s="262" customFormat="1" x14ac:dyDescent="0.2">
      <c r="A14" s="158"/>
      <c r="B14" s="637"/>
      <c r="C14" s="534">
        <v>3</v>
      </c>
      <c r="D14" s="639" t="s">
        <v>237</v>
      </c>
      <c r="E14" s="639">
        <v>50</v>
      </c>
      <c r="F14" s="640" t="s">
        <v>57</v>
      </c>
      <c r="G14" s="640" t="s">
        <v>69</v>
      </c>
      <c r="H14" s="640" t="s">
        <v>69</v>
      </c>
      <c r="I14" s="646">
        <v>70</v>
      </c>
      <c r="J14" s="159"/>
      <c r="K14" s="160">
        <f>E14*$J14/1000000</f>
        <v>0</v>
      </c>
      <c r="L14" s="161"/>
      <c r="M14" s="161"/>
      <c r="N14" s="161"/>
      <c r="O14" s="160">
        <f>I14*$J14/1000000</f>
        <v>0</v>
      </c>
      <c r="P14" s="467"/>
    </row>
    <row r="15" spans="1:16" s="163" customFormat="1" x14ac:dyDescent="0.2">
      <c r="A15" s="164"/>
      <c r="B15" s="642"/>
      <c r="C15" s="535">
        <v>4</v>
      </c>
      <c r="D15" s="647" t="s">
        <v>238</v>
      </c>
      <c r="E15" s="647">
        <v>50</v>
      </c>
      <c r="F15" s="399" t="s">
        <v>57</v>
      </c>
      <c r="G15" s="399" t="s">
        <v>69</v>
      </c>
      <c r="H15" s="411" t="s">
        <v>69</v>
      </c>
      <c r="I15" s="648">
        <v>50</v>
      </c>
      <c r="J15" s="165"/>
      <c r="K15" s="166">
        <f>E15*$J15/1000000</f>
        <v>0</v>
      </c>
      <c r="L15" s="167"/>
      <c r="M15" s="167"/>
      <c r="N15" s="167"/>
      <c r="O15" s="166">
        <f>I15*$J15/1000000</f>
        <v>0</v>
      </c>
      <c r="P15" s="468"/>
    </row>
    <row r="16" spans="1:16" s="163" customFormat="1" x14ac:dyDescent="0.2">
      <c r="A16" s="158"/>
      <c r="B16" s="643" t="s">
        <v>18</v>
      </c>
      <c r="C16" s="643"/>
      <c r="D16" s="649" t="s">
        <v>239</v>
      </c>
      <c r="E16" s="409"/>
      <c r="F16" s="409"/>
      <c r="G16" s="409"/>
      <c r="H16" s="409"/>
      <c r="I16" s="486"/>
      <c r="J16" s="168">
        <f t="shared" ref="J16:O16" si="2">J17</f>
        <v>0</v>
      </c>
      <c r="K16" s="169">
        <f t="shared" si="2"/>
        <v>0</v>
      </c>
      <c r="L16" s="170">
        <f t="shared" si="2"/>
        <v>0</v>
      </c>
      <c r="M16" s="170">
        <f t="shared" si="2"/>
        <v>0</v>
      </c>
      <c r="N16" s="170">
        <f t="shared" si="2"/>
        <v>0</v>
      </c>
      <c r="O16" s="171">
        <f t="shared" si="2"/>
        <v>0</v>
      </c>
      <c r="P16" s="467"/>
    </row>
    <row r="17" spans="1:24" s="163" customFormat="1" ht="25.5" x14ac:dyDescent="0.2">
      <c r="A17" s="258"/>
      <c r="B17" s="405"/>
      <c r="C17" s="405">
        <v>1</v>
      </c>
      <c r="D17" s="390" t="s">
        <v>173</v>
      </c>
      <c r="E17" s="390">
        <v>8</v>
      </c>
      <c r="F17" s="390" t="s">
        <v>57</v>
      </c>
      <c r="G17" s="390" t="s">
        <v>69</v>
      </c>
      <c r="H17" s="650" t="s">
        <v>69</v>
      </c>
      <c r="I17" s="479" t="s">
        <v>69</v>
      </c>
      <c r="J17" s="259"/>
      <c r="K17" s="260">
        <f>E17*$J17/1000000</f>
        <v>0</v>
      </c>
      <c r="L17" s="261"/>
      <c r="M17" s="261"/>
      <c r="N17" s="261"/>
      <c r="O17" s="260"/>
      <c r="P17" s="469"/>
    </row>
    <row r="18" spans="1:24" s="262" customFormat="1" ht="25.5" x14ac:dyDescent="0.2">
      <c r="A18" s="158"/>
      <c r="B18" s="643" t="s">
        <v>19</v>
      </c>
      <c r="C18" s="643"/>
      <c r="D18" s="651" t="s">
        <v>107</v>
      </c>
      <c r="E18" s="409"/>
      <c r="F18" s="409"/>
      <c r="G18" s="409"/>
      <c r="H18" s="409"/>
      <c r="I18" s="488" t="s">
        <v>216</v>
      </c>
      <c r="J18" s="168">
        <f t="shared" ref="J18:O18" si="3">J19+J20+J21+J22+J23+J24</f>
        <v>0</v>
      </c>
      <c r="K18" s="169">
        <f t="shared" si="3"/>
        <v>0</v>
      </c>
      <c r="L18" s="172">
        <f t="shared" si="3"/>
        <v>0</v>
      </c>
      <c r="M18" s="172">
        <f t="shared" si="3"/>
        <v>0</v>
      </c>
      <c r="N18" s="172">
        <f t="shared" si="3"/>
        <v>0</v>
      </c>
      <c r="O18" s="171">
        <f t="shared" si="3"/>
        <v>0</v>
      </c>
      <c r="P18" s="470" t="s">
        <v>210</v>
      </c>
    </row>
    <row r="19" spans="1:24" s="314" customFormat="1" x14ac:dyDescent="0.2">
      <c r="A19" s="158"/>
      <c r="B19" s="637"/>
      <c r="C19" s="637">
        <v>1</v>
      </c>
      <c r="D19" s="640" t="s">
        <v>71</v>
      </c>
      <c r="E19" s="652">
        <v>1500</v>
      </c>
      <c r="F19" s="409" t="s">
        <v>57</v>
      </c>
      <c r="G19" s="409" t="s">
        <v>57</v>
      </c>
      <c r="H19" s="409" t="s">
        <v>69</v>
      </c>
      <c r="I19" s="489">
        <v>1000</v>
      </c>
      <c r="J19" s="159"/>
      <c r="K19" s="160">
        <f t="shared" ref="K19:K24" si="4">E19*$J19/1000000</f>
        <v>0</v>
      </c>
      <c r="L19" s="161"/>
      <c r="M19" s="161"/>
      <c r="N19" s="161"/>
      <c r="O19" s="160">
        <f t="shared" ref="O19:O24" si="5">I19*$P19/1000000</f>
        <v>0</v>
      </c>
      <c r="P19" s="459"/>
      <c r="Q19" s="316"/>
      <c r="R19" s="316"/>
      <c r="S19" s="316"/>
      <c r="T19" s="316"/>
      <c r="U19" s="316"/>
      <c r="V19" s="316"/>
      <c r="W19" s="316"/>
      <c r="X19" s="316"/>
    </row>
    <row r="20" spans="1:24" s="163" customFormat="1" x14ac:dyDescent="0.2">
      <c r="A20" s="158"/>
      <c r="B20" s="637"/>
      <c r="C20" s="637">
        <v>2</v>
      </c>
      <c r="D20" s="640" t="s">
        <v>72</v>
      </c>
      <c r="E20" s="652">
        <v>100</v>
      </c>
      <c r="F20" s="409" t="s">
        <v>57</v>
      </c>
      <c r="G20" s="409" t="s">
        <v>57</v>
      </c>
      <c r="H20" s="409" t="s">
        <v>69</v>
      </c>
      <c r="I20" s="489">
        <v>10</v>
      </c>
      <c r="J20" s="159"/>
      <c r="K20" s="160">
        <f t="shared" si="4"/>
        <v>0</v>
      </c>
      <c r="L20" s="161"/>
      <c r="M20" s="161"/>
      <c r="N20" s="161"/>
      <c r="O20" s="160">
        <f t="shared" si="5"/>
        <v>0</v>
      </c>
      <c r="P20" s="459"/>
    </row>
    <row r="21" spans="1:24" s="163" customFormat="1" x14ac:dyDescent="0.2">
      <c r="A21" s="158"/>
      <c r="B21" s="637"/>
      <c r="C21" s="534">
        <v>3</v>
      </c>
      <c r="D21" s="639" t="s">
        <v>240</v>
      </c>
      <c r="E21" s="653">
        <v>450</v>
      </c>
      <c r="F21" s="640" t="s">
        <v>57</v>
      </c>
      <c r="G21" s="640" t="s">
        <v>57</v>
      </c>
      <c r="H21" s="640" t="s">
        <v>69</v>
      </c>
      <c r="I21" s="536">
        <v>30</v>
      </c>
      <c r="J21" s="159"/>
      <c r="K21" s="160">
        <f t="shared" si="4"/>
        <v>0</v>
      </c>
      <c r="L21" s="161"/>
      <c r="M21" s="161"/>
      <c r="N21" s="161"/>
      <c r="O21" s="160">
        <f t="shared" si="5"/>
        <v>0</v>
      </c>
      <c r="P21" s="459"/>
    </row>
    <row r="22" spans="1:24" s="163" customFormat="1" x14ac:dyDescent="0.2">
      <c r="A22" s="158"/>
      <c r="B22" s="637"/>
      <c r="C22" s="534">
        <v>4</v>
      </c>
      <c r="D22" s="639" t="s">
        <v>241</v>
      </c>
      <c r="E22" s="653">
        <v>100</v>
      </c>
      <c r="F22" s="640" t="s">
        <v>57</v>
      </c>
      <c r="G22" s="640" t="s">
        <v>57</v>
      </c>
      <c r="H22" s="640" t="s">
        <v>69</v>
      </c>
      <c r="I22" s="537">
        <v>0.1</v>
      </c>
      <c r="J22" s="159"/>
      <c r="K22" s="160">
        <f t="shared" si="4"/>
        <v>0</v>
      </c>
      <c r="L22" s="161"/>
      <c r="M22" s="161"/>
      <c r="N22" s="161"/>
      <c r="O22" s="160">
        <f t="shared" si="5"/>
        <v>0</v>
      </c>
      <c r="P22" s="459"/>
    </row>
    <row r="23" spans="1:24" x14ac:dyDescent="0.2">
      <c r="A23" s="158"/>
      <c r="B23" s="637"/>
      <c r="C23" s="534">
        <v>5</v>
      </c>
      <c r="D23" s="639" t="s">
        <v>242</v>
      </c>
      <c r="E23" s="653">
        <v>20</v>
      </c>
      <c r="F23" s="640" t="s">
        <v>57</v>
      </c>
      <c r="G23" s="640" t="s">
        <v>57</v>
      </c>
      <c r="H23" s="640" t="s">
        <v>69</v>
      </c>
      <c r="I23" s="537">
        <v>0.1</v>
      </c>
      <c r="J23" s="159"/>
      <c r="K23" s="160">
        <f t="shared" si="4"/>
        <v>0</v>
      </c>
      <c r="L23" s="161"/>
      <c r="M23" s="161"/>
      <c r="N23" s="161"/>
      <c r="O23" s="160">
        <f t="shared" si="5"/>
        <v>0</v>
      </c>
      <c r="P23" s="459"/>
    </row>
    <row r="24" spans="1:24" x14ac:dyDescent="0.2">
      <c r="A24" s="164"/>
      <c r="B24" s="642"/>
      <c r="C24" s="535">
        <v>6</v>
      </c>
      <c r="D24" s="647" t="s">
        <v>243</v>
      </c>
      <c r="E24" s="647">
        <v>100</v>
      </c>
      <c r="F24" s="410" t="s">
        <v>57</v>
      </c>
      <c r="G24" s="410" t="s">
        <v>57</v>
      </c>
      <c r="H24" s="410" t="s">
        <v>69</v>
      </c>
      <c r="I24" s="538">
        <v>0.1</v>
      </c>
      <c r="J24" s="165"/>
      <c r="K24" s="166">
        <f t="shared" si="4"/>
        <v>0</v>
      </c>
      <c r="L24" s="167"/>
      <c r="M24" s="167"/>
      <c r="N24" s="167"/>
      <c r="O24" s="166">
        <f t="shared" si="5"/>
        <v>0</v>
      </c>
      <c r="P24" s="460"/>
    </row>
    <row r="25" spans="1:24" ht="25.5" x14ac:dyDescent="0.2">
      <c r="A25" s="263"/>
      <c r="B25" s="654" t="s">
        <v>21</v>
      </c>
      <c r="C25" s="654"/>
      <c r="D25" s="655" t="s">
        <v>108</v>
      </c>
      <c r="E25" s="656"/>
      <c r="F25" s="386"/>
      <c r="G25" s="386"/>
      <c r="H25" s="386"/>
      <c r="I25" s="488" t="s">
        <v>216</v>
      </c>
      <c r="J25" s="264">
        <f t="shared" ref="J25:O25" si="6">J26+J27+J28+J29+J30+J31</f>
        <v>1786999</v>
      </c>
      <c r="K25" s="265">
        <f t="shared" si="6"/>
        <v>2.6804985000000001</v>
      </c>
      <c r="L25" s="327">
        <f t="shared" si="6"/>
        <v>0</v>
      </c>
      <c r="M25" s="327">
        <f t="shared" si="6"/>
        <v>0</v>
      </c>
      <c r="N25" s="327">
        <f t="shared" si="6"/>
        <v>0</v>
      </c>
      <c r="O25" s="266">
        <f t="shared" si="6"/>
        <v>0</v>
      </c>
      <c r="P25" s="470" t="s">
        <v>210</v>
      </c>
    </row>
    <row r="26" spans="1:24" ht="25.5" x14ac:dyDescent="0.2">
      <c r="A26" s="313"/>
      <c r="B26" s="657"/>
      <c r="C26" s="539">
        <v>1</v>
      </c>
      <c r="D26" s="658" t="s">
        <v>262</v>
      </c>
      <c r="E26" s="540">
        <v>1700</v>
      </c>
      <c r="F26" s="412" t="s">
        <v>57</v>
      </c>
      <c r="G26" s="412" t="s">
        <v>69</v>
      </c>
      <c r="H26" s="412" t="s">
        <v>69</v>
      </c>
      <c r="I26" s="541">
        <v>5000</v>
      </c>
      <c r="J26" s="271"/>
      <c r="K26" s="160">
        <f t="shared" ref="K26:K31" si="7">E26*$J26/1000000</f>
        <v>0</v>
      </c>
      <c r="L26" s="315"/>
      <c r="M26" s="315"/>
      <c r="N26" s="315"/>
      <c r="O26" s="160">
        <f>I26*$P26/1000000</f>
        <v>0</v>
      </c>
      <c r="P26" s="461"/>
    </row>
    <row r="27" spans="1:24" x14ac:dyDescent="0.2">
      <c r="A27" s="313"/>
      <c r="B27" s="657"/>
      <c r="C27" s="539">
        <v>2</v>
      </c>
      <c r="D27" s="658" t="s">
        <v>263</v>
      </c>
      <c r="E27" s="659">
        <v>200</v>
      </c>
      <c r="F27" s="412" t="s">
        <v>57</v>
      </c>
      <c r="G27" s="412" t="s">
        <v>69</v>
      </c>
      <c r="H27" s="412" t="s">
        <v>69</v>
      </c>
      <c r="I27" s="660" t="s">
        <v>69</v>
      </c>
      <c r="J27" s="271"/>
      <c r="K27" s="160">
        <f t="shared" si="7"/>
        <v>0</v>
      </c>
      <c r="L27" s="315"/>
      <c r="M27" s="315"/>
      <c r="N27" s="315"/>
      <c r="O27" s="315"/>
      <c r="P27" s="461"/>
    </row>
    <row r="28" spans="1:24" x14ac:dyDescent="0.2">
      <c r="A28" s="158"/>
      <c r="B28" s="637"/>
      <c r="C28" s="637">
        <v>3</v>
      </c>
      <c r="D28" s="409" t="s">
        <v>73</v>
      </c>
      <c r="E28" s="409">
        <v>100</v>
      </c>
      <c r="F28" s="409" t="s">
        <v>57</v>
      </c>
      <c r="G28" s="409" t="s">
        <v>69</v>
      </c>
      <c r="H28" s="409" t="s">
        <v>69</v>
      </c>
      <c r="I28" s="536">
        <v>5</v>
      </c>
      <c r="J28" s="173"/>
      <c r="K28" s="160">
        <f t="shared" si="7"/>
        <v>0</v>
      </c>
      <c r="L28" s="161"/>
      <c r="M28" s="161"/>
      <c r="N28" s="161"/>
      <c r="O28" s="160">
        <f>I28*$P28/1000000</f>
        <v>0</v>
      </c>
      <c r="P28" s="426"/>
    </row>
    <row r="29" spans="1:24" x14ac:dyDescent="0.2">
      <c r="A29" s="158"/>
      <c r="B29" s="637"/>
      <c r="C29" s="534">
        <v>4</v>
      </c>
      <c r="D29" s="639" t="s">
        <v>244</v>
      </c>
      <c r="E29" s="639">
        <v>100</v>
      </c>
      <c r="F29" s="640" t="s">
        <v>57</v>
      </c>
      <c r="G29" s="640" t="s">
        <v>69</v>
      </c>
      <c r="H29" s="640" t="s">
        <v>69</v>
      </c>
      <c r="I29" s="661" t="s">
        <v>69</v>
      </c>
      <c r="J29" s="173"/>
      <c r="K29" s="160">
        <f t="shared" si="7"/>
        <v>0</v>
      </c>
      <c r="L29" s="161"/>
      <c r="M29" s="161"/>
      <c r="N29" s="161"/>
      <c r="O29" s="160"/>
      <c r="P29" s="426"/>
    </row>
    <row r="30" spans="1:24" x14ac:dyDescent="0.2">
      <c r="A30" s="158"/>
      <c r="B30" s="637"/>
      <c r="C30" s="637">
        <v>5</v>
      </c>
      <c r="D30" s="409" t="s">
        <v>74</v>
      </c>
      <c r="E30" s="409">
        <v>10</v>
      </c>
      <c r="F30" s="409" t="s">
        <v>57</v>
      </c>
      <c r="G30" s="409" t="s">
        <v>69</v>
      </c>
      <c r="H30" s="409" t="s">
        <v>69</v>
      </c>
      <c r="I30" s="489" t="s">
        <v>69</v>
      </c>
      <c r="J30" s="159"/>
      <c r="K30" s="160">
        <f t="shared" si="7"/>
        <v>0</v>
      </c>
      <c r="L30" s="161"/>
      <c r="M30" s="161"/>
      <c r="N30" s="161"/>
      <c r="O30" s="160"/>
      <c r="P30" s="426"/>
    </row>
    <row r="31" spans="1:24" x14ac:dyDescent="0.2">
      <c r="A31" s="164"/>
      <c r="B31" s="642"/>
      <c r="C31" s="642">
        <v>6</v>
      </c>
      <c r="D31" s="410" t="s">
        <v>245</v>
      </c>
      <c r="E31" s="399">
        <v>1.5</v>
      </c>
      <c r="F31" s="399" t="s">
        <v>57</v>
      </c>
      <c r="G31" s="399" t="s">
        <v>69</v>
      </c>
      <c r="H31" s="399" t="s">
        <v>69</v>
      </c>
      <c r="I31" s="662" t="s">
        <v>69</v>
      </c>
      <c r="J31" s="165">
        <f>'Converted units'!Y18+'Converted units'!Z18+'Converted units'!AA18+'Converted units'!AB18</f>
        <v>1786999</v>
      </c>
      <c r="K31" s="166">
        <f t="shared" si="7"/>
        <v>2.6804985000000001</v>
      </c>
      <c r="L31" s="167"/>
      <c r="M31" s="167"/>
      <c r="N31" s="167"/>
      <c r="O31" s="166"/>
      <c r="P31" s="427"/>
    </row>
    <row r="32" spans="1:24" ht="13.5" thickBot="1" x14ac:dyDescent="0.25">
      <c r="A32" s="103">
        <v>3</v>
      </c>
      <c r="B32" s="105"/>
      <c r="C32" s="105"/>
      <c r="D32" s="105" t="s">
        <v>166</v>
      </c>
      <c r="E32" s="105"/>
      <c r="F32" s="105"/>
      <c r="G32" s="105"/>
      <c r="H32" s="105"/>
      <c r="I32" s="109"/>
      <c r="J32" s="139"/>
      <c r="K32" s="119">
        <f>K4+K11+K16+K18+K25</f>
        <v>39.251067325246893</v>
      </c>
      <c r="L32" s="106">
        <f>L4+L11+L16+L18+L25</f>
        <v>0</v>
      </c>
      <c r="M32" s="106">
        <f>M4+M11+M16+M18+M25</f>
        <v>0</v>
      </c>
      <c r="N32" s="106">
        <f>N4+N11+N16+N18+N25</f>
        <v>0</v>
      </c>
      <c r="O32" s="155">
        <f>O4+O11+O16+O18+O25</f>
        <v>49.709300947684</v>
      </c>
      <c r="P32" s="465"/>
    </row>
    <row r="35" spans="4:4" x14ac:dyDescent="0.2">
      <c r="D35" s="290"/>
    </row>
  </sheetData>
  <mergeCells count="2">
    <mergeCell ref="E1:I1"/>
    <mergeCell ref="K1:O1"/>
  </mergeCells>
  <phoneticPr fontId="0" type="noConversion"/>
  <pageMargins left="0.75" right="0.75" top="1" bottom="1" header="0.4921259845" footer="0.4921259845"/>
  <pageSetup paperSize="9" scale="75" orientation="landscape" r:id="rId1"/>
  <headerFooter alignWithMargins="0">
    <oddHeader>&amp;LPCDD/PCDF Inventory&amp;CReference Year: _____________&amp;RCountry: ___________________</oddHeader>
    <oddFooter>&amp;L&amp;A&amp;C&amp;D&amp;RPage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election activeCell="Q1" sqref="Q1:Q65536"/>
    </sheetView>
  </sheetViews>
  <sheetFormatPr defaultColWidth="9.33203125" defaultRowHeight="12.75" x14ac:dyDescent="0.2"/>
  <cols>
    <col min="1" max="1" width="6.6640625" bestFit="1" customWidth="1"/>
    <col min="2" max="2" width="7" style="1" customWidth="1"/>
    <col min="3" max="3" width="6.83203125" style="1" customWidth="1"/>
    <col min="4" max="4" width="49" customWidth="1"/>
    <col min="5" max="5" width="7" customWidth="1"/>
    <col min="6" max="6" width="6.6640625" bestFit="1" customWidth="1"/>
    <col min="7" max="7" width="6" customWidth="1"/>
    <col min="8" max="8" width="9.83203125" customWidth="1"/>
    <col min="9" max="9" width="9" bestFit="1" customWidth="1"/>
    <col min="10" max="10" width="14.6640625" bestFit="1" customWidth="1"/>
    <col min="11" max="11" width="11.33203125" customWidth="1"/>
    <col min="12" max="12" width="10.33203125" customWidth="1"/>
    <col min="13" max="13" width="10.1640625" customWidth="1"/>
    <col min="14" max="14" width="10.5" customWidth="1"/>
    <col min="15" max="15" width="12.1640625" customWidth="1"/>
  </cols>
  <sheetData>
    <row r="1" spans="1:15" x14ac:dyDescent="0.2">
      <c r="A1" s="2"/>
      <c r="B1" s="10"/>
      <c r="C1" s="10"/>
      <c r="D1" s="531" t="s">
        <v>222</v>
      </c>
      <c r="E1" s="995" t="s">
        <v>46</v>
      </c>
      <c r="F1" s="996"/>
      <c r="G1" s="996"/>
      <c r="H1" s="996"/>
      <c r="I1" s="997"/>
      <c r="J1" s="72" t="s">
        <v>90</v>
      </c>
      <c r="K1" s="998" t="s">
        <v>92</v>
      </c>
      <c r="L1" s="999"/>
      <c r="M1" s="999"/>
      <c r="N1" s="999"/>
      <c r="O1" s="1000"/>
    </row>
    <row r="2" spans="1:15" ht="13.5" thickBot="1" x14ac:dyDescent="0.25">
      <c r="A2" s="532" t="s">
        <v>220</v>
      </c>
      <c r="B2" s="533" t="s">
        <v>146</v>
      </c>
      <c r="C2" s="6" t="s">
        <v>133</v>
      </c>
      <c r="D2" s="317"/>
      <c r="E2" s="8" t="s">
        <v>15</v>
      </c>
      <c r="F2" s="8" t="s">
        <v>0</v>
      </c>
      <c r="G2" s="8" t="s">
        <v>79</v>
      </c>
      <c r="H2" s="8" t="s">
        <v>152</v>
      </c>
      <c r="I2" s="471" t="s">
        <v>1</v>
      </c>
      <c r="J2" s="73" t="s">
        <v>91</v>
      </c>
      <c r="K2" s="66" t="s">
        <v>93</v>
      </c>
      <c r="L2" s="66" t="s">
        <v>93</v>
      </c>
      <c r="M2" s="66" t="s">
        <v>93</v>
      </c>
      <c r="N2" s="66" t="s">
        <v>93</v>
      </c>
      <c r="O2" s="66" t="s">
        <v>93</v>
      </c>
    </row>
    <row r="3" spans="1:15" s="15" customFormat="1" ht="13.5" thickBot="1" x14ac:dyDescent="0.25">
      <c r="A3" s="29">
        <v>4</v>
      </c>
      <c r="B3" s="30"/>
      <c r="C3" s="30"/>
      <c r="D3" s="31" t="s">
        <v>6</v>
      </c>
      <c r="E3" s="31"/>
      <c r="F3" s="31"/>
      <c r="G3" s="31"/>
      <c r="H3" s="31"/>
      <c r="I3" s="32"/>
      <c r="J3" s="110"/>
      <c r="K3" s="67" t="s">
        <v>15</v>
      </c>
      <c r="L3" s="67" t="s">
        <v>0</v>
      </c>
      <c r="M3" s="67" t="s">
        <v>79</v>
      </c>
      <c r="N3" s="67" t="s">
        <v>152</v>
      </c>
      <c r="O3" s="89" t="s">
        <v>1</v>
      </c>
    </row>
    <row r="4" spans="1:15" x14ac:dyDescent="0.2">
      <c r="A4" s="3"/>
      <c r="B4" s="13" t="s">
        <v>16</v>
      </c>
      <c r="C4" s="13"/>
      <c r="D4" s="35" t="s">
        <v>29</v>
      </c>
      <c r="E4" s="5"/>
      <c r="F4" s="5"/>
      <c r="G4" s="5"/>
      <c r="H4" s="5"/>
      <c r="I4" s="7"/>
      <c r="J4" s="132">
        <f t="shared" ref="J4:O4" si="0">J5+J6+J7+J8</f>
        <v>23696239.140000001</v>
      </c>
      <c r="K4" s="117">
        <f t="shared" si="0"/>
        <v>1.1848119570000002</v>
      </c>
      <c r="L4" s="68">
        <f t="shared" si="0"/>
        <v>0</v>
      </c>
      <c r="M4" s="68">
        <f t="shared" si="0"/>
        <v>0</v>
      </c>
      <c r="N4" s="68">
        <f t="shared" si="0"/>
        <v>0</v>
      </c>
      <c r="O4" s="324">
        <f t="shared" si="0"/>
        <v>0</v>
      </c>
    </row>
    <row r="5" spans="1:15" s="311" customFormat="1" x14ac:dyDescent="0.2">
      <c r="A5" s="309"/>
      <c r="B5" s="16"/>
      <c r="C5" s="413">
        <v>1</v>
      </c>
      <c r="D5" s="414" t="s">
        <v>169</v>
      </c>
      <c r="E5" s="406">
        <v>5</v>
      </c>
      <c r="F5" s="406" t="s">
        <v>57</v>
      </c>
      <c r="G5" s="406" t="s">
        <v>69</v>
      </c>
      <c r="H5" s="406" t="s">
        <v>57</v>
      </c>
      <c r="I5" s="406" t="s">
        <v>57</v>
      </c>
      <c r="J5" s="138"/>
      <c r="K5" s="115">
        <f>E5*$J5/1000000</f>
        <v>0</v>
      </c>
      <c r="L5" s="310"/>
      <c r="M5" s="310"/>
      <c r="N5" s="310"/>
      <c r="O5" s="115"/>
    </row>
    <row r="6" spans="1:15" x14ac:dyDescent="0.2">
      <c r="A6" s="3"/>
      <c r="B6" s="11"/>
      <c r="C6" s="11">
        <v>2</v>
      </c>
      <c r="D6" s="19" t="s">
        <v>170</v>
      </c>
      <c r="E6" s="5">
        <v>5</v>
      </c>
      <c r="F6" s="9" t="s">
        <v>57</v>
      </c>
      <c r="G6" s="7" t="s">
        <v>69</v>
      </c>
      <c r="H6" s="9" t="s">
        <v>57</v>
      </c>
      <c r="I6" s="9" t="s">
        <v>57</v>
      </c>
      <c r="J6" s="136"/>
      <c r="K6" s="115">
        <f>E6*$J6/1000000</f>
        <v>0</v>
      </c>
      <c r="L6" s="69"/>
      <c r="M6" s="69"/>
      <c r="N6" s="69"/>
      <c r="O6" s="115"/>
    </row>
    <row r="7" spans="1:15" x14ac:dyDescent="0.2">
      <c r="A7" s="3"/>
      <c r="B7" s="11"/>
      <c r="C7" s="11">
        <v>3</v>
      </c>
      <c r="D7" s="19" t="s">
        <v>171</v>
      </c>
      <c r="E7" s="5">
        <v>0.6</v>
      </c>
      <c r="F7" s="9" t="s">
        <v>57</v>
      </c>
      <c r="G7" s="7" t="s">
        <v>69</v>
      </c>
      <c r="H7" s="9" t="s">
        <v>57</v>
      </c>
      <c r="I7" s="9" t="s">
        <v>57</v>
      </c>
      <c r="J7" s="136"/>
      <c r="K7" s="115">
        <f>E7*$J7/1000000</f>
        <v>0</v>
      </c>
      <c r="L7" s="69"/>
      <c r="M7" s="69"/>
      <c r="N7" s="69"/>
      <c r="O7" s="115"/>
    </row>
    <row r="8" spans="1:15" s="206" customFormat="1" ht="28.5" customHeight="1" x14ac:dyDescent="0.2">
      <c r="A8" s="242"/>
      <c r="B8" s="243"/>
      <c r="C8" s="243">
        <v>4</v>
      </c>
      <c r="D8" s="207" t="s">
        <v>172</v>
      </c>
      <c r="E8" s="208">
        <v>0.05</v>
      </c>
      <c r="F8" s="244" t="s">
        <v>57</v>
      </c>
      <c r="G8" s="209" t="s">
        <v>69</v>
      </c>
      <c r="H8" s="244" t="s">
        <v>57</v>
      </c>
      <c r="I8" s="244" t="s">
        <v>57</v>
      </c>
      <c r="J8" s="137">
        <f>'Converted units'!AD26</f>
        <v>23696239.140000001</v>
      </c>
      <c r="K8" s="211">
        <f>E8*$J8/1000000</f>
        <v>1.1848119570000002</v>
      </c>
      <c r="L8" s="212"/>
      <c r="M8" s="212"/>
      <c r="N8" s="212"/>
      <c r="O8" s="211"/>
    </row>
    <row r="9" spans="1:15" x14ac:dyDescent="0.2">
      <c r="A9" s="3"/>
      <c r="B9" s="13" t="s">
        <v>17</v>
      </c>
      <c r="C9" s="13"/>
      <c r="D9" s="35" t="s">
        <v>30</v>
      </c>
      <c r="E9" s="5"/>
      <c r="F9" s="9"/>
      <c r="G9" s="9"/>
      <c r="H9" s="9"/>
      <c r="I9" s="7"/>
      <c r="J9" s="132">
        <f t="shared" ref="J9:O9" si="1">J10+J11</f>
        <v>0</v>
      </c>
      <c r="K9" s="117">
        <f t="shared" si="1"/>
        <v>0</v>
      </c>
      <c r="L9" s="68">
        <f t="shared" si="1"/>
        <v>0</v>
      </c>
      <c r="M9" s="68">
        <f t="shared" si="1"/>
        <v>0</v>
      </c>
      <c r="N9" s="68">
        <f t="shared" si="1"/>
        <v>0</v>
      </c>
      <c r="O9" s="68">
        <f t="shared" si="1"/>
        <v>0</v>
      </c>
    </row>
    <row r="10" spans="1:15" ht="12" customHeight="1" x14ac:dyDescent="0.2">
      <c r="A10" s="3"/>
      <c r="B10" s="11"/>
      <c r="C10" s="11">
        <v>1</v>
      </c>
      <c r="D10" s="19" t="s">
        <v>188</v>
      </c>
      <c r="E10" s="5">
        <v>10</v>
      </c>
      <c r="F10" s="9" t="s">
        <v>57</v>
      </c>
      <c r="G10" s="26" t="s">
        <v>69</v>
      </c>
      <c r="H10" s="9" t="s">
        <v>57</v>
      </c>
      <c r="I10" s="7" t="s">
        <v>57</v>
      </c>
      <c r="J10" s="138"/>
      <c r="K10" s="115">
        <f>E10*$J10/1000000</f>
        <v>0</v>
      </c>
      <c r="L10" s="69"/>
      <c r="M10" s="69"/>
      <c r="N10" s="69"/>
      <c r="O10" s="69"/>
    </row>
    <row r="11" spans="1:15" x14ac:dyDescent="0.2">
      <c r="A11" s="27"/>
      <c r="B11" s="21"/>
      <c r="C11" s="21">
        <v>2</v>
      </c>
      <c r="D11" s="22" t="s">
        <v>75</v>
      </c>
      <c r="E11" s="23">
        <v>7.0000000000000007E-2</v>
      </c>
      <c r="F11" s="28" t="s">
        <v>57</v>
      </c>
      <c r="G11" s="42" t="s">
        <v>69</v>
      </c>
      <c r="H11" s="28" t="s">
        <v>57</v>
      </c>
      <c r="I11" s="24" t="s">
        <v>57</v>
      </c>
      <c r="J11" s="137"/>
      <c r="K11" s="116">
        <f>E11*$J11/1000000</f>
        <v>0</v>
      </c>
      <c r="L11" s="70"/>
      <c r="M11" s="70"/>
      <c r="N11" s="70"/>
      <c r="O11" s="70"/>
    </row>
    <row r="12" spans="1:15" x14ac:dyDescent="0.2">
      <c r="A12" s="3"/>
      <c r="B12" s="13" t="s">
        <v>18</v>
      </c>
      <c r="C12" s="13"/>
      <c r="D12" s="35" t="s">
        <v>31</v>
      </c>
      <c r="E12" s="5"/>
      <c r="F12" s="9"/>
      <c r="G12" s="9"/>
      <c r="H12" s="9"/>
      <c r="I12" s="7"/>
      <c r="J12" s="132">
        <f t="shared" ref="J12:O12" si="2">J13+J14</f>
        <v>0</v>
      </c>
      <c r="K12" s="117">
        <f t="shared" si="2"/>
        <v>0</v>
      </c>
      <c r="L12" s="68">
        <f t="shared" si="2"/>
        <v>0</v>
      </c>
      <c r="M12" s="68">
        <f t="shared" si="2"/>
        <v>0</v>
      </c>
      <c r="N12" s="117">
        <f t="shared" si="2"/>
        <v>0</v>
      </c>
      <c r="O12" s="117">
        <f t="shared" si="2"/>
        <v>0</v>
      </c>
    </row>
    <row r="13" spans="1:15" ht="13.5" customHeight="1" x14ac:dyDescent="0.2">
      <c r="A13" s="3"/>
      <c r="B13" s="11"/>
      <c r="C13" s="11">
        <v>1</v>
      </c>
      <c r="D13" s="542" t="s">
        <v>246</v>
      </c>
      <c r="E13" s="5">
        <v>0.2</v>
      </c>
      <c r="F13" s="9" t="s">
        <v>69</v>
      </c>
      <c r="G13" s="26" t="s">
        <v>69</v>
      </c>
      <c r="H13" s="543">
        <v>0.06</v>
      </c>
      <c r="I13" s="544">
        <v>0.02</v>
      </c>
      <c r="J13" s="138"/>
      <c r="K13" s="115">
        <f>E13*$J13/1000000</f>
        <v>0</v>
      </c>
      <c r="L13" s="69"/>
      <c r="M13" s="69"/>
      <c r="N13" s="115">
        <f>H13*$J13/1000000</f>
        <v>0</v>
      </c>
      <c r="O13" s="115">
        <f>I13*$J13/1000000</f>
        <v>0</v>
      </c>
    </row>
    <row r="14" spans="1:15" ht="51" x14ac:dyDescent="0.2">
      <c r="A14" s="27"/>
      <c r="B14" s="21"/>
      <c r="C14" s="21">
        <v>2</v>
      </c>
      <c r="D14" s="545" t="s">
        <v>247</v>
      </c>
      <c r="E14" s="127">
        <v>0.02</v>
      </c>
      <c r="F14" s="28" t="s">
        <v>69</v>
      </c>
      <c r="G14" s="42" t="s">
        <v>69</v>
      </c>
      <c r="H14" s="546">
        <v>6.0000000000000001E-3</v>
      </c>
      <c r="I14" s="547">
        <v>2E-3</v>
      </c>
      <c r="J14" s="137"/>
      <c r="K14" s="116">
        <f>E14*$J14/1000000</f>
        <v>0</v>
      </c>
      <c r="L14" s="70"/>
      <c r="M14" s="70"/>
      <c r="N14" s="116">
        <f>H14*$J14/1000000</f>
        <v>0</v>
      </c>
      <c r="O14" s="116">
        <f>I14*$J14/1000000</f>
        <v>0</v>
      </c>
    </row>
    <row r="15" spans="1:15" x14ac:dyDescent="0.2">
      <c r="A15" s="3"/>
      <c r="B15" s="13" t="s">
        <v>19</v>
      </c>
      <c r="C15" s="13"/>
      <c r="D15" s="35" t="s">
        <v>32</v>
      </c>
      <c r="E15" s="5"/>
      <c r="F15" s="9"/>
      <c r="G15" s="9"/>
      <c r="H15" s="9"/>
      <c r="I15" s="7"/>
      <c r="J15" s="132">
        <f t="shared" ref="J15:O15" si="3">J16+J17</f>
        <v>0</v>
      </c>
      <c r="K15" s="117">
        <f t="shared" si="3"/>
        <v>0</v>
      </c>
      <c r="L15" s="68">
        <f t="shared" si="3"/>
        <v>0</v>
      </c>
      <c r="M15" s="68">
        <f t="shared" si="3"/>
        <v>0</v>
      </c>
      <c r="N15" s="68">
        <f t="shared" si="3"/>
        <v>0</v>
      </c>
      <c r="O15" s="68">
        <f t="shared" si="3"/>
        <v>0</v>
      </c>
    </row>
    <row r="16" spans="1:15" ht="14.25" customHeight="1" x14ac:dyDescent="0.2">
      <c r="A16" s="3"/>
      <c r="B16" s="11"/>
      <c r="C16" s="11">
        <v>1</v>
      </c>
      <c r="D16" s="19" t="s">
        <v>188</v>
      </c>
      <c r="E16" s="5">
        <v>0.2</v>
      </c>
      <c r="F16" s="9" t="s">
        <v>69</v>
      </c>
      <c r="G16" s="26" t="s">
        <v>69</v>
      </c>
      <c r="H16" s="9" t="s">
        <v>57</v>
      </c>
      <c r="I16" s="7" t="s">
        <v>57</v>
      </c>
      <c r="J16" s="136"/>
      <c r="K16" s="115">
        <f>E16*$J16/1000000</f>
        <v>0</v>
      </c>
      <c r="L16" s="69"/>
      <c r="M16" s="69"/>
      <c r="N16" s="69"/>
      <c r="O16" s="69"/>
    </row>
    <row r="17" spans="1:15" x14ac:dyDescent="0.2">
      <c r="A17" s="27"/>
      <c r="B17" s="21"/>
      <c r="C17" s="21">
        <v>2</v>
      </c>
      <c r="D17" s="22" t="s">
        <v>75</v>
      </c>
      <c r="E17" s="128">
        <v>1.4999999999999999E-2</v>
      </c>
      <c r="F17" s="28" t="s">
        <v>69</v>
      </c>
      <c r="G17" s="42" t="s">
        <v>69</v>
      </c>
      <c r="H17" s="28" t="s">
        <v>57</v>
      </c>
      <c r="I17" s="24" t="s">
        <v>57</v>
      </c>
      <c r="J17" s="137"/>
      <c r="K17" s="116">
        <f>E17*$J17/1000000</f>
        <v>0</v>
      </c>
      <c r="L17" s="70"/>
      <c r="M17" s="70"/>
      <c r="N17" s="70"/>
      <c r="O17" s="70"/>
    </row>
    <row r="18" spans="1:15" x14ac:dyDescent="0.2">
      <c r="A18" s="3"/>
      <c r="B18" s="13" t="s">
        <v>21</v>
      </c>
      <c r="C18" s="13"/>
      <c r="D18" s="35" t="s">
        <v>7</v>
      </c>
      <c r="E18" s="5"/>
      <c r="F18" s="9"/>
      <c r="G18" s="9"/>
      <c r="H18" s="9"/>
      <c r="I18" s="7"/>
      <c r="J18" s="132">
        <f t="shared" ref="J18:O18" si="4">J19+J20</f>
        <v>0</v>
      </c>
      <c r="K18" s="117">
        <f t="shared" si="4"/>
        <v>0</v>
      </c>
      <c r="L18" s="68">
        <f t="shared" si="4"/>
        <v>0</v>
      </c>
      <c r="M18" s="68">
        <f t="shared" si="4"/>
        <v>0</v>
      </c>
      <c r="N18" s="68">
        <f t="shared" si="4"/>
        <v>0</v>
      </c>
      <c r="O18" s="68">
        <f t="shared" si="4"/>
        <v>0</v>
      </c>
    </row>
    <row r="19" spans="1:15" ht="14.25" customHeight="1" x14ac:dyDescent="0.2">
      <c r="A19" s="3"/>
      <c r="B19" s="11"/>
      <c r="C19" s="11">
        <v>1</v>
      </c>
      <c r="D19" s="19" t="s">
        <v>188</v>
      </c>
      <c r="E19" s="5">
        <v>0.2</v>
      </c>
      <c r="F19" s="9" t="s">
        <v>69</v>
      </c>
      <c r="G19" s="26" t="s">
        <v>69</v>
      </c>
      <c r="H19" s="9" t="s">
        <v>57</v>
      </c>
      <c r="I19" s="7" t="s">
        <v>57</v>
      </c>
      <c r="J19" s="138"/>
      <c r="K19" s="115">
        <f>E19*$J19/1000000</f>
        <v>0</v>
      </c>
      <c r="L19" s="69"/>
      <c r="M19" s="69"/>
      <c r="N19" s="69"/>
      <c r="O19" s="69"/>
    </row>
    <row r="20" spans="1:15" x14ac:dyDescent="0.2">
      <c r="A20" s="27"/>
      <c r="B20" s="21"/>
      <c r="C20" s="21">
        <v>2</v>
      </c>
      <c r="D20" s="22" t="s">
        <v>75</v>
      </c>
      <c r="E20" s="23">
        <v>0.02</v>
      </c>
      <c r="F20" s="28" t="s">
        <v>69</v>
      </c>
      <c r="G20" s="42" t="s">
        <v>69</v>
      </c>
      <c r="H20" s="28" t="s">
        <v>57</v>
      </c>
      <c r="I20" s="24" t="s">
        <v>57</v>
      </c>
      <c r="J20" s="137"/>
      <c r="K20" s="116">
        <f>E20*$J20/1000000</f>
        <v>0</v>
      </c>
      <c r="L20" s="70"/>
      <c r="M20" s="70"/>
      <c r="N20" s="70"/>
      <c r="O20" s="70"/>
    </row>
    <row r="21" spans="1:15" x14ac:dyDescent="0.2">
      <c r="A21" s="3"/>
      <c r="B21" s="13" t="s">
        <v>22</v>
      </c>
      <c r="C21" s="13"/>
      <c r="D21" s="35" t="s">
        <v>8</v>
      </c>
      <c r="E21" s="5"/>
      <c r="F21" s="9"/>
      <c r="G21" s="9"/>
      <c r="H21" s="9"/>
      <c r="I21" s="7"/>
      <c r="J21" s="132">
        <f t="shared" ref="J21:O21" si="5">J22+J23</f>
        <v>0</v>
      </c>
      <c r="K21" s="117">
        <f t="shared" si="5"/>
        <v>0</v>
      </c>
      <c r="L21" s="68">
        <f t="shared" si="5"/>
        <v>0</v>
      </c>
      <c r="M21" s="68">
        <f t="shared" si="5"/>
        <v>0</v>
      </c>
      <c r="N21" s="68">
        <f t="shared" si="5"/>
        <v>0</v>
      </c>
      <c r="O21" s="117">
        <f t="shared" si="5"/>
        <v>0</v>
      </c>
    </row>
    <row r="22" spans="1:15" x14ac:dyDescent="0.2">
      <c r="A22" s="3"/>
      <c r="B22" s="11"/>
      <c r="C22" s="11">
        <v>1</v>
      </c>
      <c r="D22" s="19" t="s">
        <v>76</v>
      </c>
      <c r="E22" s="5">
        <v>7.0000000000000007E-2</v>
      </c>
      <c r="F22" s="9" t="s">
        <v>69</v>
      </c>
      <c r="G22" s="26" t="s">
        <v>69</v>
      </c>
      <c r="H22" s="9" t="s">
        <v>57</v>
      </c>
      <c r="I22" s="7" t="s">
        <v>57</v>
      </c>
      <c r="J22" s="136"/>
      <c r="K22" s="115">
        <f>E22*$J22/1000000</f>
        <v>0</v>
      </c>
      <c r="L22" s="69"/>
      <c r="M22" s="69"/>
      <c r="N22" s="69"/>
      <c r="O22" s="69"/>
    </row>
    <row r="23" spans="1:15" x14ac:dyDescent="0.2">
      <c r="A23" s="27"/>
      <c r="B23" s="21"/>
      <c r="C23" s="21">
        <v>2</v>
      </c>
      <c r="D23" s="22" t="s">
        <v>77</v>
      </c>
      <c r="E23" s="23">
        <v>7.0000000000000001E-3</v>
      </c>
      <c r="F23" s="28" t="s">
        <v>69</v>
      </c>
      <c r="G23" s="42" t="s">
        <v>69</v>
      </c>
      <c r="H23" s="28" t="s">
        <v>57</v>
      </c>
      <c r="I23" s="24">
        <v>0.06</v>
      </c>
      <c r="J23" s="137"/>
      <c r="K23" s="116">
        <f>E23*$J23/1000000</f>
        <v>0</v>
      </c>
      <c r="L23" s="70"/>
      <c r="M23" s="70"/>
      <c r="N23" s="70"/>
      <c r="O23" s="116">
        <f>I23*$J23/1000000</f>
        <v>0</v>
      </c>
    </row>
    <row r="24" spans="1:15" x14ac:dyDescent="0.2">
      <c r="A24" s="416"/>
      <c r="B24" s="395" t="s">
        <v>24</v>
      </c>
      <c r="C24" s="395"/>
      <c r="D24" s="417" t="s">
        <v>189</v>
      </c>
      <c r="E24" s="394"/>
      <c r="F24" s="393"/>
      <c r="G24" s="393"/>
      <c r="H24" s="393"/>
      <c r="I24" s="418"/>
      <c r="J24" s="132">
        <f t="shared" ref="J24:O24" si="6">J25+J26</f>
        <v>0</v>
      </c>
      <c r="K24" s="117">
        <f t="shared" si="6"/>
        <v>0</v>
      </c>
      <c r="L24" s="324">
        <f t="shared" si="6"/>
        <v>0</v>
      </c>
      <c r="M24" s="324">
        <f t="shared" si="6"/>
        <v>0</v>
      </c>
      <c r="N24" s="324">
        <f t="shared" si="6"/>
        <v>0</v>
      </c>
      <c r="O24" s="117">
        <f t="shared" si="6"/>
        <v>0</v>
      </c>
    </row>
    <row r="25" spans="1:15" x14ac:dyDescent="0.2">
      <c r="A25" s="416"/>
      <c r="B25" s="395"/>
      <c r="C25" s="395">
        <v>1</v>
      </c>
      <c r="D25" s="419" t="s">
        <v>190</v>
      </c>
      <c r="E25" s="394" t="s">
        <v>57</v>
      </c>
      <c r="F25" s="393" t="s">
        <v>57</v>
      </c>
      <c r="G25" s="393" t="s">
        <v>57</v>
      </c>
      <c r="H25" s="393" t="s">
        <v>57</v>
      </c>
      <c r="I25" s="418" t="s">
        <v>57</v>
      </c>
      <c r="J25" s="136"/>
      <c r="K25" s="115"/>
      <c r="L25" s="69"/>
      <c r="M25" s="69"/>
      <c r="N25" s="69"/>
      <c r="O25" s="69"/>
    </row>
    <row r="26" spans="1:15" x14ac:dyDescent="0.2">
      <c r="A26" s="420"/>
      <c r="B26" s="398"/>
      <c r="C26" s="398">
        <v>2</v>
      </c>
      <c r="D26" s="421" t="s">
        <v>191</v>
      </c>
      <c r="E26" s="196">
        <v>3.0000000000000001E-3</v>
      </c>
      <c r="F26" s="195" t="s">
        <v>69</v>
      </c>
      <c r="G26" s="195" t="s">
        <v>57</v>
      </c>
      <c r="H26" s="195">
        <v>7.0000000000000007E-2</v>
      </c>
      <c r="I26" s="197">
        <v>2</v>
      </c>
      <c r="J26" s="137"/>
      <c r="K26" s="116">
        <f>E26*$J26/1000000</f>
        <v>0</v>
      </c>
      <c r="L26" s="70"/>
      <c r="M26" s="70"/>
      <c r="N26" s="116">
        <f>H26*$J26/1000000</f>
        <v>0</v>
      </c>
      <c r="O26" s="116">
        <f>I26*$J26/1000000</f>
        <v>0</v>
      </c>
    </row>
    <row r="27" spans="1:15" ht="13.5" thickBot="1" x14ac:dyDescent="0.25">
      <c r="A27" s="103">
        <v>4</v>
      </c>
      <c r="B27" s="104"/>
      <c r="C27" s="104"/>
      <c r="D27" s="105" t="s">
        <v>6</v>
      </c>
      <c r="E27" s="105"/>
      <c r="F27" s="105"/>
      <c r="G27" s="105"/>
      <c r="H27" s="105"/>
      <c r="I27" s="109"/>
      <c r="J27" s="139"/>
      <c r="K27" s="119">
        <f>K4+K9+K12+K15+K18+K21+K24</f>
        <v>1.1848119570000002</v>
      </c>
      <c r="L27" s="328">
        <f>L4+L9+L12+L15+L18+L21+L24</f>
        <v>0</v>
      </c>
      <c r="M27" s="328">
        <f>M4+M9+M12+M15+M18+M21+M24</f>
        <v>0</v>
      </c>
      <c r="N27" s="328">
        <f>N4+N9+N12+N15+N18+N21+N24</f>
        <v>0</v>
      </c>
      <c r="O27" s="119">
        <f>O4+O9+O12+O15+O18+O21+O24</f>
        <v>0</v>
      </c>
    </row>
  </sheetData>
  <mergeCells count="2">
    <mergeCell ref="E1:I1"/>
    <mergeCell ref="K1:O1"/>
  </mergeCells>
  <phoneticPr fontId="0" type="noConversion"/>
  <pageMargins left="0.75" right="0.75" top="1" bottom="1" header="0.5" footer="0.5"/>
  <pageSetup paperSize="9" scale="80" orientation="landscape" r:id="rId1"/>
  <headerFooter alignWithMargins="0">
    <oddHeader>&amp;LPCDD/PCDF Inventory&amp;CReference Year: __________________&amp;RCounrty: __________________</oddHeader>
    <oddFooter>&amp;L&amp;A&amp;C&amp;D&amp;RPage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election activeCell="J13" sqref="J13"/>
    </sheetView>
  </sheetViews>
  <sheetFormatPr defaultColWidth="9.33203125" defaultRowHeight="12.75" x14ac:dyDescent="0.2"/>
  <cols>
    <col min="1" max="1" width="6.5" customWidth="1"/>
    <col min="2" max="2" width="7.83203125" style="1" bestFit="1" customWidth="1"/>
    <col min="3" max="3" width="6.83203125" style="1" bestFit="1" customWidth="1"/>
    <col min="4" max="4" width="33.33203125" customWidth="1"/>
    <col min="5" max="5" width="7.5" bestFit="1" customWidth="1"/>
    <col min="6" max="6" width="6.6640625" bestFit="1" customWidth="1"/>
    <col min="7" max="7" width="5.6640625" bestFit="1" customWidth="1"/>
    <col min="8" max="8" width="8.1640625" bestFit="1" customWidth="1"/>
    <col min="10" max="10" width="15.6640625" customWidth="1"/>
    <col min="11" max="13" width="9.83203125" bestFit="1" customWidth="1"/>
    <col min="14" max="14" width="10.83203125" bestFit="1" customWidth="1"/>
    <col min="15" max="15" width="11.1640625" bestFit="1" customWidth="1"/>
  </cols>
  <sheetData>
    <row r="1" spans="1:15" x14ac:dyDescent="0.2">
      <c r="A1" s="2"/>
      <c r="B1" s="10"/>
      <c r="C1" s="10"/>
      <c r="D1" s="531" t="s">
        <v>248</v>
      </c>
      <c r="E1" s="995" t="s">
        <v>46</v>
      </c>
      <c r="F1" s="996"/>
      <c r="G1" s="996"/>
      <c r="H1" s="996"/>
      <c r="I1" s="997"/>
      <c r="J1" s="72" t="s">
        <v>144</v>
      </c>
      <c r="K1" s="998" t="s">
        <v>92</v>
      </c>
      <c r="L1" s="999"/>
      <c r="M1" s="999"/>
      <c r="N1" s="999"/>
      <c r="O1" s="1000"/>
    </row>
    <row r="2" spans="1:15" ht="13.5" thickBot="1" x14ac:dyDescent="0.25">
      <c r="A2" s="532" t="s">
        <v>220</v>
      </c>
      <c r="B2" s="533" t="s">
        <v>146</v>
      </c>
      <c r="C2" s="6" t="s">
        <v>133</v>
      </c>
      <c r="D2" s="317"/>
      <c r="E2" s="8" t="s">
        <v>15</v>
      </c>
      <c r="F2" s="8" t="s">
        <v>0</v>
      </c>
      <c r="G2" s="8" t="s">
        <v>79</v>
      </c>
      <c r="H2" s="8" t="s">
        <v>152</v>
      </c>
      <c r="I2" s="471" t="s">
        <v>1</v>
      </c>
      <c r="J2" s="73" t="s">
        <v>145</v>
      </c>
      <c r="K2" s="66" t="s">
        <v>93</v>
      </c>
      <c r="L2" s="66" t="s">
        <v>93</v>
      </c>
      <c r="M2" s="66" t="s">
        <v>93</v>
      </c>
      <c r="N2" s="66" t="s">
        <v>93</v>
      </c>
      <c r="O2" s="66" t="s">
        <v>93</v>
      </c>
    </row>
    <row r="3" spans="1:15" s="15" customFormat="1" ht="13.5" thickBot="1" x14ac:dyDescent="0.25">
      <c r="A3" s="29">
        <v>5</v>
      </c>
      <c r="B3" s="30"/>
      <c r="C3" s="30"/>
      <c r="D3" s="31" t="s">
        <v>9</v>
      </c>
      <c r="E3" s="31"/>
      <c r="F3" s="31"/>
      <c r="G3" s="31"/>
      <c r="H3" s="31"/>
      <c r="I3" s="32"/>
      <c r="J3" s="110"/>
      <c r="K3" s="67" t="s">
        <v>15</v>
      </c>
      <c r="L3" s="67" t="s">
        <v>0</v>
      </c>
      <c r="M3" s="67" t="s">
        <v>79</v>
      </c>
      <c r="N3" s="67" t="s">
        <v>152</v>
      </c>
      <c r="O3" s="89" t="s">
        <v>1</v>
      </c>
    </row>
    <row r="4" spans="1:15" x14ac:dyDescent="0.2">
      <c r="A4" s="3"/>
      <c r="B4" s="13" t="s">
        <v>16</v>
      </c>
      <c r="C4" s="13"/>
      <c r="D4" s="14" t="s">
        <v>128</v>
      </c>
      <c r="E4" s="5"/>
      <c r="F4" s="5"/>
      <c r="G4" s="5"/>
      <c r="H4" s="5"/>
      <c r="I4" s="7"/>
      <c r="J4" s="132">
        <f t="shared" ref="J4:O4" si="0">J5+J6+J7+J8</f>
        <v>36794780.856369093</v>
      </c>
      <c r="K4" s="117">
        <f t="shared" si="0"/>
        <v>3.6794780856369093E-2</v>
      </c>
      <c r="L4" s="117">
        <f t="shared" si="0"/>
        <v>0</v>
      </c>
      <c r="M4" s="117">
        <f t="shared" si="0"/>
        <v>0</v>
      </c>
      <c r="N4" s="117">
        <f t="shared" si="0"/>
        <v>0</v>
      </c>
      <c r="O4" s="117">
        <f t="shared" si="0"/>
        <v>0</v>
      </c>
    </row>
    <row r="5" spans="1:15" x14ac:dyDescent="0.2">
      <c r="A5" s="3"/>
      <c r="B5" s="395"/>
      <c r="C5" s="395">
        <v>1</v>
      </c>
      <c r="D5" s="394" t="s">
        <v>78</v>
      </c>
      <c r="E5" s="394">
        <v>2.2000000000000002</v>
      </c>
      <c r="F5" s="394" t="s">
        <v>69</v>
      </c>
      <c r="G5" s="394" t="s">
        <v>69</v>
      </c>
      <c r="H5" s="394" t="s">
        <v>69</v>
      </c>
      <c r="I5" s="418" t="s">
        <v>69</v>
      </c>
      <c r="J5" s="136"/>
      <c r="K5" s="115">
        <f>E5*$J5/1000000</f>
        <v>0</v>
      </c>
      <c r="L5" s="69"/>
      <c r="M5" s="69"/>
      <c r="N5" s="69"/>
      <c r="O5" s="69"/>
    </row>
    <row r="6" spans="1:15" x14ac:dyDescent="0.2">
      <c r="A6" s="3"/>
      <c r="B6" s="395"/>
      <c r="C6" s="395">
        <v>2</v>
      </c>
      <c r="D6" s="406" t="s">
        <v>264</v>
      </c>
      <c r="E6" s="663">
        <v>0.1</v>
      </c>
      <c r="F6" s="394" t="s">
        <v>69</v>
      </c>
      <c r="G6" s="394" t="s">
        <v>69</v>
      </c>
      <c r="H6" s="394" t="s">
        <v>69</v>
      </c>
      <c r="I6" s="418" t="s">
        <v>69</v>
      </c>
      <c r="J6" s="136"/>
      <c r="K6" s="115">
        <f>E6*$J6/1000000</f>
        <v>0</v>
      </c>
      <c r="L6" s="69"/>
      <c r="M6" s="69"/>
      <c r="N6" s="69"/>
      <c r="O6" s="69"/>
    </row>
    <row r="7" spans="1:15" x14ac:dyDescent="0.2">
      <c r="A7" s="3"/>
      <c r="B7" s="395"/>
      <c r="C7" s="413">
        <v>3</v>
      </c>
      <c r="D7" s="406" t="s">
        <v>265</v>
      </c>
      <c r="E7" s="664">
        <v>1E-3</v>
      </c>
      <c r="F7" s="406" t="s">
        <v>69</v>
      </c>
      <c r="G7" s="406" t="s">
        <v>69</v>
      </c>
      <c r="H7" s="406" t="s">
        <v>69</v>
      </c>
      <c r="I7" s="418" t="s">
        <v>69</v>
      </c>
      <c r="J7" s="136">
        <f>'Converted units'!Y10+'Converted units'!AA10+'Converted units'!AB10+'Converted units'!Y17+'Converted units'!AB17</f>
        <v>36794780.856369093</v>
      </c>
      <c r="K7" s="115">
        <f>E7*$J7/1000000</f>
        <v>3.6794780856369093E-2</v>
      </c>
      <c r="L7" s="115"/>
      <c r="M7" s="115"/>
      <c r="N7" s="115"/>
      <c r="O7" s="115"/>
    </row>
    <row r="8" spans="1:15" x14ac:dyDescent="0.2">
      <c r="A8" s="27"/>
      <c r="B8" s="398"/>
      <c r="C8" s="665">
        <v>4</v>
      </c>
      <c r="D8" s="666" t="s">
        <v>266</v>
      </c>
      <c r="E8" s="667">
        <v>6.9999999999999999E-4</v>
      </c>
      <c r="F8" s="196" t="s">
        <v>69</v>
      </c>
      <c r="G8" s="196" t="s">
        <v>69</v>
      </c>
      <c r="H8" s="196" t="s">
        <v>69</v>
      </c>
      <c r="I8" s="197" t="s">
        <v>69</v>
      </c>
      <c r="J8" s="137"/>
      <c r="K8" s="116">
        <f>E8*$J8/1000000</f>
        <v>0</v>
      </c>
      <c r="L8" s="70"/>
      <c r="M8" s="70"/>
      <c r="N8" s="70"/>
      <c r="O8" s="70"/>
    </row>
    <row r="9" spans="1:15" x14ac:dyDescent="0.2">
      <c r="A9" s="3"/>
      <c r="B9" s="668" t="s">
        <v>17</v>
      </c>
      <c r="C9" s="668"/>
      <c r="D9" s="669" t="s">
        <v>129</v>
      </c>
      <c r="E9" s="394"/>
      <c r="F9" s="394"/>
      <c r="G9" s="394"/>
      <c r="H9" s="394"/>
      <c r="I9" s="418"/>
      <c r="J9" s="132">
        <f>J10+J11</f>
        <v>630592.83711860864</v>
      </c>
      <c r="K9" s="117">
        <f>K10+K11</f>
        <v>1.5764820927965217</v>
      </c>
      <c r="L9" s="68"/>
      <c r="M9" s="68">
        <f>M11+M12</f>
        <v>0</v>
      </c>
      <c r="N9" s="68">
        <f>N11+N12</f>
        <v>0</v>
      </c>
      <c r="O9" s="68">
        <f>O11+O12</f>
        <v>0</v>
      </c>
    </row>
    <row r="10" spans="1:15" x14ac:dyDescent="0.2">
      <c r="A10" s="3"/>
      <c r="B10" s="395"/>
      <c r="C10" s="395">
        <v>1</v>
      </c>
      <c r="D10" s="394" t="s">
        <v>78</v>
      </c>
      <c r="E10" s="394">
        <v>3.5</v>
      </c>
      <c r="F10" s="394" t="s">
        <v>69</v>
      </c>
      <c r="G10" s="394" t="s">
        <v>69</v>
      </c>
      <c r="H10" s="394" t="s">
        <v>69</v>
      </c>
      <c r="I10" s="418" t="s">
        <v>69</v>
      </c>
      <c r="J10" s="136"/>
      <c r="K10" s="115">
        <f>E10*$J10/1000000</f>
        <v>0</v>
      </c>
      <c r="L10" s="69"/>
      <c r="M10" s="69"/>
      <c r="N10" s="69"/>
      <c r="O10" s="69"/>
    </row>
    <row r="11" spans="1:15" x14ac:dyDescent="0.2">
      <c r="A11" s="27"/>
      <c r="B11" s="398"/>
      <c r="C11" s="398">
        <v>2</v>
      </c>
      <c r="D11" s="670" t="s">
        <v>267</v>
      </c>
      <c r="E11" s="196">
        <v>2.5</v>
      </c>
      <c r="F11" s="196" t="s">
        <v>69</v>
      </c>
      <c r="G11" s="196" t="s">
        <v>69</v>
      </c>
      <c r="H11" s="196" t="s">
        <v>69</v>
      </c>
      <c r="I11" s="197" t="s">
        <v>69</v>
      </c>
      <c r="J11" s="137">
        <f>'Converted units'!Y13+'Converted units'!AB13+'Converted units'!Y19+'Converted units'!AB19</f>
        <v>630592.83711860864</v>
      </c>
      <c r="K11" s="116">
        <f>E11*$J11/1000000</f>
        <v>1.5764820927965217</v>
      </c>
      <c r="L11" s="70"/>
      <c r="M11" s="70"/>
      <c r="N11" s="70"/>
      <c r="O11" s="70"/>
    </row>
    <row r="12" spans="1:15" x14ac:dyDescent="0.2">
      <c r="A12" s="3"/>
      <c r="B12" s="668" t="s">
        <v>18</v>
      </c>
      <c r="C12" s="668"/>
      <c r="D12" s="651" t="s">
        <v>130</v>
      </c>
      <c r="E12" s="394"/>
      <c r="F12" s="394"/>
      <c r="G12" s="394"/>
      <c r="H12" s="394"/>
      <c r="I12" s="418"/>
      <c r="J12" s="132">
        <f t="shared" ref="J12:O12" si="1">J13+J14</f>
        <v>22028454.491793022</v>
      </c>
      <c r="K12" s="117">
        <f t="shared" si="1"/>
        <v>2.2028454491793026</v>
      </c>
      <c r="L12" s="117">
        <f t="shared" si="1"/>
        <v>0</v>
      </c>
      <c r="M12" s="117">
        <f t="shared" si="1"/>
        <v>0</v>
      </c>
      <c r="N12" s="117">
        <f t="shared" si="1"/>
        <v>0</v>
      </c>
      <c r="O12" s="117">
        <f t="shared" si="1"/>
        <v>0</v>
      </c>
    </row>
    <row r="13" spans="1:15" x14ac:dyDescent="0.2">
      <c r="A13" s="3"/>
      <c r="B13" s="668"/>
      <c r="C13" s="395">
        <v>1</v>
      </c>
      <c r="D13" s="664" t="s">
        <v>268</v>
      </c>
      <c r="E13" s="394">
        <v>0.1</v>
      </c>
      <c r="F13" s="394" t="s">
        <v>69</v>
      </c>
      <c r="G13" s="394" t="s">
        <v>69</v>
      </c>
      <c r="H13" s="394" t="s">
        <v>69</v>
      </c>
      <c r="I13" s="394" t="s">
        <v>57</v>
      </c>
      <c r="J13" s="136">
        <f>'Converted units'!Y8+'Converted units'!AB8+'Converted units'!Y11+'Converted units'!AA11+'Converted units'!AB11+'Converted units'!Y12+'Converted units'!AA12+'Converted units'!AB12+'Converted units'!Y14+'Converted units'!Z14+'Converted units'!AB14+'Converted units'!Y21+'Converted units'!AB21+'Converted units'!Y22+'Converted units'!Y24+'Converted units'!AB24</f>
        <v>22028454.491793022</v>
      </c>
      <c r="K13" s="115">
        <f>E13*$J13/1000000</f>
        <v>2.2028454491793026</v>
      </c>
      <c r="L13" s="115"/>
      <c r="M13" s="115"/>
      <c r="N13" s="115"/>
      <c r="O13" s="115"/>
    </row>
    <row r="14" spans="1:15" x14ac:dyDescent="0.2">
      <c r="A14" s="27"/>
      <c r="B14" s="398"/>
      <c r="C14" s="665">
        <v>2</v>
      </c>
      <c r="D14" s="666" t="s">
        <v>269</v>
      </c>
      <c r="E14" s="671">
        <v>7.0000000000000007E-2</v>
      </c>
      <c r="F14" s="196" t="s">
        <v>69</v>
      </c>
      <c r="G14" s="196" t="s">
        <v>69</v>
      </c>
      <c r="H14" s="196" t="s">
        <v>69</v>
      </c>
      <c r="I14" s="197" t="s">
        <v>57</v>
      </c>
      <c r="J14" s="137"/>
      <c r="K14" s="116">
        <f>E14*$J14/1000000</f>
        <v>0</v>
      </c>
      <c r="L14" s="70"/>
      <c r="M14" s="70"/>
      <c r="N14" s="70"/>
      <c r="O14" s="70"/>
    </row>
    <row r="15" spans="1:15" x14ac:dyDescent="0.2">
      <c r="A15" s="3"/>
      <c r="B15" s="668" t="s">
        <v>19</v>
      </c>
      <c r="C15" s="668"/>
      <c r="D15" s="651" t="s">
        <v>131</v>
      </c>
      <c r="E15" s="394"/>
      <c r="F15" s="394"/>
      <c r="G15" s="394"/>
      <c r="H15" s="394"/>
      <c r="I15" s="418"/>
      <c r="J15" s="132">
        <f t="shared" ref="J15:O15" si="2">J16</f>
        <v>3058965.0510393959</v>
      </c>
      <c r="K15" s="117">
        <f t="shared" si="2"/>
        <v>6.117930102078792</v>
      </c>
      <c r="L15" s="68">
        <f t="shared" si="2"/>
        <v>0</v>
      </c>
      <c r="M15" s="68">
        <f t="shared" si="2"/>
        <v>0</v>
      </c>
      <c r="N15" s="68">
        <f t="shared" si="2"/>
        <v>0</v>
      </c>
      <c r="O15" s="68">
        <f t="shared" si="2"/>
        <v>0</v>
      </c>
    </row>
    <row r="16" spans="1:15" ht="13.5" thickBot="1" x14ac:dyDescent="0.25">
      <c r="A16" s="4"/>
      <c r="B16" s="672"/>
      <c r="C16" s="672">
        <v>1</v>
      </c>
      <c r="D16" s="673" t="s">
        <v>132</v>
      </c>
      <c r="E16" s="674">
        <v>2</v>
      </c>
      <c r="F16" s="673" t="s">
        <v>69</v>
      </c>
      <c r="G16" s="673" t="s">
        <v>69</v>
      </c>
      <c r="H16" s="673" t="s">
        <v>69</v>
      </c>
      <c r="I16" s="675" t="s">
        <v>57</v>
      </c>
      <c r="J16" s="137">
        <f>'Converted units'!Y15+'Converted units'!Y37</f>
        <v>3058965.0510393959</v>
      </c>
      <c r="K16" s="118">
        <f>E16*$J16/1000000</f>
        <v>6.117930102078792</v>
      </c>
      <c r="L16" s="71"/>
      <c r="M16" s="71"/>
      <c r="N16" s="71"/>
      <c r="O16" s="71"/>
    </row>
    <row r="17" spans="1:15" ht="13.5" thickBot="1" x14ac:dyDescent="0.25">
      <c r="A17" s="103">
        <v>5</v>
      </c>
      <c r="B17" s="104"/>
      <c r="C17" s="104"/>
      <c r="D17" s="105" t="s">
        <v>9</v>
      </c>
      <c r="E17" s="105"/>
      <c r="F17" s="105"/>
      <c r="G17" s="105"/>
      <c r="H17" s="105"/>
      <c r="I17" s="109"/>
      <c r="J17" s="139"/>
      <c r="K17" s="119">
        <f>K4+K9+K12+K15</f>
        <v>9.9340524249109858</v>
      </c>
      <c r="L17" s="106">
        <f>L4+L9+L12+L15</f>
        <v>0</v>
      </c>
      <c r="M17" s="106">
        <f>M4+M9+M12+M15</f>
        <v>0</v>
      </c>
      <c r="N17" s="106">
        <f>N4+N9+N12+N15</f>
        <v>0</v>
      </c>
      <c r="O17" s="106">
        <f>O4+O9+O12+O15</f>
        <v>0</v>
      </c>
    </row>
    <row r="19" spans="1:15" x14ac:dyDescent="0.2">
      <c r="A19" t="s">
        <v>104</v>
      </c>
    </row>
    <row r="21" spans="1:15" x14ac:dyDescent="0.2">
      <c r="D21" s="150" t="s">
        <v>142</v>
      </c>
      <c r="E21" s="153" t="s">
        <v>140</v>
      </c>
      <c r="F21" s="147" t="s">
        <v>141</v>
      </c>
    </row>
    <row r="22" spans="1:15" x14ac:dyDescent="0.2">
      <c r="D22" s="151" t="s">
        <v>138</v>
      </c>
      <c r="E22" s="12">
        <v>1</v>
      </c>
      <c r="F22" s="148">
        <v>0.74</v>
      </c>
    </row>
    <row r="23" spans="1:15" x14ac:dyDescent="0.2">
      <c r="D23" s="152" t="s">
        <v>139</v>
      </c>
      <c r="E23" s="25">
        <v>1</v>
      </c>
      <c r="F23" s="149">
        <v>0.85</v>
      </c>
    </row>
  </sheetData>
  <mergeCells count="2">
    <mergeCell ref="E1:I1"/>
    <mergeCell ref="K1:O1"/>
  </mergeCells>
  <phoneticPr fontId="0" type="noConversion"/>
  <pageMargins left="0.75" right="0.75" top="1" bottom="1" header="0.5" footer="0.5"/>
  <pageSetup paperSize="9" scale="90" orientation="landscape" r:id="rId1"/>
  <headerFooter alignWithMargins="0">
    <oddHeader>&amp;LPCDD/PCDF Inventory&amp;CReference Year: __________________&amp;RCountry: ___________________</oddHeader>
    <oddFooter>&amp;L&amp;A&amp;C&amp;D&amp;RPage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zoomScaleNormal="100" workbookViewId="0">
      <selection activeCell="J13" sqref="J13"/>
    </sheetView>
  </sheetViews>
  <sheetFormatPr defaultColWidth="9.33203125" defaultRowHeight="12.75" x14ac:dyDescent="0.2"/>
  <cols>
    <col min="1" max="1" width="6.6640625" style="39" bestFit="1" customWidth="1"/>
    <col min="2" max="2" width="6.1640625" style="179" customWidth="1"/>
    <col min="3" max="3" width="6" style="179" customWidth="1"/>
    <col min="4" max="4" width="44.5" style="39" customWidth="1"/>
    <col min="5" max="5" width="7" customWidth="1"/>
    <col min="6" max="7" width="6.1640625" customWidth="1"/>
    <col min="8" max="8" width="7.1640625" customWidth="1"/>
    <col min="9" max="9" width="7.83203125" customWidth="1"/>
    <col min="10" max="10" width="11.6640625" customWidth="1"/>
    <col min="11" max="11" width="11" customWidth="1"/>
    <col min="12" max="12" width="10.33203125" customWidth="1"/>
    <col min="13" max="13" width="10.5" customWidth="1"/>
    <col min="14" max="14" width="11.5" customWidth="1"/>
    <col min="15" max="15" width="11.33203125" customWidth="1"/>
  </cols>
  <sheetData>
    <row r="1" spans="1:21" x14ac:dyDescent="0.2">
      <c r="A1" s="53"/>
      <c r="B1" s="54"/>
      <c r="C1" s="54"/>
      <c r="D1" s="548" t="s">
        <v>222</v>
      </c>
      <c r="E1" s="995" t="s">
        <v>46</v>
      </c>
      <c r="F1" s="996"/>
      <c r="G1" s="996"/>
      <c r="H1" s="996"/>
      <c r="I1" s="997"/>
      <c r="J1" s="72" t="s">
        <v>90</v>
      </c>
      <c r="K1" s="998" t="s">
        <v>92</v>
      </c>
      <c r="L1" s="999"/>
      <c r="M1" s="999"/>
      <c r="N1" s="999"/>
      <c r="O1" s="1000"/>
    </row>
    <row r="2" spans="1:21" ht="14.25" customHeight="1" thickBot="1" x14ac:dyDescent="0.25">
      <c r="A2" s="521" t="s">
        <v>220</v>
      </c>
      <c r="B2" s="522" t="s">
        <v>146</v>
      </c>
      <c r="C2" s="57" t="s">
        <v>133</v>
      </c>
      <c r="D2" s="319"/>
      <c r="E2" s="8" t="s">
        <v>15</v>
      </c>
      <c r="F2" s="8" t="s">
        <v>0</v>
      </c>
      <c r="G2" s="8" t="s">
        <v>79</v>
      </c>
      <c r="H2" s="8" t="s">
        <v>152</v>
      </c>
      <c r="I2" s="471" t="s">
        <v>1</v>
      </c>
      <c r="J2" s="73" t="s">
        <v>91</v>
      </c>
      <c r="K2" s="66" t="s">
        <v>93</v>
      </c>
      <c r="L2" s="66" t="s">
        <v>93</v>
      </c>
      <c r="M2" s="66" t="s">
        <v>93</v>
      </c>
      <c r="N2" s="66" t="s">
        <v>93</v>
      </c>
      <c r="O2" s="66" t="s">
        <v>93</v>
      </c>
    </row>
    <row r="3" spans="1:21" s="15" customFormat="1" ht="13.5" thickBot="1" x14ac:dyDescent="0.25">
      <c r="A3" s="175">
        <v>6</v>
      </c>
      <c r="B3" s="176"/>
      <c r="C3" s="176"/>
      <c r="D3" s="79" t="s">
        <v>211</v>
      </c>
      <c r="E3" s="31"/>
      <c r="F3" s="31"/>
      <c r="G3" s="31"/>
      <c r="H3" s="31"/>
      <c r="I3" s="32"/>
      <c r="J3" s="74"/>
      <c r="K3" s="67" t="s">
        <v>15</v>
      </c>
      <c r="L3" s="67" t="s">
        <v>0</v>
      </c>
      <c r="M3" s="67" t="s">
        <v>79</v>
      </c>
      <c r="N3" s="67" t="s">
        <v>152</v>
      </c>
      <c r="O3" s="89" t="s">
        <v>1</v>
      </c>
    </row>
    <row r="4" spans="1:21" x14ac:dyDescent="0.2">
      <c r="A4" s="37"/>
      <c r="B4" s="38" t="s">
        <v>16</v>
      </c>
      <c r="C4" s="38"/>
      <c r="D4" s="549" t="s">
        <v>250</v>
      </c>
      <c r="E4" s="5"/>
      <c r="F4" s="5"/>
      <c r="G4" s="5"/>
      <c r="H4" s="5"/>
      <c r="I4" s="7"/>
      <c r="J4" s="140">
        <f t="shared" ref="J4:O4" si="0">J5+J6+J7+J8+J9</f>
        <v>0</v>
      </c>
      <c r="K4" s="114">
        <f t="shared" si="0"/>
        <v>0</v>
      </c>
      <c r="L4" s="329">
        <f t="shared" si="0"/>
        <v>0</v>
      </c>
      <c r="M4" s="114">
        <f t="shared" si="0"/>
        <v>0</v>
      </c>
      <c r="N4" s="329">
        <f t="shared" si="0"/>
        <v>0</v>
      </c>
      <c r="O4" s="329">
        <f t="shared" si="0"/>
        <v>0</v>
      </c>
    </row>
    <row r="5" spans="1:21" ht="38.25" x14ac:dyDescent="0.2">
      <c r="A5" s="37"/>
      <c r="B5" s="45"/>
      <c r="C5" s="550">
        <v>1</v>
      </c>
      <c r="D5" s="551" t="s">
        <v>251</v>
      </c>
      <c r="E5" s="201">
        <v>30</v>
      </c>
      <c r="F5" s="201" t="s">
        <v>57</v>
      </c>
      <c r="G5" s="201">
        <v>10</v>
      </c>
      <c r="H5" s="201" t="s">
        <v>69</v>
      </c>
      <c r="I5" s="566" t="s">
        <v>69</v>
      </c>
      <c r="J5" s="203"/>
      <c r="K5" s="204">
        <f>E5*$J5/1000000</f>
        <v>0</v>
      </c>
      <c r="L5" s="205"/>
      <c r="M5" s="204">
        <f>G5*$J5/1000000</f>
        <v>0</v>
      </c>
      <c r="N5" s="69"/>
      <c r="O5" s="69"/>
    </row>
    <row r="6" spans="1:21" ht="25.5" x14ac:dyDescent="0.2">
      <c r="A6" s="37"/>
      <c r="B6" s="45"/>
      <c r="C6" s="550">
        <v>2</v>
      </c>
      <c r="D6" s="551" t="s">
        <v>252</v>
      </c>
      <c r="E6" s="201">
        <v>0.5</v>
      </c>
      <c r="F6" s="201" t="s">
        <v>57</v>
      </c>
      <c r="G6" s="525">
        <v>0.05</v>
      </c>
      <c r="H6" s="201" t="s">
        <v>69</v>
      </c>
      <c r="I6" s="566" t="s">
        <v>69</v>
      </c>
      <c r="J6" s="203"/>
      <c r="K6" s="204">
        <f>E6*$J6/1000000</f>
        <v>0</v>
      </c>
      <c r="L6" s="205"/>
      <c r="M6" s="204">
        <f>G6*$J6/1000000</f>
        <v>0</v>
      </c>
      <c r="N6" s="69"/>
      <c r="O6" s="69"/>
    </row>
    <row r="7" spans="1:21" s="206" customFormat="1" x14ac:dyDescent="0.2">
      <c r="A7" s="37"/>
      <c r="B7" s="45"/>
      <c r="C7" s="550">
        <v>3</v>
      </c>
      <c r="D7" s="551" t="s">
        <v>253</v>
      </c>
      <c r="E7" s="525">
        <v>4</v>
      </c>
      <c r="F7" s="568" t="s">
        <v>57</v>
      </c>
      <c r="G7" s="525">
        <v>0.05</v>
      </c>
      <c r="H7" s="568" t="s">
        <v>69</v>
      </c>
      <c r="I7" s="566" t="s">
        <v>69</v>
      </c>
      <c r="J7" s="203"/>
      <c r="K7" s="204">
        <f>E7*$J7/1000000</f>
        <v>0</v>
      </c>
      <c r="L7" s="205"/>
      <c r="M7" s="204">
        <f>G7*$J7/1000000</f>
        <v>0</v>
      </c>
      <c r="N7" s="69"/>
      <c r="O7" s="69"/>
    </row>
    <row r="8" spans="1:21" s="206" customFormat="1" x14ac:dyDescent="0.2">
      <c r="A8" s="198"/>
      <c r="B8" s="199"/>
      <c r="C8" s="550">
        <v>4</v>
      </c>
      <c r="D8" s="551" t="s">
        <v>147</v>
      </c>
      <c r="E8" s="525">
        <v>1</v>
      </c>
      <c r="F8" s="201" t="s">
        <v>57</v>
      </c>
      <c r="G8" s="525">
        <v>0.15</v>
      </c>
      <c r="H8" s="201" t="s">
        <v>69</v>
      </c>
      <c r="I8" s="566" t="s">
        <v>69</v>
      </c>
      <c r="J8" s="203"/>
      <c r="K8" s="204">
        <f>E8*$J8/1000000</f>
        <v>0</v>
      </c>
      <c r="L8" s="205"/>
      <c r="M8" s="204">
        <f>G8*$J8/1000000</f>
        <v>0</v>
      </c>
      <c r="N8" s="205"/>
      <c r="O8" s="205"/>
    </row>
    <row r="9" spans="1:21" ht="13.5" thickBot="1" x14ac:dyDescent="0.25">
      <c r="A9" s="242"/>
      <c r="B9" s="243"/>
      <c r="C9" s="552">
        <v>5</v>
      </c>
      <c r="D9" s="528" t="s">
        <v>258</v>
      </c>
      <c r="E9" s="526">
        <v>0.5</v>
      </c>
      <c r="F9" s="208" t="s">
        <v>57</v>
      </c>
      <c r="G9" s="526">
        <v>0.15</v>
      </c>
      <c r="H9" s="208" t="s">
        <v>69</v>
      </c>
      <c r="I9" s="572" t="s">
        <v>69</v>
      </c>
      <c r="J9" s="210"/>
      <c r="K9" s="211">
        <f>E9*$J9/1000000</f>
        <v>0</v>
      </c>
      <c r="L9" s="212"/>
      <c r="M9" s="211">
        <f>G9*$J9/1000000</f>
        <v>0</v>
      </c>
      <c r="N9" s="212"/>
      <c r="O9" s="212"/>
    </row>
    <row r="10" spans="1:21" x14ac:dyDescent="0.2">
      <c r="A10" s="37"/>
      <c r="B10" s="38" t="s">
        <v>17</v>
      </c>
      <c r="C10" s="177"/>
      <c r="D10" s="553" t="s">
        <v>254</v>
      </c>
      <c r="E10" s="9"/>
      <c r="F10" s="5"/>
      <c r="G10" s="5"/>
      <c r="H10" s="5"/>
      <c r="I10" s="7"/>
      <c r="J10" s="133">
        <f t="shared" ref="J10:O10" si="1">J11+J12+J13+J14+J15</f>
        <v>47452</v>
      </c>
      <c r="K10" s="120">
        <f t="shared" si="1"/>
        <v>13.380939999999999</v>
      </c>
      <c r="L10" s="281">
        <f t="shared" si="1"/>
        <v>0</v>
      </c>
      <c r="M10" s="514">
        <f>M11+M12+M13+M14+M15</f>
        <v>12.078169999999998</v>
      </c>
      <c r="N10" s="281">
        <f t="shared" si="1"/>
        <v>0</v>
      </c>
      <c r="O10" s="281">
        <f t="shared" si="1"/>
        <v>0</v>
      </c>
    </row>
    <row r="11" spans="1:21" s="206" customFormat="1" ht="38.25" x14ac:dyDescent="0.2">
      <c r="A11" s="37"/>
      <c r="B11" s="45"/>
      <c r="C11" s="43">
        <v>1</v>
      </c>
      <c r="D11" s="554" t="s">
        <v>255</v>
      </c>
      <c r="E11" s="555">
        <v>300</v>
      </c>
      <c r="F11" s="5" t="s">
        <v>57</v>
      </c>
      <c r="G11" s="556">
        <v>10</v>
      </c>
      <c r="H11" s="5" t="s">
        <v>69</v>
      </c>
      <c r="I11" s="415" t="s">
        <v>69</v>
      </c>
      <c r="J11" s="136"/>
      <c r="K11" s="115">
        <f>E11*$J11/1000000</f>
        <v>0</v>
      </c>
      <c r="L11" s="69"/>
      <c r="M11" s="204">
        <f>G11*$J11/1000000</f>
        <v>0</v>
      </c>
      <c r="N11" s="69"/>
      <c r="O11" s="204"/>
    </row>
    <row r="12" spans="1:21" x14ac:dyDescent="0.2">
      <c r="A12" s="198"/>
      <c r="B12" s="199"/>
      <c r="C12" s="239">
        <v>2</v>
      </c>
      <c r="D12" s="213" t="s">
        <v>158</v>
      </c>
      <c r="E12" s="240">
        <v>400</v>
      </c>
      <c r="F12" s="201" t="s">
        <v>57</v>
      </c>
      <c r="G12" s="453">
        <v>400</v>
      </c>
      <c r="H12" s="201" t="s">
        <v>69</v>
      </c>
      <c r="I12" s="566" t="s">
        <v>69</v>
      </c>
      <c r="J12" s="136">
        <v>29553</v>
      </c>
      <c r="K12" s="204">
        <f>E12*$J12/1000000</f>
        <v>11.821199999999999</v>
      </c>
      <c r="L12" s="205"/>
      <c r="M12" s="115">
        <f>G12*$J12/1000000</f>
        <v>11.821199999999999</v>
      </c>
      <c r="N12" s="205"/>
      <c r="O12" s="204"/>
    </row>
    <row r="13" spans="1:21" x14ac:dyDescent="0.2">
      <c r="A13" s="37"/>
      <c r="B13" s="45"/>
      <c r="C13" s="43">
        <v>3</v>
      </c>
      <c r="D13" s="554" t="s">
        <v>256</v>
      </c>
      <c r="E13" s="543">
        <v>40</v>
      </c>
      <c r="F13" s="5" t="s">
        <v>57</v>
      </c>
      <c r="G13" s="557">
        <v>1</v>
      </c>
      <c r="H13" s="5" t="s">
        <v>69</v>
      </c>
      <c r="I13" s="34" t="s">
        <v>69</v>
      </c>
      <c r="J13" s="136">
        <v>3836</v>
      </c>
      <c r="K13" s="115">
        <f>E13*$J13/1000000</f>
        <v>0.15343999999999999</v>
      </c>
      <c r="L13" s="69"/>
      <c r="M13" s="204">
        <f>G13*$J13/1000000</f>
        <v>3.836E-3</v>
      </c>
      <c r="N13" s="69"/>
      <c r="O13" s="115"/>
      <c r="U13" s="290"/>
    </row>
    <row r="14" spans="1:21" s="206" customFormat="1" ht="12.75" customHeight="1" x14ac:dyDescent="0.2">
      <c r="A14" s="37"/>
      <c r="B14" s="45"/>
      <c r="C14" s="43">
        <v>4</v>
      </c>
      <c r="D14" s="174" t="s">
        <v>150</v>
      </c>
      <c r="E14" s="543">
        <v>100</v>
      </c>
      <c r="F14" s="5" t="s">
        <v>57</v>
      </c>
      <c r="G14" s="453">
        <v>18</v>
      </c>
      <c r="H14" s="5" t="s">
        <v>69</v>
      </c>
      <c r="I14" s="34" t="s">
        <v>69</v>
      </c>
      <c r="J14" s="136">
        <v>14063</v>
      </c>
      <c r="K14" s="115">
        <f>E14*$J14/1000000</f>
        <v>1.4063000000000001</v>
      </c>
      <c r="L14" s="69"/>
      <c r="M14" s="204">
        <f>G14*$J14/1000000</f>
        <v>0.25313400000000003</v>
      </c>
      <c r="N14" s="69"/>
      <c r="O14" s="115"/>
    </row>
    <row r="15" spans="1:21" ht="26.25" thickBot="1" x14ac:dyDescent="0.25">
      <c r="A15" s="250"/>
      <c r="B15" s="251"/>
      <c r="C15" s="267">
        <v>5</v>
      </c>
      <c r="D15" s="268" t="s">
        <v>81</v>
      </c>
      <c r="E15" s="254">
        <v>60</v>
      </c>
      <c r="F15" s="253" t="s">
        <v>57</v>
      </c>
      <c r="G15" s="565">
        <v>10</v>
      </c>
      <c r="H15" s="253" t="s">
        <v>69</v>
      </c>
      <c r="I15" s="567" t="s">
        <v>69</v>
      </c>
      <c r="J15" s="137"/>
      <c r="K15" s="256">
        <f>E15*$J15/1000000</f>
        <v>0</v>
      </c>
      <c r="L15" s="257"/>
      <c r="M15" s="256">
        <f>G15*$J15/1000000</f>
        <v>0</v>
      </c>
      <c r="N15" s="257"/>
      <c r="O15" s="256"/>
    </row>
    <row r="16" spans="1:21" ht="13.5" thickBot="1" x14ac:dyDescent="0.25">
      <c r="A16" s="99">
        <v>6</v>
      </c>
      <c r="B16" s="98"/>
      <c r="C16" s="98"/>
      <c r="D16" s="100" t="s">
        <v>211</v>
      </c>
      <c r="E16" s="105"/>
      <c r="F16" s="105"/>
      <c r="G16" s="105"/>
      <c r="H16" s="105"/>
      <c r="I16" s="109"/>
      <c r="J16" s="139"/>
      <c r="K16" s="119">
        <f>K4+K10</f>
        <v>13.380939999999999</v>
      </c>
      <c r="L16" s="106">
        <f>L4+L10</f>
        <v>0</v>
      </c>
      <c r="M16" s="119">
        <f>M4+M10</f>
        <v>12.078169999999998</v>
      </c>
      <c r="N16" s="106">
        <f>N4+N10</f>
        <v>0</v>
      </c>
      <c r="O16" s="119">
        <f>O4+O10</f>
        <v>0</v>
      </c>
    </row>
    <row r="18" spans="2:9" x14ac:dyDescent="0.2">
      <c r="B18" s="558"/>
      <c r="C18" s="39"/>
      <c r="E18" s="39"/>
      <c r="F18" s="39"/>
      <c r="G18" s="39"/>
      <c r="H18" s="39"/>
      <c r="I18" s="39"/>
    </row>
    <row r="19" spans="2:9" x14ac:dyDescent="0.2">
      <c r="D19" s="422"/>
    </row>
    <row r="20" spans="2:9" x14ac:dyDescent="0.2">
      <c r="D20" s="422"/>
    </row>
    <row r="22" spans="2:9" x14ac:dyDescent="0.2">
      <c r="D22" s="422"/>
    </row>
    <row r="24" spans="2:9" x14ac:dyDescent="0.2">
      <c r="D24" s="422"/>
    </row>
  </sheetData>
  <mergeCells count="2">
    <mergeCell ref="E1:I1"/>
    <mergeCell ref="K1:O1"/>
  </mergeCells>
  <phoneticPr fontId="0" type="noConversion"/>
  <pageMargins left="0.75" right="0.75" top="1" bottom="1" header="0.5" footer="0.5"/>
  <pageSetup paperSize="9" scale="80" orientation="landscape" r:id="rId1"/>
  <headerFooter alignWithMargins="0">
    <oddHeader>&amp;LPCDD/PCDF Inventory&amp;CReference Year: ________________&amp;RCountry: __________________</oddHeader>
    <oddFooter>&amp;L&amp;A&amp;C&amp;D&amp;RPage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topLeftCell="A26" zoomScaleNormal="100" workbookViewId="0">
      <selection activeCell="J43" sqref="J43"/>
    </sheetView>
  </sheetViews>
  <sheetFormatPr defaultColWidth="9.33203125" defaultRowHeight="12.75" x14ac:dyDescent="0.2"/>
  <cols>
    <col min="1" max="1" width="6.83203125" customWidth="1"/>
    <col min="2" max="2" width="7.33203125" style="1" customWidth="1"/>
    <col min="3" max="3" width="6.83203125" style="1" bestFit="1" customWidth="1"/>
    <col min="4" max="4" width="49.83203125" style="262" customWidth="1"/>
    <col min="5" max="5" width="9.83203125" customWidth="1"/>
    <col min="6" max="6" width="10.1640625" customWidth="1"/>
    <col min="7" max="7" width="10.5" customWidth="1"/>
    <col min="8" max="8" width="12.33203125" customWidth="1"/>
    <col min="9" max="9" width="10.6640625" customWidth="1"/>
    <col min="10" max="10" width="13.33203125" customWidth="1"/>
    <col min="11" max="11" width="10" customWidth="1"/>
    <col min="12" max="12" width="9.6640625" customWidth="1"/>
    <col min="13" max="13" width="11.83203125" customWidth="1"/>
    <col min="14" max="14" width="11.33203125" customWidth="1"/>
    <col min="15" max="15" width="12.83203125" customWidth="1"/>
    <col min="16" max="16" width="23.1640625" customWidth="1"/>
  </cols>
  <sheetData>
    <row r="1" spans="1:15" x14ac:dyDescent="0.2">
      <c r="A1" s="2"/>
      <c r="B1" s="10"/>
      <c r="C1" s="502"/>
      <c r="D1" s="559" t="s">
        <v>248</v>
      </c>
      <c r="E1" s="995" t="s">
        <v>46</v>
      </c>
      <c r="F1" s="996"/>
      <c r="G1" s="996"/>
      <c r="H1" s="996"/>
      <c r="I1" s="997"/>
      <c r="J1" s="107" t="s">
        <v>90</v>
      </c>
      <c r="K1" s="1003" t="s">
        <v>92</v>
      </c>
      <c r="L1" s="999"/>
      <c r="M1" s="999"/>
      <c r="N1" s="999"/>
      <c r="O1" s="1000"/>
    </row>
    <row r="2" spans="1:15" ht="13.5" thickBot="1" x14ac:dyDescent="0.25">
      <c r="A2" s="521" t="s">
        <v>220</v>
      </c>
      <c r="B2" s="522" t="s">
        <v>146</v>
      </c>
      <c r="C2" s="503" t="s">
        <v>133</v>
      </c>
      <c r="D2" s="252"/>
      <c r="E2" s="8" t="s">
        <v>15</v>
      </c>
      <c r="F2" s="8" t="s">
        <v>0</v>
      </c>
      <c r="G2" s="8" t="s">
        <v>79</v>
      </c>
      <c r="H2" s="8" t="s">
        <v>152</v>
      </c>
      <c r="I2" s="471" t="s">
        <v>1</v>
      </c>
      <c r="J2" s="108" t="s">
        <v>91</v>
      </c>
      <c r="K2" s="330" t="s">
        <v>93</v>
      </c>
      <c r="L2" s="66" t="s">
        <v>93</v>
      </c>
      <c r="M2" s="66" t="s">
        <v>93</v>
      </c>
      <c r="N2" s="66" t="s">
        <v>93</v>
      </c>
      <c r="O2" s="341" t="s">
        <v>93</v>
      </c>
    </row>
    <row r="3" spans="1:15" s="491" customFormat="1" ht="26.25" thickBot="1" x14ac:dyDescent="0.25">
      <c r="A3" s="434">
        <v>7</v>
      </c>
      <c r="B3" s="436"/>
      <c r="C3" s="504"/>
      <c r="D3" s="283" t="s">
        <v>212</v>
      </c>
      <c r="E3" s="437"/>
      <c r="F3" s="437"/>
      <c r="G3" s="437"/>
      <c r="H3" s="437"/>
      <c r="I3" s="474"/>
      <c r="J3" s="490"/>
      <c r="K3" s="440" t="s">
        <v>15</v>
      </c>
      <c r="L3" s="440" t="s">
        <v>0</v>
      </c>
      <c r="M3" s="440" t="s">
        <v>79</v>
      </c>
      <c r="N3" s="440" t="s">
        <v>152</v>
      </c>
      <c r="O3" s="440" t="s">
        <v>1</v>
      </c>
    </row>
    <row r="4" spans="1:15" x14ac:dyDescent="0.2">
      <c r="A4" s="3"/>
      <c r="B4" s="13" t="s">
        <v>16</v>
      </c>
      <c r="C4" s="505"/>
      <c r="D4" s="284" t="s">
        <v>198</v>
      </c>
      <c r="E4" s="11"/>
      <c r="F4" s="562"/>
      <c r="G4" s="563"/>
      <c r="H4" s="563"/>
      <c r="I4" s="20"/>
      <c r="J4" s="364"/>
      <c r="K4" s="377">
        <f>K5+K9</f>
        <v>0</v>
      </c>
      <c r="L4" s="377">
        <f>L5+L9</f>
        <v>0</v>
      </c>
      <c r="M4" s="377">
        <f>M5+M9</f>
        <v>0</v>
      </c>
      <c r="N4" s="377">
        <f>N5+N9</f>
        <v>0</v>
      </c>
      <c r="O4" s="377">
        <f>O5+O9</f>
        <v>0</v>
      </c>
    </row>
    <row r="5" spans="1:15" x14ac:dyDescent="0.2">
      <c r="A5" s="3"/>
      <c r="B5" s="13"/>
      <c r="C5" s="505"/>
      <c r="D5" s="285" t="s">
        <v>270</v>
      </c>
      <c r="E5" s="12"/>
      <c r="F5" s="18"/>
      <c r="G5" s="12"/>
      <c r="H5" s="12"/>
      <c r="I5" s="20"/>
      <c r="J5" s="365">
        <f t="shared" ref="J5:O5" si="0">J6+J7+J8</f>
        <v>0</v>
      </c>
      <c r="K5" s="117">
        <f t="shared" si="0"/>
        <v>0</v>
      </c>
      <c r="L5" s="117">
        <f t="shared" si="0"/>
        <v>0</v>
      </c>
      <c r="M5" s="117">
        <f t="shared" si="0"/>
        <v>0</v>
      </c>
      <c r="N5" s="117">
        <f t="shared" si="0"/>
        <v>0</v>
      </c>
      <c r="O5" s="117">
        <f t="shared" si="0"/>
        <v>0</v>
      </c>
    </row>
    <row r="6" spans="1:15" x14ac:dyDescent="0.2">
      <c r="A6" s="416"/>
      <c r="B6" s="668"/>
      <c r="C6" s="678">
        <v>1</v>
      </c>
      <c r="D6" s="631" t="s">
        <v>271</v>
      </c>
      <c r="E6" s="679">
        <v>0.03</v>
      </c>
      <c r="F6" s="677"/>
      <c r="G6" s="680"/>
      <c r="H6" s="680"/>
      <c r="I6" s="681" t="s">
        <v>57</v>
      </c>
      <c r="J6" s="366"/>
      <c r="K6" s="272">
        <f>E6*$J6/1000000</f>
        <v>0</v>
      </c>
      <c r="L6" s="336"/>
      <c r="M6" s="336"/>
      <c r="N6" s="336"/>
      <c r="O6" s="115"/>
    </row>
    <row r="7" spans="1:15" ht="15.75" customHeight="1" x14ac:dyDescent="0.2">
      <c r="A7" s="416"/>
      <c r="B7" s="668"/>
      <c r="C7" s="678">
        <v>2</v>
      </c>
      <c r="D7" s="631" t="s">
        <v>272</v>
      </c>
      <c r="E7" s="679">
        <v>0.5</v>
      </c>
      <c r="F7" s="677"/>
      <c r="G7" s="680"/>
      <c r="H7" s="680"/>
      <c r="I7" s="681">
        <v>5</v>
      </c>
      <c r="J7" s="366"/>
      <c r="K7" s="115">
        <f>E7*$J7/1000000</f>
        <v>0</v>
      </c>
      <c r="L7" s="336"/>
      <c r="M7" s="336"/>
      <c r="N7" s="336"/>
      <c r="O7" s="272">
        <f>I7*$J7/1000000</f>
        <v>0</v>
      </c>
    </row>
    <row r="8" spans="1:15" x14ac:dyDescent="0.2">
      <c r="A8" s="416"/>
      <c r="B8" s="682"/>
      <c r="C8" s="683">
        <v>3</v>
      </c>
      <c r="D8" s="613" t="s">
        <v>273</v>
      </c>
      <c r="E8" s="684">
        <v>13</v>
      </c>
      <c r="F8" s="685"/>
      <c r="G8" s="686"/>
      <c r="H8" s="686"/>
      <c r="I8" s="687">
        <v>228</v>
      </c>
      <c r="J8" s="367"/>
      <c r="K8" s="260">
        <f>E8*$J8/1000000</f>
        <v>0</v>
      </c>
      <c r="L8" s="156"/>
      <c r="M8" s="156"/>
      <c r="N8" s="156"/>
      <c r="O8" s="260">
        <f>I8*$J8/1000000</f>
        <v>0</v>
      </c>
    </row>
    <row r="9" spans="1:15" x14ac:dyDescent="0.2">
      <c r="A9" s="416"/>
      <c r="B9" s="668"/>
      <c r="C9" s="688"/>
      <c r="D9" s="689" t="s">
        <v>201</v>
      </c>
      <c r="E9" s="690"/>
      <c r="F9" s="691"/>
      <c r="G9" s="692"/>
      <c r="H9" s="691"/>
      <c r="I9" s="693"/>
      <c r="J9" s="574">
        <f>J10+J11+J12+J13+J14+J15+J16+J17+J18</f>
        <v>0</v>
      </c>
      <c r="K9" s="69"/>
      <c r="L9" s="117">
        <f>L10+L11+L12+L13+L14+L15+L16+L17+L18</f>
        <v>0</v>
      </c>
      <c r="M9" s="336"/>
      <c r="N9" s="117">
        <f>N10+N11+N12+N13+N14+N15+N16+N17+N18</f>
        <v>0</v>
      </c>
      <c r="O9" s="117">
        <f>O10+O11+O12+O13+O14+O15+O16+O17+O18</f>
        <v>0</v>
      </c>
    </row>
    <row r="10" spans="1:15" x14ac:dyDescent="0.2">
      <c r="A10" s="416"/>
      <c r="B10" s="668"/>
      <c r="C10" s="694">
        <v>1</v>
      </c>
      <c r="D10" s="404" t="s">
        <v>199</v>
      </c>
      <c r="E10" s="695"/>
      <c r="F10" s="696" t="s">
        <v>57</v>
      </c>
      <c r="G10" s="384"/>
      <c r="H10" s="697">
        <v>30</v>
      </c>
      <c r="I10" s="698" t="s">
        <v>57</v>
      </c>
      <c r="J10" s="501"/>
      <c r="K10" s="205"/>
      <c r="L10" s="204"/>
      <c r="M10" s="337"/>
      <c r="N10" s="204">
        <f t="shared" ref="N10:N18" si="1">H10*$J10/1000000</f>
        <v>0</v>
      </c>
      <c r="O10" s="204"/>
    </row>
    <row r="11" spans="1:15" x14ac:dyDescent="0.2">
      <c r="A11" s="416"/>
      <c r="B11" s="668"/>
      <c r="C11" s="688">
        <v>2</v>
      </c>
      <c r="D11" s="699" t="s">
        <v>82</v>
      </c>
      <c r="E11" s="690"/>
      <c r="F11" s="700">
        <v>4.5</v>
      </c>
      <c r="G11" s="393"/>
      <c r="H11" s="676">
        <v>10</v>
      </c>
      <c r="I11" s="701">
        <v>4.5</v>
      </c>
      <c r="J11" s="368"/>
      <c r="K11" s="69"/>
      <c r="L11" s="204">
        <f>F11*$J11/1000000</f>
        <v>0</v>
      </c>
      <c r="M11" s="336"/>
      <c r="N11" s="115">
        <f t="shared" si="1"/>
        <v>0</v>
      </c>
      <c r="O11" s="204">
        <f>I11*$J11/1000000</f>
        <v>0</v>
      </c>
    </row>
    <row r="12" spans="1:15" x14ac:dyDescent="0.2">
      <c r="A12" s="416"/>
      <c r="B12" s="668"/>
      <c r="C12" s="688">
        <v>3</v>
      </c>
      <c r="D12" s="404" t="s">
        <v>192</v>
      </c>
      <c r="E12" s="690"/>
      <c r="F12" s="702">
        <v>1</v>
      </c>
      <c r="G12" s="393"/>
      <c r="H12" s="676">
        <v>3</v>
      </c>
      <c r="I12" s="701">
        <v>1.5</v>
      </c>
      <c r="J12" s="368"/>
      <c r="K12" s="69"/>
      <c r="L12" s="204">
        <f>F12*$J12/1000000</f>
        <v>0</v>
      </c>
      <c r="M12" s="336"/>
      <c r="N12" s="272">
        <f t="shared" si="1"/>
        <v>0</v>
      </c>
      <c r="O12" s="204">
        <f>I12*$J12/1000000</f>
        <v>0</v>
      </c>
    </row>
    <row r="13" spans="1:15" x14ac:dyDescent="0.2">
      <c r="A13" s="416"/>
      <c r="B13" s="668"/>
      <c r="C13" s="688">
        <v>4</v>
      </c>
      <c r="D13" s="404" t="s">
        <v>200</v>
      </c>
      <c r="E13" s="690"/>
      <c r="F13" s="703" t="s">
        <v>57</v>
      </c>
      <c r="G13" s="393"/>
      <c r="H13" s="676">
        <v>1</v>
      </c>
      <c r="I13" s="704" t="s">
        <v>57</v>
      </c>
      <c r="J13" s="368"/>
      <c r="K13" s="69"/>
      <c r="L13" s="204"/>
      <c r="M13" s="336"/>
      <c r="N13" s="115">
        <f t="shared" si="1"/>
        <v>0</v>
      </c>
      <c r="O13" s="204"/>
    </row>
    <row r="14" spans="1:15" x14ac:dyDescent="0.2">
      <c r="A14" s="416"/>
      <c r="B14" s="668"/>
      <c r="C14" s="688">
        <v>5</v>
      </c>
      <c r="D14" s="699" t="s">
        <v>83</v>
      </c>
      <c r="E14" s="690"/>
      <c r="F14" s="700">
        <v>0.06</v>
      </c>
      <c r="G14" s="393"/>
      <c r="H14" s="676">
        <v>0.5</v>
      </c>
      <c r="I14" s="701">
        <v>0.2</v>
      </c>
      <c r="J14" s="368"/>
      <c r="K14" s="69"/>
      <c r="L14" s="204">
        <f>F14*$J14/1000000</f>
        <v>0</v>
      </c>
      <c r="M14" s="336"/>
      <c r="N14" s="115">
        <f t="shared" si="1"/>
        <v>0</v>
      </c>
      <c r="O14" s="204">
        <f>I14*$J14/1000000</f>
        <v>0</v>
      </c>
    </row>
    <row r="15" spans="1:15" x14ac:dyDescent="0.2">
      <c r="A15" s="416"/>
      <c r="B15" s="668"/>
      <c r="C15" s="688">
        <v>6</v>
      </c>
      <c r="D15" s="624" t="s">
        <v>85</v>
      </c>
      <c r="E15" s="690"/>
      <c r="F15" s="705" t="s">
        <v>57</v>
      </c>
      <c r="G15" s="393"/>
      <c r="H15" s="676">
        <v>0.1</v>
      </c>
      <c r="I15" s="704" t="s">
        <v>57</v>
      </c>
      <c r="J15" s="368"/>
      <c r="K15" s="69"/>
      <c r="L15" s="204"/>
      <c r="M15" s="336"/>
      <c r="N15" s="115">
        <f t="shared" si="1"/>
        <v>0</v>
      </c>
      <c r="O15" s="204"/>
    </row>
    <row r="16" spans="1:15" x14ac:dyDescent="0.2">
      <c r="A16" s="416"/>
      <c r="B16" s="668"/>
      <c r="C16" s="706">
        <v>7</v>
      </c>
      <c r="D16" s="624" t="s">
        <v>84</v>
      </c>
      <c r="E16" s="707"/>
      <c r="F16" s="705" t="s">
        <v>57</v>
      </c>
      <c r="G16" s="393"/>
      <c r="H16" s="708">
        <v>1</v>
      </c>
      <c r="I16" s="704" t="s">
        <v>57</v>
      </c>
      <c r="J16" s="368"/>
      <c r="K16" s="69"/>
      <c r="L16" s="204"/>
      <c r="M16" s="336"/>
      <c r="N16" s="115">
        <f t="shared" si="1"/>
        <v>0</v>
      </c>
      <c r="O16" s="204"/>
    </row>
    <row r="17" spans="1:15" x14ac:dyDescent="0.2">
      <c r="A17" s="416"/>
      <c r="B17" s="407"/>
      <c r="C17" s="709">
        <v>8</v>
      </c>
      <c r="D17" s="624" t="s">
        <v>203</v>
      </c>
      <c r="E17" s="695"/>
      <c r="F17" s="710" t="s">
        <v>57</v>
      </c>
      <c r="G17" s="384"/>
      <c r="H17" s="711">
        <v>10</v>
      </c>
      <c r="I17" s="698"/>
      <c r="J17" s="501"/>
      <c r="K17" s="205"/>
      <c r="L17" s="204"/>
      <c r="M17" s="337"/>
      <c r="N17" s="204">
        <f t="shared" si="1"/>
        <v>0</v>
      </c>
      <c r="O17" s="204"/>
    </row>
    <row r="18" spans="1:15" ht="13.5" thickBot="1" x14ac:dyDescent="0.25">
      <c r="A18" s="416"/>
      <c r="B18" s="682"/>
      <c r="C18" s="712">
        <v>9</v>
      </c>
      <c r="D18" s="713" t="s">
        <v>202</v>
      </c>
      <c r="E18" s="714"/>
      <c r="F18" s="715" t="s">
        <v>57</v>
      </c>
      <c r="G18" s="195"/>
      <c r="H18" s="716">
        <v>3</v>
      </c>
      <c r="I18" s="717" t="s">
        <v>57</v>
      </c>
      <c r="J18" s="371"/>
      <c r="K18" s="70"/>
      <c r="L18" s="211"/>
      <c r="M18" s="156"/>
      <c r="N18" s="116">
        <f t="shared" si="1"/>
        <v>0</v>
      </c>
      <c r="O18" s="211"/>
    </row>
    <row r="19" spans="1:15" x14ac:dyDescent="0.2">
      <c r="A19" s="416"/>
      <c r="B19" s="668" t="s">
        <v>17</v>
      </c>
      <c r="C19" s="718"/>
      <c r="D19" s="627" t="s">
        <v>274</v>
      </c>
      <c r="E19" s="719"/>
      <c r="F19" s="719"/>
      <c r="G19" s="719"/>
      <c r="H19" s="719"/>
      <c r="I19" s="720"/>
      <c r="J19" s="369"/>
      <c r="K19" s="377">
        <f>K20</f>
        <v>0</v>
      </c>
      <c r="L19" s="377">
        <f>L20</f>
        <v>0</v>
      </c>
      <c r="M19" s="377">
        <f>M20</f>
        <v>0</v>
      </c>
      <c r="N19" s="377">
        <f>N20</f>
        <v>0</v>
      </c>
      <c r="O19" s="377">
        <f>O20</f>
        <v>0</v>
      </c>
    </row>
    <row r="20" spans="1:15" x14ac:dyDescent="0.2">
      <c r="A20" s="416"/>
      <c r="B20" s="668"/>
      <c r="C20" s="688"/>
      <c r="D20" s="721" t="s">
        <v>295</v>
      </c>
      <c r="E20" s="393"/>
      <c r="F20" s="360"/>
      <c r="G20" s="394"/>
      <c r="H20" s="722"/>
      <c r="I20" s="418"/>
      <c r="J20" s="365">
        <f t="shared" ref="J20:O20" si="2">J21+J23+J24+J25</f>
        <v>0</v>
      </c>
      <c r="K20" s="115">
        <f t="shared" si="2"/>
        <v>0</v>
      </c>
      <c r="L20" s="115">
        <f t="shared" si="2"/>
        <v>0</v>
      </c>
      <c r="M20" s="115">
        <f t="shared" si="2"/>
        <v>0</v>
      </c>
      <c r="N20" s="115">
        <f t="shared" si="2"/>
        <v>0</v>
      </c>
      <c r="O20" s="115">
        <f t="shared" si="2"/>
        <v>0</v>
      </c>
    </row>
    <row r="21" spans="1:15" s="262" customFormat="1" x14ac:dyDescent="0.2">
      <c r="A21" s="616"/>
      <c r="B21" s="654"/>
      <c r="C21" s="723">
        <v>1</v>
      </c>
      <c r="D21" s="631" t="s">
        <v>209</v>
      </c>
      <c r="E21" s="724" t="s">
        <v>57</v>
      </c>
      <c r="F21" s="724" t="s">
        <v>57</v>
      </c>
      <c r="G21" s="724" t="s">
        <v>57</v>
      </c>
      <c r="H21" s="664" t="s">
        <v>57</v>
      </c>
      <c r="I21" s="527">
        <v>1000</v>
      </c>
      <c r="J21" s="369"/>
      <c r="K21" s="69"/>
      <c r="L21" s="69"/>
      <c r="M21" s="69"/>
      <c r="N21" s="69"/>
      <c r="O21" s="69">
        <f>I21*$J21/1000000</f>
        <v>0</v>
      </c>
    </row>
    <row r="22" spans="1:15" x14ac:dyDescent="0.2">
      <c r="A22" s="416"/>
      <c r="B22" s="668"/>
      <c r="C22" s="678">
        <v>2</v>
      </c>
      <c r="D22" s="631" t="s">
        <v>275</v>
      </c>
      <c r="E22" s="664"/>
      <c r="F22" s="664"/>
      <c r="G22" s="664"/>
      <c r="H22" s="725"/>
      <c r="I22" s="726"/>
      <c r="J22" s="369"/>
      <c r="K22" s="69"/>
      <c r="L22" s="69"/>
      <c r="M22" s="69"/>
      <c r="N22" s="69"/>
      <c r="O22" s="69"/>
    </row>
    <row r="23" spans="1:15" x14ac:dyDescent="0.2">
      <c r="A23" s="416"/>
      <c r="B23" s="668"/>
      <c r="C23" s="678" t="s">
        <v>276</v>
      </c>
      <c r="D23" s="631" t="s">
        <v>279</v>
      </c>
      <c r="E23" s="724" t="s">
        <v>57</v>
      </c>
      <c r="F23" s="724">
        <v>17</v>
      </c>
      <c r="G23" s="724" t="s">
        <v>57</v>
      </c>
      <c r="H23" s="727" t="s">
        <v>57</v>
      </c>
      <c r="I23" s="726">
        <v>27</v>
      </c>
      <c r="J23" s="369"/>
      <c r="K23" s="69"/>
      <c r="L23" s="204">
        <f>F23*J23/1000000</f>
        <v>0</v>
      </c>
      <c r="M23" s="69"/>
      <c r="N23" s="69"/>
      <c r="O23" s="204">
        <f>I23*$J23/1000000</f>
        <v>0</v>
      </c>
    </row>
    <row r="24" spans="1:15" x14ac:dyDescent="0.2">
      <c r="A24" s="416"/>
      <c r="B24" s="668"/>
      <c r="C24" s="678" t="s">
        <v>277</v>
      </c>
      <c r="D24" s="631" t="s">
        <v>280</v>
      </c>
      <c r="E24" s="724" t="s">
        <v>57</v>
      </c>
      <c r="F24" s="724">
        <v>1.7</v>
      </c>
      <c r="G24" s="724" t="s">
        <v>57</v>
      </c>
      <c r="H24" s="727" t="s">
        <v>57</v>
      </c>
      <c r="I24" s="726">
        <v>1.7</v>
      </c>
      <c r="J24" s="369"/>
      <c r="K24" s="69"/>
      <c r="L24" s="204">
        <f>F24*J24/1000000</f>
        <v>0</v>
      </c>
      <c r="M24" s="69"/>
      <c r="N24" s="69"/>
      <c r="O24" s="204">
        <f>I24*$J24/1000000</f>
        <v>0</v>
      </c>
    </row>
    <row r="25" spans="1:15" ht="13.5" thickBot="1" x14ac:dyDescent="0.25">
      <c r="A25" s="416"/>
      <c r="B25" s="728"/>
      <c r="C25" s="683" t="s">
        <v>278</v>
      </c>
      <c r="D25" s="613" t="s">
        <v>281</v>
      </c>
      <c r="E25" s="729" t="s">
        <v>57</v>
      </c>
      <c r="F25" s="730">
        <v>2E-3</v>
      </c>
      <c r="G25" s="729" t="s">
        <v>57</v>
      </c>
      <c r="H25" s="730" t="s">
        <v>57</v>
      </c>
      <c r="I25" s="731">
        <v>0.3</v>
      </c>
      <c r="J25" s="573"/>
      <c r="K25" s="70"/>
      <c r="L25" s="204">
        <f>F25*J25/1000000</f>
        <v>0</v>
      </c>
      <c r="M25" s="70"/>
      <c r="N25" s="70"/>
      <c r="O25" s="204">
        <f>I25*$J25/1000000</f>
        <v>0</v>
      </c>
    </row>
    <row r="26" spans="1:15" x14ac:dyDescent="0.2">
      <c r="A26" s="416"/>
      <c r="B26" s="668" t="s">
        <v>18</v>
      </c>
      <c r="C26" s="678"/>
      <c r="D26" s="627" t="s">
        <v>282</v>
      </c>
      <c r="E26" s="719"/>
      <c r="F26" s="732"/>
      <c r="G26" s="724"/>
      <c r="H26" s="732"/>
      <c r="I26" s="726"/>
      <c r="J26" s="369"/>
      <c r="K26" s="377">
        <f>K27+K31+K35+K45</f>
        <v>0</v>
      </c>
      <c r="L26" s="377">
        <f>L27+L31+L35+L45</f>
        <v>1.3291195</v>
      </c>
      <c r="M26" s="377">
        <f>M27+M31+M35+M45</f>
        <v>0</v>
      </c>
      <c r="N26" s="377">
        <f>N27+N31+N35+N45</f>
        <v>0</v>
      </c>
      <c r="O26" s="377">
        <f>O27+O31+O35+O45</f>
        <v>0.25253270500000002</v>
      </c>
    </row>
    <row r="27" spans="1:15" ht="25.5" x14ac:dyDescent="0.2">
      <c r="A27" s="416"/>
      <c r="B27" s="668"/>
      <c r="C27" s="678"/>
      <c r="D27" s="721" t="s">
        <v>376</v>
      </c>
      <c r="E27" s="733"/>
      <c r="F27" s="732"/>
      <c r="G27" s="724"/>
      <c r="H27" s="732"/>
      <c r="I27" s="726"/>
      <c r="J27" s="365">
        <f t="shared" ref="J27:O27" si="3">J28+J29+J30</f>
        <v>0</v>
      </c>
      <c r="K27" s="117">
        <f t="shared" si="3"/>
        <v>0</v>
      </c>
      <c r="L27" s="117">
        <f t="shared" si="3"/>
        <v>0</v>
      </c>
      <c r="M27" s="117">
        <f t="shared" si="3"/>
        <v>0</v>
      </c>
      <c r="N27" s="117">
        <f t="shared" si="3"/>
        <v>0</v>
      </c>
      <c r="O27" s="117">
        <f t="shared" si="3"/>
        <v>0</v>
      </c>
    </row>
    <row r="28" spans="1:15" x14ac:dyDescent="0.2">
      <c r="A28" s="416"/>
      <c r="B28" s="668"/>
      <c r="C28" s="678">
        <v>1</v>
      </c>
      <c r="D28" s="631" t="s">
        <v>279</v>
      </c>
      <c r="E28" s="551">
        <v>5</v>
      </c>
      <c r="F28" s="732"/>
      <c r="G28" s="724"/>
      <c r="H28" s="732"/>
      <c r="I28" s="726"/>
      <c r="J28" s="369"/>
      <c r="K28" s="115">
        <f>E28*$J28/1000000</f>
        <v>0</v>
      </c>
      <c r="L28" s="597"/>
      <c r="M28" s="597"/>
      <c r="N28" s="597"/>
      <c r="O28" s="597"/>
    </row>
    <row r="29" spans="1:15" x14ac:dyDescent="0.2">
      <c r="A29" s="416"/>
      <c r="B29" s="668"/>
      <c r="C29" s="678">
        <v>2</v>
      </c>
      <c r="D29" s="631" t="s">
        <v>280</v>
      </c>
      <c r="E29" s="551">
        <v>0.5</v>
      </c>
      <c r="F29" s="732"/>
      <c r="G29" s="724"/>
      <c r="H29" s="732"/>
      <c r="I29" s="726"/>
      <c r="J29" s="369"/>
      <c r="K29" s="115">
        <f>E29*$J29/1000000</f>
        <v>0</v>
      </c>
      <c r="L29" s="597"/>
      <c r="M29" s="597"/>
      <c r="N29" s="597"/>
      <c r="O29" s="597"/>
    </row>
    <row r="30" spans="1:15" x14ac:dyDescent="0.2">
      <c r="A30" s="416"/>
      <c r="B30" s="668"/>
      <c r="C30" s="678">
        <v>3</v>
      </c>
      <c r="D30" s="631" t="s">
        <v>281</v>
      </c>
      <c r="E30" s="551">
        <v>0.05</v>
      </c>
      <c r="F30" s="732"/>
      <c r="G30" s="724"/>
      <c r="H30" s="732"/>
      <c r="I30" s="726"/>
      <c r="J30" s="369"/>
      <c r="K30" s="115">
        <f>E30*$J30/1000000</f>
        <v>0</v>
      </c>
      <c r="L30" s="597"/>
      <c r="M30" s="597"/>
      <c r="N30" s="597"/>
      <c r="O30" s="597"/>
    </row>
    <row r="31" spans="1:15" ht="38.25" x14ac:dyDescent="0.2">
      <c r="A31" s="416"/>
      <c r="B31" s="668"/>
      <c r="C31" s="678"/>
      <c r="D31" s="721" t="s">
        <v>389</v>
      </c>
      <c r="E31" s="551"/>
      <c r="F31" s="732"/>
      <c r="G31" s="724"/>
      <c r="H31" s="732"/>
      <c r="I31" s="726"/>
      <c r="J31" s="365">
        <f t="shared" ref="J31:O31" si="4">J32+J33+J34</f>
        <v>0</v>
      </c>
      <c r="K31" s="117">
        <f t="shared" si="4"/>
        <v>0</v>
      </c>
      <c r="L31" s="117">
        <f t="shared" si="4"/>
        <v>0</v>
      </c>
      <c r="M31" s="117">
        <f t="shared" si="4"/>
        <v>0</v>
      </c>
      <c r="N31" s="117">
        <f t="shared" si="4"/>
        <v>0</v>
      </c>
      <c r="O31" s="117">
        <f t="shared" si="4"/>
        <v>0</v>
      </c>
    </row>
    <row r="32" spans="1:15" x14ac:dyDescent="0.2">
      <c r="A32" s="416"/>
      <c r="B32" s="668"/>
      <c r="C32" s="678">
        <v>1</v>
      </c>
      <c r="D32" s="631" t="s">
        <v>279</v>
      </c>
      <c r="E32" s="551"/>
      <c r="F32" s="732"/>
      <c r="G32" s="724"/>
      <c r="H32" s="732"/>
      <c r="I32" s="726">
        <v>8</v>
      </c>
      <c r="J32" s="369"/>
      <c r="K32" s="115"/>
      <c r="L32" s="597"/>
      <c r="M32" s="597"/>
      <c r="N32" s="597"/>
      <c r="O32" s="115">
        <f>I32*$J32/1000000</f>
        <v>0</v>
      </c>
    </row>
    <row r="33" spans="1:15" x14ac:dyDescent="0.2">
      <c r="A33" s="416"/>
      <c r="B33" s="668"/>
      <c r="C33" s="678">
        <v>2</v>
      </c>
      <c r="D33" s="631" t="s">
        <v>280</v>
      </c>
      <c r="E33" s="551"/>
      <c r="F33" s="732"/>
      <c r="G33" s="724"/>
      <c r="H33" s="732"/>
      <c r="I33" s="726">
        <v>0.85</v>
      </c>
      <c r="J33" s="369"/>
      <c r="K33" s="115"/>
      <c r="L33" s="597"/>
      <c r="M33" s="597"/>
      <c r="N33" s="597"/>
      <c r="O33" s="115">
        <f>I33*$J33/1000000</f>
        <v>0</v>
      </c>
    </row>
    <row r="34" spans="1:15" x14ac:dyDescent="0.2">
      <c r="A34" s="416"/>
      <c r="B34" s="668"/>
      <c r="C34" s="678">
        <v>3</v>
      </c>
      <c r="D34" s="631" t="s">
        <v>379</v>
      </c>
      <c r="E34" s="551"/>
      <c r="F34" s="732"/>
      <c r="G34" s="724"/>
      <c r="H34" s="732"/>
      <c r="I34" s="726">
        <v>0.02</v>
      </c>
      <c r="J34" s="369"/>
      <c r="K34" s="115"/>
      <c r="L34" s="597"/>
      <c r="M34" s="597"/>
      <c r="N34" s="597"/>
      <c r="O34" s="115">
        <f>I34*$J34/1000000</f>
        <v>0</v>
      </c>
    </row>
    <row r="35" spans="1:15" ht="25.5" x14ac:dyDescent="0.2">
      <c r="A35" s="416"/>
      <c r="B35" s="734"/>
      <c r="C35" s="735"/>
      <c r="D35" s="721" t="s">
        <v>375</v>
      </c>
      <c r="E35" s="393"/>
      <c r="F35" s="393"/>
      <c r="G35" s="393"/>
      <c r="H35" s="393"/>
      <c r="I35" s="418"/>
      <c r="J35" s="365">
        <f t="shared" ref="J35:O35" si="5">J37+J38+J40+J41+J43+J44</f>
        <v>2658239</v>
      </c>
      <c r="K35" s="117">
        <f t="shared" si="5"/>
        <v>0</v>
      </c>
      <c r="L35" s="117">
        <f t="shared" si="5"/>
        <v>1.3291195</v>
      </c>
      <c r="M35" s="117">
        <f t="shared" si="5"/>
        <v>0</v>
      </c>
      <c r="N35" s="117">
        <f t="shared" si="5"/>
        <v>0</v>
      </c>
      <c r="O35" s="117">
        <f t="shared" si="5"/>
        <v>0.25253270500000002</v>
      </c>
    </row>
    <row r="36" spans="1:15" x14ac:dyDescent="0.2">
      <c r="A36" s="416"/>
      <c r="B36" s="668"/>
      <c r="C36" s="678">
        <v>1</v>
      </c>
      <c r="D36" s="631" t="s">
        <v>279</v>
      </c>
      <c r="E36" s="724"/>
      <c r="F36" s="732"/>
      <c r="G36" s="724"/>
      <c r="H36" s="727"/>
      <c r="I36" s="726"/>
      <c r="J36" s="369"/>
      <c r="K36" s="69"/>
      <c r="L36" s="336"/>
      <c r="M36" s="336"/>
      <c r="N36" s="336"/>
      <c r="O36" s="336"/>
    </row>
    <row r="37" spans="1:15" s="262" customFormat="1" x14ac:dyDescent="0.2">
      <c r="A37" s="616"/>
      <c r="B37" s="654"/>
      <c r="C37" s="723" t="s">
        <v>283</v>
      </c>
      <c r="D37" s="631" t="s">
        <v>285</v>
      </c>
      <c r="E37" s="551"/>
      <c r="F37" s="610">
        <v>25</v>
      </c>
      <c r="G37" s="551" t="s">
        <v>69</v>
      </c>
      <c r="H37" s="736">
        <v>2</v>
      </c>
      <c r="I37" s="527">
        <v>0.75</v>
      </c>
      <c r="J37" s="369"/>
      <c r="K37" s="115"/>
      <c r="L37" s="115">
        <f>F37*$J37/1000000</f>
        <v>0</v>
      </c>
      <c r="M37" s="338"/>
      <c r="N37" s="115">
        <f>H37*$J37/1000000</f>
        <v>0</v>
      </c>
      <c r="O37" s="115">
        <f>I37*$J37/1000000</f>
        <v>0</v>
      </c>
    </row>
    <row r="38" spans="1:15" s="262" customFormat="1" x14ac:dyDescent="0.2">
      <c r="A38" s="616"/>
      <c r="B38" s="654"/>
      <c r="C38" s="723" t="s">
        <v>284</v>
      </c>
      <c r="D38" s="631" t="s">
        <v>286</v>
      </c>
      <c r="E38" s="551"/>
      <c r="F38" s="610">
        <v>25</v>
      </c>
      <c r="G38" s="551" t="s">
        <v>69</v>
      </c>
      <c r="H38" s="736">
        <v>2</v>
      </c>
      <c r="I38" s="527">
        <v>4</v>
      </c>
      <c r="J38" s="369"/>
      <c r="K38" s="115"/>
      <c r="L38" s="115">
        <f>F38*$J38/1000000</f>
        <v>0</v>
      </c>
      <c r="M38" s="338"/>
      <c r="N38" s="115">
        <f>H38*$J38/1000000</f>
        <v>0</v>
      </c>
      <c r="O38" s="115">
        <f>I38*$J38/1000000</f>
        <v>0</v>
      </c>
    </row>
    <row r="39" spans="1:15" s="262" customFormat="1" x14ac:dyDescent="0.2">
      <c r="A39" s="616"/>
      <c r="B39" s="654"/>
      <c r="C39" s="678">
        <v>2</v>
      </c>
      <c r="D39" s="631" t="s">
        <v>280</v>
      </c>
      <c r="E39" s="551"/>
      <c r="F39" s="610"/>
      <c r="G39" s="551"/>
      <c r="H39" s="736"/>
      <c r="I39" s="527"/>
      <c r="J39" s="369"/>
      <c r="K39" s="274"/>
      <c r="L39" s="274"/>
      <c r="M39" s="338"/>
      <c r="N39" s="274"/>
      <c r="O39" s="274"/>
    </row>
    <row r="40" spans="1:15" s="262" customFormat="1" x14ac:dyDescent="0.2">
      <c r="A40" s="616"/>
      <c r="B40" s="654"/>
      <c r="C40" s="723" t="s">
        <v>276</v>
      </c>
      <c r="D40" s="631" t="s">
        <v>285</v>
      </c>
      <c r="E40" s="551"/>
      <c r="F40" s="610">
        <v>2.5</v>
      </c>
      <c r="G40" s="551" t="s">
        <v>69</v>
      </c>
      <c r="H40" s="736">
        <v>6.0000000000000001E-3</v>
      </c>
      <c r="I40" s="527">
        <v>0.2</v>
      </c>
      <c r="J40" s="369"/>
      <c r="K40" s="115"/>
      <c r="L40" s="115">
        <f t="shared" ref="L40:O41" si="6">F40*$J40/1000000</f>
        <v>0</v>
      </c>
      <c r="M40" s="338"/>
      <c r="N40" s="115">
        <f t="shared" si="6"/>
        <v>0</v>
      </c>
      <c r="O40" s="115">
        <f t="shared" si="6"/>
        <v>0</v>
      </c>
    </row>
    <row r="41" spans="1:15" s="262" customFormat="1" x14ac:dyDescent="0.2">
      <c r="A41" s="616"/>
      <c r="B41" s="654"/>
      <c r="C41" s="723" t="s">
        <v>277</v>
      </c>
      <c r="D41" s="631" t="s">
        <v>286</v>
      </c>
      <c r="E41" s="551"/>
      <c r="F41" s="610">
        <v>2.5</v>
      </c>
      <c r="G41" s="551" t="s">
        <v>69</v>
      </c>
      <c r="H41" s="736">
        <v>6.0000000000000001E-3</v>
      </c>
      <c r="I41" s="527">
        <v>2</v>
      </c>
      <c r="J41" s="369"/>
      <c r="K41" s="115"/>
      <c r="L41" s="115">
        <f t="shared" si="6"/>
        <v>0</v>
      </c>
      <c r="M41" s="338"/>
      <c r="N41" s="115">
        <f t="shared" si="6"/>
        <v>0</v>
      </c>
      <c r="O41" s="115">
        <f t="shared" si="6"/>
        <v>0</v>
      </c>
    </row>
    <row r="42" spans="1:15" s="262" customFormat="1" x14ac:dyDescent="0.2">
      <c r="A42" s="616"/>
      <c r="B42" s="654"/>
      <c r="C42" s="678">
        <v>3</v>
      </c>
      <c r="D42" s="631" t="s">
        <v>379</v>
      </c>
      <c r="E42" s="551"/>
      <c r="F42" s="610"/>
      <c r="G42" s="551"/>
      <c r="H42" s="736"/>
      <c r="I42" s="527"/>
      <c r="J42" s="369"/>
      <c r="K42" s="274"/>
      <c r="L42" s="274"/>
      <c r="M42" s="338"/>
      <c r="N42" s="272"/>
      <c r="O42" s="274"/>
    </row>
    <row r="43" spans="1:15" s="262" customFormat="1" x14ac:dyDescent="0.2">
      <c r="A43" s="616"/>
      <c r="B43" s="654"/>
      <c r="C43" s="723" t="s">
        <v>287</v>
      </c>
      <c r="D43" s="631" t="s">
        <v>285</v>
      </c>
      <c r="E43" s="551"/>
      <c r="F43" s="610">
        <v>0.5</v>
      </c>
      <c r="G43" s="551" t="s">
        <v>69</v>
      </c>
      <c r="H43" s="736" t="s">
        <v>57</v>
      </c>
      <c r="I43" s="527">
        <v>9.5000000000000001E-2</v>
      </c>
      <c r="J43" s="369">
        <f>'Converted units'!AD27</f>
        <v>2658239</v>
      </c>
      <c r="K43" s="115"/>
      <c r="L43" s="115">
        <f t="shared" ref="L43:O44" si="7">F43*$J43/1000000</f>
        <v>1.3291195</v>
      </c>
      <c r="M43" s="338"/>
      <c r="N43" s="272"/>
      <c r="O43" s="115">
        <f t="shared" si="7"/>
        <v>0.25253270500000002</v>
      </c>
    </row>
    <row r="44" spans="1:15" s="262" customFormat="1" x14ac:dyDescent="0.2">
      <c r="A44" s="616"/>
      <c r="B44" s="654"/>
      <c r="C44" s="723" t="s">
        <v>288</v>
      </c>
      <c r="D44" s="631" t="s">
        <v>286</v>
      </c>
      <c r="E44" s="551"/>
      <c r="F44" s="610">
        <v>0.5</v>
      </c>
      <c r="G44" s="551" t="s">
        <v>69</v>
      </c>
      <c r="H44" s="736" t="s">
        <v>57</v>
      </c>
      <c r="I44" s="527">
        <v>0.4</v>
      </c>
      <c r="J44" s="369"/>
      <c r="K44" s="115"/>
      <c r="L44" s="115">
        <f t="shared" si="7"/>
        <v>0</v>
      </c>
      <c r="M44" s="338"/>
      <c r="N44" s="272"/>
      <c r="O44" s="115">
        <f t="shared" si="7"/>
        <v>0</v>
      </c>
    </row>
    <row r="45" spans="1:15" s="262" customFormat="1" x14ac:dyDescent="0.2">
      <c r="A45" s="616"/>
      <c r="B45" s="654"/>
      <c r="C45" s="723"/>
      <c r="D45" s="721" t="s">
        <v>296</v>
      </c>
      <c r="E45" s="551"/>
      <c r="F45" s="610"/>
      <c r="G45" s="551"/>
      <c r="H45" s="736"/>
      <c r="I45" s="527"/>
      <c r="J45" s="365">
        <f t="shared" ref="J45:O45" si="8">J46+J47+J48</f>
        <v>0</v>
      </c>
      <c r="K45" s="117">
        <f t="shared" si="8"/>
        <v>0</v>
      </c>
      <c r="L45" s="117">
        <f t="shared" si="8"/>
        <v>0</v>
      </c>
      <c r="M45" s="117">
        <f t="shared" si="8"/>
        <v>0</v>
      </c>
      <c r="N45" s="117">
        <f t="shared" si="8"/>
        <v>0</v>
      </c>
      <c r="O45" s="117">
        <f t="shared" si="8"/>
        <v>0</v>
      </c>
    </row>
    <row r="46" spans="1:15" s="262" customFormat="1" x14ac:dyDescent="0.2">
      <c r="A46" s="616"/>
      <c r="B46" s="654"/>
      <c r="C46" s="678">
        <v>1</v>
      </c>
      <c r="D46" s="631" t="s">
        <v>279</v>
      </c>
      <c r="E46" s="551">
        <v>1</v>
      </c>
      <c r="F46" s="610">
        <v>0.03</v>
      </c>
      <c r="G46" s="551" t="s">
        <v>69</v>
      </c>
      <c r="H46" s="736" t="s">
        <v>57</v>
      </c>
      <c r="I46" s="527">
        <v>9.5000000000000001E-2</v>
      </c>
      <c r="J46" s="369"/>
      <c r="K46" s="115">
        <f t="shared" ref="K46:L48" si="9">E46*$J46/1000000</f>
        <v>0</v>
      </c>
      <c r="L46" s="115">
        <f t="shared" si="9"/>
        <v>0</v>
      </c>
      <c r="M46" s="338"/>
      <c r="N46" s="272"/>
      <c r="O46" s="115">
        <f>I46*$J46/1000000</f>
        <v>0</v>
      </c>
    </row>
    <row r="47" spans="1:15" s="262" customFormat="1" x14ac:dyDescent="0.2">
      <c r="A47" s="616"/>
      <c r="B47" s="654"/>
      <c r="C47" s="678">
        <v>2</v>
      </c>
      <c r="D47" s="631" t="s">
        <v>280</v>
      </c>
      <c r="E47" s="551">
        <v>0.1</v>
      </c>
      <c r="F47" s="610">
        <v>3.0000000000000001E-3</v>
      </c>
      <c r="G47" s="551" t="s">
        <v>69</v>
      </c>
      <c r="H47" s="736" t="s">
        <v>57</v>
      </c>
      <c r="I47" s="527">
        <v>0.06</v>
      </c>
      <c r="J47" s="369"/>
      <c r="K47" s="115">
        <f t="shared" si="9"/>
        <v>0</v>
      </c>
      <c r="L47" s="115">
        <f t="shared" si="9"/>
        <v>0</v>
      </c>
      <c r="M47" s="338"/>
      <c r="N47" s="272"/>
      <c r="O47" s="115">
        <f>I47*$J47/1000000</f>
        <v>0</v>
      </c>
    </row>
    <row r="48" spans="1:15" ht="13.5" thickBot="1" x14ac:dyDescent="0.25">
      <c r="A48" s="416"/>
      <c r="B48" s="728"/>
      <c r="C48" s="737">
        <v>3</v>
      </c>
      <c r="D48" s="528" t="s">
        <v>379</v>
      </c>
      <c r="E48" s="738">
        <v>2.1000000000000001E-2</v>
      </c>
      <c r="F48" s="730">
        <v>2.9999999999999997E-4</v>
      </c>
      <c r="G48" s="729" t="s">
        <v>69</v>
      </c>
      <c r="H48" s="739" t="s">
        <v>69</v>
      </c>
      <c r="I48" s="731">
        <v>5.0000000000000001E-3</v>
      </c>
      <c r="J48" s="367"/>
      <c r="K48" s="116">
        <f t="shared" si="9"/>
        <v>0</v>
      </c>
      <c r="L48" s="116">
        <f t="shared" si="9"/>
        <v>0</v>
      </c>
      <c r="M48" s="156"/>
      <c r="N48" s="116"/>
      <c r="O48" s="116">
        <f>I48*$J48/1000000</f>
        <v>0</v>
      </c>
    </row>
    <row r="49" spans="1:15" x14ac:dyDescent="0.2">
      <c r="A49" s="416"/>
      <c r="B49" s="668" t="s">
        <v>19</v>
      </c>
      <c r="C49" s="678"/>
      <c r="D49" s="740" t="s">
        <v>298</v>
      </c>
      <c r="E49" s="741"/>
      <c r="F49" s="741"/>
      <c r="G49" s="741"/>
      <c r="H49" s="741"/>
      <c r="I49" s="742"/>
      <c r="J49" s="369"/>
      <c r="K49" s="377">
        <f>K50+K52+K57+K60+K63+K66+K70+K74+K78+K83+K86+K90</f>
        <v>0</v>
      </c>
      <c r="L49" s="377">
        <f>L50+L52+L57+L60+L63+L66+L70+L74+L78+L83+L86+L90</f>
        <v>0</v>
      </c>
      <c r="M49" s="377">
        <f>M50+M52+M57+M60+M63+M66+M70+M74+M78+M83+M86+M90</f>
        <v>0</v>
      </c>
      <c r="N49" s="377">
        <f>N50+N52+N57+N60+N63+N66+N70+N74+N78+N83+N86+N90</f>
        <v>0</v>
      </c>
      <c r="O49" s="377">
        <f>O50+O52+O57+O60+O63+O66+O70+O74+O78+O83+O86+O90</f>
        <v>0</v>
      </c>
    </row>
    <row r="50" spans="1:15" x14ac:dyDescent="0.2">
      <c r="A50" s="416"/>
      <c r="B50" s="743"/>
      <c r="C50" s="678"/>
      <c r="D50" s="744" t="s">
        <v>208</v>
      </c>
      <c r="E50" s="745"/>
      <c r="F50" s="746"/>
      <c r="G50" s="745"/>
      <c r="H50" s="746"/>
      <c r="I50" s="747"/>
      <c r="J50" s="575">
        <f t="shared" ref="J50:O50" si="10">J51</f>
        <v>0</v>
      </c>
      <c r="K50" s="117">
        <f t="shared" si="10"/>
        <v>0</v>
      </c>
      <c r="L50" s="117">
        <f t="shared" si="10"/>
        <v>0</v>
      </c>
      <c r="M50" s="117">
        <f t="shared" si="10"/>
        <v>0</v>
      </c>
      <c r="N50" s="117">
        <f t="shared" si="10"/>
        <v>0</v>
      </c>
      <c r="O50" s="117">
        <f t="shared" si="10"/>
        <v>0</v>
      </c>
    </row>
    <row r="51" spans="1:15" x14ac:dyDescent="0.2">
      <c r="A51" s="416"/>
      <c r="B51" s="743"/>
      <c r="C51" s="683">
        <v>1</v>
      </c>
      <c r="D51" s="528" t="s">
        <v>289</v>
      </c>
      <c r="E51" s="729" t="s">
        <v>57</v>
      </c>
      <c r="F51" s="730" t="s">
        <v>57</v>
      </c>
      <c r="G51" s="729" t="s">
        <v>69</v>
      </c>
      <c r="H51" s="739">
        <v>39</v>
      </c>
      <c r="I51" s="731" t="s">
        <v>57</v>
      </c>
      <c r="J51" s="367"/>
      <c r="K51" s="70"/>
      <c r="L51" s="156"/>
      <c r="M51" s="156"/>
      <c r="N51" s="116">
        <f>H51*$J51/1000000</f>
        <v>0</v>
      </c>
      <c r="O51" s="156"/>
    </row>
    <row r="52" spans="1:15" x14ac:dyDescent="0.2">
      <c r="A52" s="416"/>
      <c r="B52" s="743"/>
      <c r="C52" s="678"/>
      <c r="D52" s="744" t="s">
        <v>290</v>
      </c>
      <c r="E52" s="724"/>
      <c r="F52" s="732"/>
      <c r="G52" s="724"/>
      <c r="H52" s="732"/>
      <c r="I52" s="726"/>
      <c r="J52" s="365">
        <f t="shared" ref="J52:O52" si="11">J53+J54+J55+J56</f>
        <v>0</v>
      </c>
      <c r="K52" s="117">
        <f t="shared" si="11"/>
        <v>0</v>
      </c>
      <c r="L52" s="117">
        <f t="shared" si="11"/>
        <v>0</v>
      </c>
      <c r="M52" s="117">
        <f t="shared" si="11"/>
        <v>0</v>
      </c>
      <c r="N52" s="117">
        <f t="shared" si="11"/>
        <v>0</v>
      </c>
      <c r="O52" s="117">
        <f t="shared" si="11"/>
        <v>0</v>
      </c>
    </row>
    <row r="53" spans="1:15" x14ac:dyDescent="0.2">
      <c r="A53" s="416"/>
      <c r="B53" s="743"/>
      <c r="C53" s="678">
        <v>1</v>
      </c>
      <c r="D53" s="551" t="s">
        <v>291</v>
      </c>
      <c r="E53" s="724"/>
      <c r="F53" s="732"/>
      <c r="G53" s="724"/>
      <c r="H53" s="727">
        <v>15000</v>
      </c>
      <c r="I53" s="726"/>
      <c r="J53" s="370"/>
      <c r="K53" s="339"/>
      <c r="L53" s="339"/>
      <c r="M53" s="339"/>
      <c r="N53" s="115">
        <f>H53*$J53/1000000</f>
        <v>0</v>
      </c>
      <c r="O53" s="339"/>
    </row>
    <row r="54" spans="1:15" x14ac:dyDescent="0.2">
      <c r="A54" s="416"/>
      <c r="B54" s="743"/>
      <c r="C54" s="678">
        <v>2</v>
      </c>
      <c r="D54" s="551" t="s">
        <v>292</v>
      </c>
      <c r="E54" s="724"/>
      <c r="F54" s="732"/>
      <c r="G54" s="724"/>
      <c r="H54" s="748">
        <v>70000</v>
      </c>
      <c r="I54" s="749"/>
      <c r="J54" s="366"/>
      <c r="K54" s="69"/>
      <c r="L54" s="336"/>
      <c r="M54" s="339"/>
      <c r="N54" s="115">
        <f>H54*$J54/1000000</f>
        <v>0</v>
      </c>
      <c r="O54" s="336"/>
    </row>
    <row r="55" spans="1:15" s="262" customFormat="1" x14ac:dyDescent="0.2">
      <c r="A55" s="616"/>
      <c r="B55" s="750"/>
      <c r="C55" s="723">
        <v>3</v>
      </c>
      <c r="D55" s="551" t="s">
        <v>293</v>
      </c>
      <c r="E55" s="551"/>
      <c r="F55" s="610"/>
      <c r="G55" s="551"/>
      <c r="H55" s="748">
        <v>300000</v>
      </c>
      <c r="I55" s="751"/>
      <c r="J55" s="370"/>
      <c r="K55" s="339"/>
      <c r="L55" s="339"/>
      <c r="M55" s="339"/>
      <c r="N55" s="115">
        <f>H55*$J55/1000000</f>
        <v>0</v>
      </c>
      <c r="O55" s="339"/>
    </row>
    <row r="56" spans="1:15" x14ac:dyDescent="0.2">
      <c r="A56" s="416"/>
      <c r="B56" s="743"/>
      <c r="C56" s="683">
        <v>4</v>
      </c>
      <c r="D56" s="528" t="s">
        <v>294</v>
      </c>
      <c r="E56" s="729"/>
      <c r="F56" s="730"/>
      <c r="G56" s="729"/>
      <c r="H56" s="752">
        <v>1500000</v>
      </c>
      <c r="I56" s="753"/>
      <c r="J56" s="367"/>
      <c r="K56" s="70"/>
      <c r="L56" s="156"/>
      <c r="M56" s="156"/>
      <c r="N56" s="116">
        <f>H56*$J56/1000000</f>
        <v>0</v>
      </c>
      <c r="O56" s="156"/>
    </row>
    <row r="57" spans="1:15" x14ac:dyDescent="0.2">
      <c r="A57" s="416"/>
      <c r="B57" s="754"/>
      <c r="C57" s="678"/>
      <c r="D57" s="744" t="s">
        <v>297</v>
      </c>
      <c r="E57" s="745"/>
      <c r="F57" s="745"/>
      <c r="G57" s="745"/>
      <c r="H57" s="745"/>
      <c r="I57" s="747"/>
      <c r="J57" s="365">
        <f t="shared" ref="J57:O57" si="12">J58+J59</f>
        <v>0</v>
      </c>
      <c r="K57" s="117">
        <f t="shared" si="12"/>
        <v>0</v>
      </c>
      <c r="L57" s="117">
        <f t="shared" si="12"/>
        <v>0</v>
      </c>
      <c r="M57" s="117">
        <f t="shared" si="12"/>
        <v>0</v>
      </c>
      <c r="N57" s="117">
        <f t="shared" si="12"/>
        <v>0</v>
      </c>
      <c r="O57" s="117">
        <f t="shared" si="12"/>
        <v>0</v>
      </c>
    </row>
    <row r="58" spans="1:15" x14ac:dyDescent="0.2">
      <c r="A58" s="416"/>
      <c r="B58" s="754"/>
      <c r="C58" s="678">
        <v>1</v>
      </c>
      <c r="D58" s="551" t="s">
        <v>299</v>
      </c>
      <c r="E58" s="724" t="s">
        <v>57</v>
      </c>
      <c r="F58" s="732" t="s">
        <v>57</v>
      </c>
      <c r="G58" s="724" t="s">
        <v>57</v>
      </c>
      <c r="H58" s="748">
        <v>634000</v>
      </c>
      <c r="I58" s="749" t="s">
        <v>57</v>
      </c>
      <c r="J58" s="366"/>
      <c r="K58" s="346"/>
      <c r="L58" s="336"/>
      <c r="M58" s="336"/>
      <c r="N58" s="115">
        <f>H58*$J58/1000000</f>
        <v>0</v>
      </c>
      <c r="O58" s="336"/>
    </row>
    <row r="59" spans="1:15" x14ac:dyDescent="0.2">
      <c r="A59" s="416"/>
      <c r="B59" s="754"/>
      <c r="C59" s="683">
        <v>2</v>
      </c>
      <c r="D59" s="528" t="s">
        <v>300</v>
      </c>
      <c r="E59" s="729" t="s">
        <v>57</v>
      </c>
      <c r="F59" s="730" t="s">
        <v>57</v>
      </c>
      <c r="G59" s="729" t="s">
        <v>57</v>
      </c>
      <c r="H59" s="752">
        <v>12500</v>
      </c>
      <c r="I59" s="753" t="s">
        <v>57</v>
      </c>
      <c r="J59" s="367"/>
      <c r="K59" s="340"/>
      <c r="L59" s="156"/>
      <c r="M59" s="156"/>
      <c r="N59" s="116">
        <f>H59*$J59/1000000</f>
        <v>0</v>
      </c>
      <c r="O59" s="156"/>
    </row>
    <row r="60" spans="1:15" x14ac:dyDescent="0.2">
      <c r="A60" s="416"/>
      <c r="B60" s="754"/>
      <c r="C60" s="678"/>
      <c r="D60" s="744" t="s">
        <v>377</v>
      </c>
      <c r="E60" s="724"/>
      <c r="F60" s="732"/>
      <c r="G60" s="724"/>
      <c r="H60" s="748"/>
      <c r="I60" s="749"/>
      <c r="J60" s="365">
        <f t="shared" ref="J60:O60" si="13">J61+J62</f>
        <v>0</v>
      </c>
      <c r="K60" s="117">
        <f t="shared" si="13"/>
        <v>0</v>
      </c>
      <c r="L60" s="117">
        <f t="shared" si="13"/>
        <v>0</v>
      </c>
      <c r="M60" s="117">
        <f t="shared" si="13"/>
        <v>0</v>
      </c>
      <c r="N60" s="117">
        <f t="shared" si="13"/>
        <v>0</v>
      </c>
      <c r="O60" s="117">
        <f t="shared" si="13"/>
        <v>0</v>
      </c>
    </row>
    <row r="61" spans="1:15" x14ac:dyDescent="0.2">
      <c r="A61" s="416"/>
      <c r="B61" s="754"/>
      <c r="C61" s="678">
        <v>1</v>
      </c>
      <c r="D61" s="551" t="s">
        <v>301</v>
      </c>
      <c r="E61" s="724" t="s">
        <v>57</v>
      </c>
      <c r="F61" s="732" t="s">
        <v>57</v>
      </c>
      <c r="G61" s="724" t="s">
        <v>57</v>
      </c>
      <c r="H61" s="748">
        <v>7000</v>
      </c>
      <c r="I61" s="749" t="s">
        <v>57</v>
      </c>
      <c r="J61" s="366"/>
      <c r="K61" s="346"/>
      <c r="L61" s="336"/>
      <c r="M61" s="336"/>
      <c r="N61" s="115">
        <f>H61*$J61/1000000</f>
        <v>0</v>
      </c>
      <c r="O61" s="336"/>
    </row>
    <row r="62" spans="1:15" x14ac:dyDescent="0.2">
      <c r="A62" s="416"/>
      <c r="B62" s="754"/>
      <c r="C62" s="683">
        <v>2</v>
      </c>
      <c r="D62" s="528" t="s">
        <v>378</v>
      </c>
      <c r="E62" s="729" t="s">
        <v>57</v>
      </c>
      <c r="F62" s="730" t="s">
        <v>57</v>
      </c>
      <c r="G62" s="729" t="s">
        <v>57</v>
      </c>
      <c r="H62" s="752">
        <v>700</v>
      </c>
      <c r="I62" s="753" t="s">
        <v>57</v>
      </c>
      <c r="J62" s="367"/>
      <c r="K62" s="340"/>
      <c r="L62" s="156"/>
      <c r="M62" s="156"/>
      <c r="N62" s="116">
        <f>H62*$J62/1000000</f>
        <v>0</v>
      </c>
      <c r="O62" s="156"/>
    </row>
    <row r="63" spans="1:15" x14ac:dyDescent="0.2">
      <c r="A63" s="416"/>
      <c r="B63" s="754"/>
      <c r="C63" s="678"/>
      <c r="D63" s="744" t="s">
        <v>302</v>
      </c>
      <c r="E63" s="724"/>
      <c r="F63" s="732"/>
      <c r="G63" s="724"/>
      <c r="H63" s="748"/>
      <c r="I63" s="749"/>
      <c r="J63" s="365">
        <f t="shared" ref="J63:O63" si="14">J64+J65</f>
        <v>0</v>
      </c>
      <c r="K63" s="117">
        <f t="shared" si="14"/>
        <v>0</v>
      </c>
      <c r="L63" s="117">
        <f t="shared" si="14"/>
        <v>0</v>
      </c>
      <c r="M63" s="117">
        <f t="shared" si="14"/>
        <v>0</v>
      </c>
      <c r="N63" s="117">
        <f t="shared" si="14"/>
        <v>0</v>
      </c>
      <c r="O63" s="117">
        <f t="shared" si="14"/>
        <v>0</v>
      </c>
    </row>
    <row r="64" spans="1:15" x14ac:dyDescent="0.2">
      <c r="A64" s="416"/>
      <c r="B64" s="754"/>
      <c r="C64" s="678">
        <v>1</v>
      </c>
      <c r="D64" s="551" t="s">
        <v>303</v>
      </c>
      <c r="E64" s="724" t="s">
        <v>57</v>
      </c>
      <c r="F64" s="732" t="s">
        <v>57</v>
      </c>
      <c r="G64" s="724" t="s">
        <v>57</v>
      </c>
      <c r="H64" s="748">
        <v>9200000</v>
      </c>
      <c r="I64" s="749" t="s">
        <v>57</v>
      </c>
      <c r="J64" s="366"/>
      <c r="K64" s="346"/>
      <c r="L64" s="336"/>
      <c r="M64" s="336"/>
      <c r="N64" s="115">
        <f>H64*$J64/1000000</f>
        <v>0</v>
      </c>
      <c r="O64" s="336"/>
    </row>
    <row r="65" spans="1:15" x14ac:dyDescent="0.2">
      <c r="A65" s="416"/>
      <c r="B65" s="754"/>
      <c r="C65" s="683">
        <v>2</v>
      </c>
      <c r="D65" s="528" t="s">
        <v>304</v>
      </c>
      <c r="E65" s="729" t="s">
        <v>57</v>
      </c>
      <c r="F65" s="730" t="s">
        <v>57</v>
      </c>
      <c r="G65" s="729" t="s">
        <v>57</v>
      </c>
      <c r="H65" s="752">
        <v>4500</v>
      </c>
      <c r="I65" s="753" t="s">
        <v>57</v>
      </c>
      <c r="J65" s="367"/>
      <c r="K65" s="340"/>
      <c r="L65" s="156"/>
      <c r="M65" s="156"/>
      <c r="N65" s="116">
        <f>H65*$J65/1000000</f>
        <v>0</v>
      </c>
      <c r="O65" s="156"/>
    </row>
    <row r="66" spans="1:15" x14ac:dyDescent="0.2">
      <c r="A66" s="416"/>
      <c r="B66" s="754"/>
      <c r="C66" s="678"/>
      <c r="D66" s="744" t="s">
        <v>305</v>
      </c>
      <c r="E66" s="724"/>
      <c r="F66" s="732"/>
      <c r="G66" s="724"/>
      <c r="H66" s="748"/>
      <c r="I66" s="749"/>
      <c r="J66" s="365">
        <f t="shared" ref="J66:O66" si="15">J67+J68+J69</f>
        <v>0</v>
      </c>
      <c r="K66" s="117">
        <f t="shared" si="15"/>
        <v>0</v>
      </c>
      <c r="L66" s="117">
        <f t="shared" si="15"/>
        <v>0</v>
      </c>
      <c r="M66" s="117">
        <f t="shared" si="15"/>
        <v>0</v>
      </c>
      <c r="N66" s="117">
        <f t="shared" si="15"/>
        <v>0</v>
      </c>
      <c r="O66" s="117">
        <f t="shared" si="15"/>
        <v>0</v>
      </c>
    </row>
    <row r="67" spans="1:15" x14ac:dyDescent="0.2">
      <c r="A67" s="416"/>
      <c r="B67" s="754"/>
      <c r="C67" s="678">
        <v>1</v>
      </c>
      <c r="D67" s="631" t="s">
        <v>279</v>
      </c>
      <c r="E67" s="724" t="s">
        <v>57</v>
      </c>
      <c r="F67" s="732" t="s">
        <v>57</v>
      </c>
      <c r="G67" s="724" t="s">
        <v>57</v>
      </c>
      <c r="H67" s="748">
        <v>5600</v>
      </c>
      <c r="I67" s="749" t="s">
        <v>57</v>
      </c>
      <c r="J67" s="366"/>
      <c r="K67" s="346"/>
      <c r="L67" s="336"/>
      <c r="M67" s="336"/>
      <c r="N67" s="115">
        <f>H67*$J67/1000000</f>
        <v>0</v>
      </c>
      <c r="O67" s="336"/>
    </row>
    <row r="68" spans="1:15" x14ac:dyDescent="0.2">
      <c r="A68" s="416"/>
      <c r="B68" s="754"/>
      <c r="C68" s="678">
        <v>2</v>
      </c>
      <c r="D68" s="631" t="s">
        <v>280</v>
      </c>
      <c r="E68" s="724" t="s">
        <v>57</v>
      </c>
      <c r="F68" s="732" t="s">
        <v>57</v>
      </c>
      <c r="G68" s="724" t="s">
        <v>57</v>
      </c>
      <c r="H68" s="748">
        <v>2600</v>
      </c>
      <c r="I68" s="749" t="s">
        <v>57</v>
      </c>
      <c r="J68" s="366"/>
      <c r="K68" s="346"/>
      <c r="L68" s="336"/>
      <c r="M68" s="336"/>
      <c r="N68" s="115">
        <f>H68*$J68/1000000</f>
        <v>0</v>
      </c>
      <c r="O68" s="336"/>
    </row>
    <row r="69" spans="1:15" x14ac:dyDescent="0.2">
      <c r="A69" s="416"/>
      <c r="B69" s="754"/>
      <c r="C69" s="683">
        <v>3</v>
      </c>
      <c r="D69" s="613" t="s">
        <v>281</v>
      </c>
      <c r="E69" s="729" t="s">
        <v>57</v>
      </c>
      <c r="F69" s="730" t="s">
        <v>57</v>
      </c>
      <c r="G69" s="729" t="s">
        <v>57</v>
      </c>
      <c r="H69" s="752">
        <v>260</v>
      </c>
      <c r="I69" s="753" t="s">
        <v>57</v>
      </c>
      <c r="J69" s="367"/>
      <c r="K69" s="340"/>
      <c r="L69" s="156"/>
      <c r="M69" s="156"/>
      <c r="N69" s="116">
        <f>H69*$J69/1000000</f>
        <v>0</v>
      </c>
      <c r="O69" s="156"/>
    </row>
    <row r="70" spans="1:15" x14ac:dyDescent="0.2">
      <c r="A70" s="416"/>
      <c r="B70" s="754"/>
      <c r="C70" s="678"/>
      <c r="D70" s="744" t="s">
        <v>306</v>
      </c>
      <c r="E70" s="724"/>
      <c r="F70" s="732"/>
      <c r="G70" s="724"/>
      <c r="H70" s="748"/>
      <c r="I70" s="749"/>
      <c r="J70" s="365">
        <f t="shared" ref="J70:O70" si="16">J71+J72+J73</f>
        <v>0</v>
      </c>
      <c r="K70" s="117">
        <f t="shared" si="16"/>
        <v>0</v>
      </c>
      <c r="L70" s="117">
        <f t="shared" si="16"/>
        <v>0</v>
      </c>
      <c r="M70" s="117">
        <f t="shared" si="16"/>
        <v>0</v>
      </c>
      <c r="N70" s="117">
        <f t="shared" si="16"/>
        <v>0</v>
      </c>
      <c r="O70" s="117">
        <f t="shared" si="16"/>
        <v>0</v>
      </c>
    </row>
    <row r="71" spans="1:15" x14ac:dyDescent="0.2">
      <c r="A71" s="416"/>
      <c r="B71" s="754"/>
      <c r="C71" s="678">
        <v>1</v>
      </c>
      <c r="D71" s="631" t="s">
        <v>279</v>
      </c>
      <c r="E71" s="724" t="s">
        <v>57</v>
      </c>
      <c r="F71" s="732" t="s">
        <v>57</v>
      </c>
      <c r="G71" s="724" t="s">
        <v>57</v>
      </c>
      <c r="H71" s="748">
        <v>5688</v>
      </c>
      <c r="I71" s="749" t="s">
        <v>57</v>
      </c>
      <c r="J71" s="366"/>
      <c r="K71" s="346"/>
      <c r="L71" s="336"/>
      <c r="M71" s="336"/>
      <c r="N71" s="115">
        <f>H71*$J71/1000000</f>
        <v>0</v>
      </c>
      <c r="O71" s="336"/>
    </row>
    <row r="72" spans="1:15" x14ac:dyDescent="0.2">
      <c r="A72" s="416"/>
      <c r="B72" s="754"/>
      <c r="C72" s="678">
        <v>2</v>
      </c>
      <c r="D72" s="631" t="s">
        <v>280</v>
      </c>
      <c r="E72" s="724" t="s">
        <v>57</v>
      </c>
      <c r="F72" s="732" t="s">
        <v>57</v>
      </c>
      <c r="G72" s="724" t="s">
        <v>57</v>
      </c>
      <c r="H72" s="748">
        <v>170</v>
      </c>
      <c r="I72" s="749" t="s">
        <v>57</v>
      </c>
      <c r="J72" s="366"/>
      <c r="K72" s="346"/>
      <c r="L72" s="336"/>
      <c r="M72" s="336"/>
      <c r="N72" s="115">
        <f>H72*$J72/1000000</f>
        <v>0</v>
      </c>
      <c r="O72" s="336"/>
    </row>
    <row r="73" spans="1:15" x14ac:dyDescent="0.2">
      <c r="A73" s="416"/>
      <c r="B73" s="754"/>
      <c r="C73" s="683">
        <v>3</v>
      </c>
      <c r="D73" s="613" t="s">
        <v>281</v>
      </c>
      <c r="E73" s="729" t="s">
        <v>57</v>
      </c>
      <c r="F73" s="730" t="s">
        <v>57</v>
      </c>
      <c r="G73" s="729" t="s">
        <v>57</v>
      </c>
      <c r="H73" s="613">
        <v>0.1</v>
      </c>
      <c r="I73" s="753" t="s">
        <v>57</v>
      </c>
      <c r="J73" s="367"/>
      <c r="K73" s="340"/>
      <c r="L73" s="156"/>
      <c r="M73" s="156"/>
      <c r="N73" s="116">
        <f>H73*$J73/1000000</f>
        <v>0</v>
      </c>
      <c r="O73" s="156"/>
    </row>
    <row r="74" spans="1:15" x14ac:dyDescent="0.2">
      <c r="A74" s="416"/>
      <c r="B74" s="754"/>
      <c r="C74" s="678"/>
      <c r="D74" s="744" t="s">
        <v>307</v>
      </c>
      <c r="E74" s="724"/>
      <c r="F74" s="732"/>
      <c r="G74" s="724"/>
      <c r="H74" s="748"/>
      <c r="I74" s="749"/>
      <c r="J74" s="365">
        <f t="shared" ref="J74:O74" si="17">J75+J76+J77</f>
        <v>0</v>
      </c>
      <c r="K74" s="117">
        <f t="shared" si="17"/>
        <v>0</v>
      </c>
      <c r="L74" s="117">
        <f t="shared" si="17"/>
        <v>0</v>
      </c>
      <c r="M74" s="117">
        <f t="shared" si="17"/>
        <v>0</v>
      </c>
      <c r="N74" s="117">
        <f t="shared" si="17"/>
        <v>0</v>
      </c>
      <c r="O74" s="117">
        <f t="shared" si="17"/>
        <v>0</v>
      </c>
    </row>
    <row r="75" spans="1:15" x14ac:dyDescent="0.2">
      <c r="A75" s="416"/>
      <c r="B75" s="754"/>
      <c r="C75" s="678">
        <v>1</v>
      </c>
      <c r="D75" s="631" t="s">
        <v>279</v>
      </c>
      <c r="E75" s="724" t="s">
        <v>57</v>
      </c>
      <c r="F75" s="732" t="s">
        <v>57</v>
      </c>
      <c r="G75" s="724" t="s">
        <v>57</v>
      </c>
      <c r="H75" s="748" t="s">
        <v>57</v>
      </c>
      <c r="I75" s="749" t="s">
        <v>57</v>
      </c>
      <c r="J75" s="366"/>
      <c r="K75" s="346"/>
      <c r="L75" s="336"/>
      <c r="M75" s="336"/>
      <c r="N75" s="115"/>
      <c r="O75" s="336"/>
    </row>
    <row r="76" spans="1:15" x14ac:dyDescent="0.2">
      <c r="A76" s="416"/>
      <c r="B76" s="754"/>
      <c r="C76" s="678">
        <v>2</v>
      </c>
      <c r="D76" s="631" t="s">
        <v>280</v>
      </c>
      <c r="E76" s="724" t="s">
        <v>57</v>
      </c>
      <c r="F76" s="732" t="s">
        <v>57</v>
      </c>
      <c r="G76" s="724" t="s">
        <v>57</v>
      </c>
      <c r="H76" s="748">
        <v>500</v>
      </c>
      <c r="I76" s="749" t="s">
        <v>57</v>
      </c>
      <c r="J76" s="366"/>
      <c r="K76" s="346"/>
      <c r="L76" s="336"/>
      <c r="M76" s="336"/>
      <c r="N76" s="115">
        <f>H76*$J76/1000000</f>
        <v>0</v>
      </c>
      <c r="O76" s="336"/>
    </row>
    <row r="77" spans="1:15" x14ac:dyDescent="0.2">
      <c r="A77" s="416"/>
      <c r="B77" s="754"/>
      <c r="C77" s="683">
        <v>3</v>
      </c>
      <c r="D77" s="613" t="s">
        <v>281</v>
      </c>
      <c r="E77" s="729" t="s">
        <v>57</v>
      </c>
      <c r="F77" s="730" t="s">
        <v>57</v>
      </c>
      <c r="G77" s="729" t="s">
        <v>57</v>
      </c>
      <c r="H77" s="752">
        <v>140</v>
      </c>
      <c r="I77" s="753" t="s">
        <v>57</v>
      </c>
      <c r="J77" s="367"/>
      <c r="K77" s="340"/>
      <c r="L77" s="156"/>
      <c r="M77" s="156"/>
      <c r="N77" s="116">
        <f>H77*$J77/1000000</f>
        <v>0</v>
      </c>
      <c r="O77" s="156"/>
    </row>
    <row r="78" spans="1:15" x14ac:dyDescent="0.2">
      <c r="A78" s="416"/>
      <c r="B78" s="754"/>
      <c r="C78" s="678"/>
      <c r="D78" s="744" t="s">
        <v>308</v>
      </c>
      <c r="E78" s="724"/>
      <c r="F78" s="732"/>
      <c r="G78" s="724"/>
      <c r="H78" s="748"/>
      <c r="I78" s="749"/>
      <c r="J78" s="365">
        <f t="shared" ref="J78:O78" si="18">J79+J80+J81+J82</f>
        <v>0</v>
      </c>
      <c r="K78" s="117">
        <f t="shared" si="18"/>
        <v>0</v>
      </c>
      <c r="L78" s="117">
        <f t="shared" si="18"/>
        <v>0</v>
      </c>
      <c r="M78" s="117">
        <f t="shared" si="18"/>
        <v>0</v>
      </c>
      <c r="N78" s="117">
        <f t="shared" si="18"/>
        <v>0</v>
      </c>
      <c r="O78" s="117">
        <f t="shared" si="18"/>
        <v>0</v>
      </c>
    </row>
    <row r="79" spans="1:15" x14ac:dyDescent="0.2">
      <c r="A79" s="416"/>
      <c r="B79" s="754"/>
      <c r="C79" s="678">
        <v>1</v>
      </c>
      <c r="D79" s="551" t="s">
        <v>309</v>
      </c>
      <c r="E79" s="724" t="s">
        <v>57</v>
      </c>
      <c r="F79" s="724" t="s">
        <v>57</v>
      </c>
      <c r="G79" s="724" t="s">
        <v>57</v>
      </c>
      <c r="H79" s="748">
        <v>400000</v>
      </c>
      <c r="I79" s="749" t="s">
        <v>57</v>
      </c>
      <c r="J79" s="366"/>
      <c r="K79" s="346"/>
      <c r="L79" s="336"/>
      <c r="M79" s="336"/>
      <c r="N79" s="115">
        <f>H79*$J79/1000000</f>
        <v>0</v>
      </c>
      <c r="O79" s="336"/>
    </row>
    <row r="80" spans="1:15" ht="18.75" customHeight="1" x14ac:dyDescent="0.2">
      <c r="A80" s="416"/>
      <c r="B80" s="754"/>
      <c r="C80" s="678">
        <v>2</v>
      </c>
      <c r="D80" s="551" t="s">
        <v>310</v>
      </c>
      <c r="E80" s="724" t="s">
        <v>57</v>
      </c>
      <c r="F80" s="724" t="s">
        <v>57</v>
      </c>
      <c r="G80" s="724" t="s">
        <v>57</v>
      </c>
      <c r="H80" s="748">
        <v>1500000</v>
      </c>
      <c r="I80" s="749" t="s">
        <v>57</v>
      </c>
      <c r="J80" s="366"/>
      <c r="K80" s="346"/>
      <c r="L80" s="336"/>
      <c r="M80" s="336"/>
      <c r="N80" s="115">
        <f>H80*$J80/1000000</f>
        <v>0</v>
      </c>
      <c r="O80" s="336"/>
    </row>
    <row r="81" spans="1:15" ht="25.5" x14ac:dyDescent="0.2">
      <c r="A81" s="416"/>
      <c r="B81" s="754"/>
      <c r="C81" s="678">
        <v>3</v>
      </c>
      <c r="D81" s="551" t="s">
        <v>311</v>
      </c>
      <c r="E81" s="724" t="s">
        <v>57</v>
      </c>
      <c r="F81" s="724" t="s">
        <v>57</v>
      </c>
      <c r="G81" s="724" t="s">
        <v>57</v>
      </c>
      <c r="H81" s="748">
        <v>26000</v>
      </c>
      <c r="I81" s="749" t="s">
        <v>57</v>
      </c>
      <c r="J81" s="366"/>
      <c r="K81" s="346"/>
      <c r="L81" s="336"/>
      <c r="M81" s="336"/>
      <c r="N81" s="115">
        <f>H81*$J81/1000000</f>
        <v>0</v>
      </c>
      <c r="O81" s="336"/>
    </row>
    <row r="82" spans="1:15" ht="25.5" x14ac:dyDescent="0.2">
      <c r="A82" s="416"/>
      <c r="B82" s="754"/>
      <c r="C82" s="683">
        <v>4</v>
      </c>
      <c r="D82" s="528" t="s">
        <v>312</v>
      </c>
      <c r="E82" s="729" t="s">
        <v>57</v>
      </c>
      <c r="F82" s="729" t="s">
        <v>57</v>
      </c>
      <c r="G82" s="729" t="s">
        <v>57</v>
      </c>
      <c r="H82" s="752">
        <v>150</v>
      </c>
      <c r="I82" s="753" t="s">
        <v>57</v>
      </c>
      <c r="J82" s="367"/>
      <c r="K82" s="340"/>
      <c r="L82" s="156"/>
      <c r="M82" s="156"/>
      <c r="N82" s="116">
        <f>H82*$J82/1000000</f>
        <v>0</v>
      </c>
      <c r="O82" s="156"/>
    </row>
    <row r="83" spans="1:15" x14ac:dyDescent="0.2">
      <c r="A83" s="416"/>
      <c r="B83" s="754"/>
      <c r="C83" s="678"/>
      <c r="D83" s="744" t="s">
        <v>313</v>
      </c>
      <c r="E83" s="724"/>
      <c r="F83" s="732"/>
      <c r="G83" s="724"/>
      <c r="H83" s="748"/>
      <c r="I83" s="749"/>
      <c r="J83" s="365">
        <f t="shared" ref="J83:O83" si="19">J84+J85</f>
        <v>0</v>
      </c>
      <c r="K83" s="117">
        <f t="shared" si="19"/>
        <v>0</v>
      </c>
      <c r="L83" s="117">
        <f t="shared" si="19"/>
        <v>0</v>
      </c>
      <c r="M83" s="117">
        <f t="shared" si="19"/>
        <v>0</v>
      </c>
      <c r="N83" s="117">
        <f t="shared" si="19"/>
        <v>0</v>
      </c>
      <c r="O83" s="117">
        <f t="shared" si="19"/>
        <v>0</v>
      </c>
    </row>
    <row r="84" spans="1:15" x14ac:dyDescent="0.2">
      <c r="A84" s="416"/>
      <c r="B84" s="754"/>
      <c r="C84" s="678">
        <v>1</v>
      </c>
      <c r="D84" s="551" t="s">
        <v>314</v>
      </c>
      <c r="E84" s="724" t="s">
        <v>57</v>
      </c>
      <c r="F84" s="724" t="s">
        <v>57</v>
      </c>
      <c r="G84" s="724" t="s">
        <v>57</v>
      </c>
      <c r="H84" s="748">
        <v>70</v>
      </c>
      <c r="I84" s="749" t="s">
        <v>57</v>
      </c>
      <c r="J84" s="366"/>
      <c r="K84" s="346"/>
      <c r="L84" s="336"/>
      <c r="M84" s="336"/>
      <c r="N84" s="115">
        <f>H84*$J84/1000000</f>
        <v>0</v>
      </c>
      <c r="O84" s="336"/>
    </row>
    <row r="85" spans="1:15" x14ac:dyDescent="0.2">
      <c r="A85" s="416"/>
      <c r="B85" s="754"/>
      <c r="C85" s="683">
        <v>2</v>
      </c>
      <c r="D85" s="528" t="s">
        <v>315</v>
      </c>
      <c r="E85" s="729" t="s">
        <v>57</v>
      </c>
      <c r="F85" s="729" t="s">
        <v>57</v>
      </c>
      <c r="G85" s="729" t="s">
        <v>57</v>
      </c>
      <c r="H85" s="752">
        <v>1400</v>
      </c>
      <c r="I85" s="753" t="s">
        <v>57</v>
      </c>
      <c r="J85" s="367"/>
      <c r="K85" s="340"/>
      <c r="L85" s="156"/>
      <c r="M85" s="156"/>
      <c r="N85" s="116">
        <f>H85*$J85/1000000</f>
        <v>0</v>
      </c>
      <c r="O85" s="156"/>
    </row>
    <row r="86" spans="1:15" x14ac:dyDescent="0.2">
      <c r="A86" s="416"/>
      <c r="B86" s="754"/>
      <c r="C86" s="678"/>
      <c r="D86" s="744" t="s">
        <v>316</v>
      </c>
      <c r="E86" s="724"/>
      <c r="F86" s="732"/>
      <c r="G86" s="724"/>
      <c r="H86" s="748"/>
      <c r="I86" s="749"/>
      <c r="J86" s="365">
        <f t="shared" ref="J86:O86" si="20">J87+J88+J89</f>
        <v>0</v>
      </c>
      <c r="K86" s="117">
        <f t="shared" si="20"/>
        <v>0</v>
      </c>
      <c r="L86" s="117">
        <f t="shared" si="20"/>
        <v>0</v>
      </c>
      <c r="M86" s="117">
        <f t="shared" si="20"/>
        <v>0</v>
      </c>
      <c r="N86" s="117">
        <f t="shared" si="20"/>
        <v>0</v>
      </c>
      <c r="O86" s="117">
        <f t="shared" si="20"/>
        <v>0</v>
      </c>
    </row>
    <row r="87" spans="1:15" x14ac:dyDescent="0.2">
      <c r="A87" s="416"/>
      <c r="B87" s="754"/>
      <c r="C87" s="678">
        <v>1</v>
      </c>
      <c r="D87" s="551" t="s">
        <v>317</v>
      </c>
      <c r="E87" s="724" t="s">
        <v>57</v>
      </c>
      <c r="F87" s="732" t="s">
        <v>57</v>
      </c>
      <c r="G87" s="724" t="s">
        <v>57</v>
      </c>
      <c r="H87" s="748">
        <v>35000</v>
      </c>
      <c r="I87" s="749" t="s">
        <v>57</v>
      </c>
      <c r="J87" s="366"/>
      <c r="K87" s="346"/>
      <c r="L87" s="336"/>
      <c r="M87" s="336"/>
      <c r="N87" s="115">
        <f>H87*$J87/1000000</f>
        <v>0</v>
      </c>
      <c r="O87" s="336"/>
    </row>
    <row r="88" spans="1:15" x14ac:dyDescent="0.2">
      <c r="A88" s="416"/>
      <c r="B88" s="754"/>
      <c r="C88" s="678">
        <v>2</v>
      </c>
      <c r="D88" s="551" t="s">
        <v>318</v>
      </c>
      <c r="E88" s="724" t="s">
        <v>57</v>
      </c>
      <c r="F88" s="732" t="s">
        <v>57</v>
      </c>
      <c r="G88" s="724" t="s">
        <v>57</v>
      </c>
      <c r="H88" s="748">
        <v>100</v>
      </c>
      <c r="I88" s="749" t="s">
        <v>57</v>
      </c>
      <c r="J88" s="366"/>
      <c r="K88" s="346"/>
      <c r="L88" s="336"/>
      <c r="M88" s="336"/>
      <c r="N88" s="115">
        <f>H88*$J88/1000000</f>
        <v>0</v>
      </c>
      <c r="O88" s="336"/>
    </row>
    <row r="89" spans="1:15" x14ac:dyDescent="0.2">
      <c r="A89" s="416"/>
      <c r="B89" s="754"/>
      <c r="C89" s="683">
        <v>3</v>
      </c>
      <c r="D89" s="528" t="s">
        <v>319</v>
      </c>
      <c r="E89" s="729" t="s">
        <v>57</v>
      </c>
      <c r="F89" s="730" t="s">
        <v>57</v>
      </c>
      <c r="G89" s="729" t="s">
        <v>57</v>
      </c>
      <c r="H89" s="752">
        <v>12000</v>
      </c>
      <c r="I89" s="753" t="s">
        <v>57</v>
      </c>
      <c r="J89" s="367"/>
      <c r="K89" s="340"/>
      <c r="L89" s="156"/>
      <c r="M89" s="156"/>
      <c r="N89" s="116">
        <f>H89*$J89/1000000</f>
        <v>0</v>
      </c>
      <c r="O89" s="156"/>
    </row>
    <row r="90" spans="1:15" x14ac:dyDescent="0.2">
      <c r="A90" s="416"/>
      <c r="B90" s="754"/>
      <c r="C90" s="678"/>
      <c r="D90" s="744" t="s">
        <v>320</v>
      </c>
      <c r="E90" s="724"/>
      <c r="F90" s="732"/>
      <c r="G90" s="724"/>
      <c r="H90" s="748"/>
      <c r="I90" s="749"/>
      <c r="J90" s="365">
        <f t="shared" ref="J90:O90" si="21">J91+J92+J93</f>
        <v>0</v>
      </c>
      <c r="K90" s="117">
        <f t="shared" si="21"/>
        <v>0</v>
      </c>
      <c r="L90" s="117">
        <f t="shared" si="21"/>
        <v>0</v>
      </c>
      <c r="M90" s="117">
        <f t="shared" si="21"/>
        <v>0</v>
      </c>
      <c r="N90" s="117">
        <f t="shared" si="21"/>
        <v>0</v>
      </c>
      <c r="O90" s="117">
        <f t="shared" si="21"/>
        <v>0</v>
      </c>
    </row>
    <row r="91" spans="1:15" x14ac:dyDescent="0.2">
      <c r="A91" s="416"/>
      <c r="B91" s="754"/>
      <c r="C91" s="678">
        <v>1</v>
      </c>
      <c r="D91" s="631" t="s">
        <v>279</v>
      </c>
      <c r="E91" s="724" t="s">
        <v>57</v>
      </c>
      <c r="F91" s="732" t="s">
        <v>57</v>
      </c>
      <c r="G91" s="724" t="s">
        <v>57</v>
      </c>
      <c r="H91" s="748">
        <v>1700</v>
      </c>
      <c r="I91" s="749">
        <v>82000</v>
      </c>
      <c r="J91" s="366"/>
      <c r="K91" s="346"/>
      <c r="L91" s="336"/>
      <c r="M91" s="336"/>
      <c r="N91" s="115">
        <f>H91*$J91/1000000</f>
        <v>0</v>
      </c>
      <c r="O91" s="115">
        <f>I91*$J91/1000000</f>
        <v>0</v>
      </c>
    </row>
    <row r="92" spans="1:15" x14ac:dyDescent="0.2">
      <c r="A92" s="416"/>
      <c r="B92" s="754"/>
      <c r="C92" s="678">
        <v>2</v>
      </c>
      <c r="D92" s="631" t="s">
        <v>280</v>
      </c>
      <c r="E92" s="724" t="s">
        <v>57</v>
      </c>
      <c r="F92" s="732" t="s">
        <v>57</v>
      </c>
      <c r="G92" s="724" t="s">
        <v>57</v>
      </c>
      <c r="H92" s="748">
        <v>60</v>
      </c>
      <c r="I92" s="749" t="s">
        <v>57</v>
      </c>
      <c r="J92" s="366"/>
      <c r="K92" s="346"/>
      <c r="L92" s="336"/>
      <c r="M92" s="336"/>
      <c r="N92" s="115">
        <f>H92*$J92/1000000</f>
        <v>0</v>
      </c>
      <c r="O92" s="336"/>
    </row>
    <row r="93" spans="1:15" ht="13.5" thickBot="1" x14ac:dyDescent="0.25">
      <c r="A93" s="416"/>
      <c r="B93" s="755"/>
      <c r="C93" s="683">
        <v>3</v>
      </c>
      <c r="D93" s="613" t="s">
        <v>281</v>
      </c>
      <c r="E93" s="729" t="s">
        <v>57</v>
      </c>
      <c r="F93" s="730" t="s">
        <v>57</v>
      </c>
      <c r="G93" s="729" t="s">
        <v>57</v>
      </c>
      <c r="H93" s="752">
        <v>3</v>
      </c>
      <c r="I93" s="753" t="s">
        <v>57</v>
      </c>
      <c r="J93" s="367"/>
      <c r="K93" s="340"/>
      <c r="L93" s="156"/>
      <c r="M93" s="156"/>
      <c r="N93" s="116">
        <f>H93*$J93/1000000</f>
        <v>0</v>
      </c>
      <c r="O93" s="156"/>
    </row>
    <row r="94" spans="1:15" ht="25.5" x14ac:dyDescent="0.2">
      <c r="A94" s="416"/>
      <c r="B94" s="668" t="s">
        <v>21</v>
      </c>
      <c r="C94" s="756"/>
      <c r="D94" s="627" t="s">
        <v>323</v>
      </c>
      <c r="E94" s="664"/>
      <c r="F94" s="724"/>
      <c r="G94" s="757"/>
      <c r="H94" s="748"/>
      <c r="I94" s="749"/>
      <c r="J94" s="368"/>
      <c r="K94" s="377">
        <f>K95+K98</f>
        <v>0</v>
      </c>
      <c r="L94" s="377">
        <f>L95+L98</f>
        <v>0</v>
      </c>
      <c r="M94" s="377">
        <f>M95+M98</f>
        <v>0</v>
      </c>
      <c r="N94" s="377">
        <f>N95+N98</f>
        <v>0</v>
      </c>
      <c r="O94" s="377">
        <f>O95+O98</f>
        <v>0</v>
      </c>
    </row>
    <row r="95" spans="1:15" s="311" customFormat="1" x14ac:dyDescent="0.2">
      <c r="A95" s="758"/>
      <c r="B95" s="668"/>
      <c r="C95" s="759"/>
      <c r="D95" s="721" t="s">
        <v>321</v>
      </c>
      <c r="E95" s="664"/>
      <c r="F95" s="724"/>
      <c r="G95" s="757"/>
      <c r="H95" s="748"/>
      <c r="I95" s="749"/>
      <c r="J95" s="365">
        <f t="shared" ref="J95:O95" si="22">J96+J97</f>
        <v>0</v>
      </c>
      <c r="K95" s="117">
        <f t="shared" si="22"/>
        <v>0</v>
      </c>
      <c r="L95" s="117">
        <f t="shared" si="22"/>
        <v>0</v>
      </c>
      <c r="M95" s="117">
        <f t="shared" si="22"/>
        <v>0</v>
      </c>
      <c r="N95" s="117">
        <f t="shared" si="22"/>
        <v>0</v>
      </c>
      <c r="O95" s="117">
        <f t="shared" si="22"/>
        <v>0</v>
      </c>
    </row>
    <row r="96" spans="1:15" s="311" customFormat="1" x14ac:dyDescent="0.2">
      <c r="A96" s="758"/>
      <c r="B96" s="668"/>
      <c r="C96" s="678">
        <v>1</v>
      </c>
      <c r="D96" s="631" t="s">
        <v>279</v>
      </c>
      <c r="E96" s="664" t="s">
        <v>57</v>
      </c>
      <c r="F96" s="724">
        <v>0.2</v>
      </c>
      <c r="G96" s="757" t="s">
        <v>57</v>
      </c>
      <c r="H96" s="748">
        <v>0</v>
      </c>
      <c r="I96" s="749">
        <v>42</v>
      </c>
      <c r="J96" s="368"/>
      <c r="K96" s="346"/>
      <c r="L96" s="115">
        <f>F96*$J96/1000000</f>
        <v>0</v>
      </c>
      <c r="M96" s="373"/>
      <c r="N96" s="115">
        <f>H96*$J96/1000000</f>
        <v>0</v>
      </c>
      <c r="O96" s="115">
        <f>I96*$J96/1000000</f>
        <v>0</v>
      </c>
    </row>
    <row r="97" spans="1:16" s="311" customFormat="1" x14ac:dyDescent="0.2">
      <c r="A97" s="758"/>
      <c r="B97" s="668"/>
      <c r="C97" s="683">
        <v>2</v>
      </c>
      <c r="D97" s="528" t="s">
        <v>280</v>
      </c>
      <c r="E97" s="666" t="s">
        <v>57</v>
      </c>
      <c r="F97" s="729">
        <v>1E-3</v>
      </c>
      <c r="G97" s="738" t="s">
        <v>57</v>
      </c>
      <c r="H97" s="752">
        <v>0</v>
      </c>
      <c r="I97" s="760">
        <v>8</v>
      </c>
      <c r="J97" s="371"/>
      <c r="K97" s="340"/>
      <c r="L97" s="116">
        <f>F97*$J97/1000000</f>
        <v>0</v>
      </c>
      <c r="M97" s="374"/>
      <c r="N97" s="116">
        <f>H97*$J97/1000000</f>
        <v>0</v>
      </c>
      <c r="O97" s="116">
        <f>I97*$J97/1000000</f>
        <v>0</v>
      </c>
    </row>
    <row r="98" spans="1:16" s="311" customFormat="1" ht="33.75" customHeight="1" x14ac:dyDescent="0.2">
      <c r="A98" s="758"/>
      <c r="B98" s="668"/>
      <c r="C98" s="759"/>
      <c r="D98" s="721" t="s">
        <v>322</v>
      </c>
      <c r="E98" s="664"/>
      <c r="F98" s="724"/>
      <c r="G98" s="757"/>
      <c r="H98" s="748"/>
      <c r="I98" s="749"/>
      <c r="J98" s="368">
        <f t="shared" ref="J98:O98" si="23">J99</f>
        <v>0</v>
      </c>
      <c r="K98" s="117">
        <f t="shared" si="23"/>
        <v>0</v>
      </c>
      <c r="L98" s="117">
        <f t="shared" si="23"/>
        <v>0</v>
      </c>
      <c r="M98" s="117">
        <f t="shared" si="23"/>
        <v>0</v>
      </c>
      <c r="N98" s="117">
        <f t="shared" si="23"/>
        <v>0</v>
      </c>
      <c r="O98" s="117">
        <f t="shared" si="23"/>
        <v>0</v>
      </c>
      <c r="P98" s="578" t="s">
        <v>324</v>
      </c>
    </row>
    <row r="99" spans="1:16" s="311" customFormat="1" ht="13.5" thickBot="1" x14ac:dyDescent="0.25">
      <c r="A99" s="758"/>
      <c r="B99" s="728"/>
      <c r="C99" s="737">
        <v>1</v>
      </c>
      <c r="D99" s="613" t="s">
        <v>322</v>
      </c>
      <c r="E99" s="666">
        <v>3.5E-4</v>
      </c>
      <c r="F99" s="729">
        <v>0.5</v>
      </c>
      <c r="G99" s="738" t="s">
        <v>57</v>
      </c>
      <c r="H99" s="752" t="s">
        <v>57</v>
      </c>
      <c r="I99" s="760" t="s">
        <v>57</v>
      </c>
      <c r="J99" s="371"/>
      <c r="K99" s="116">
        <f>E99*$J99/1000000</f>
        <v>0</v>
      </c>
      <c r="L99" s="116">
        <f>F99*$P99/1000000000000</f>
        <v>0</v>
      </c>
      <c r="M99" s="374"/>
      <c r="N99" s="116"/>
      <c r="O99" s="70"/>
      <c r="P99" s="576"/>
    </row>
    <row r="100" spans="1:16" x14ac:dyDescent="0.2">
      <c r="A100" s="416"/>
      <c r="B100" s="668" t="s">
        <v>22</v>
      </c>
      <c r="C100" s="735"/>
      <c r="D100" s="740" t="s">
        <v>325</v>
      </c>
      <c r="E100" s="745"/>
      <c r="F100" s="745"/>
      <c r="G100" s="745"/>
      <c r="H100" s="745"/>
      <c r="I100" s="747"/>
      <c r="J100" s="368"/>
      <c r="K100" s="377">
        <f>K101+K102</f>
        <v>0</v>
      </c>
      <c r="L100" s="377">
        <f>L101+L102</f>
        <v>0</v>
      </c>
      <c r="M100" s="377">
        <f>M101+M102</f>
        <v>0</v>
      </c>
      <c r="N100" s="377">
        <f>N101+N102</f>
        <v>0</v>
      </c>
      <c r="O100" s="377">
        <f>O101+O102</f>
        <v>0</v>
      </c>
    </row>
    <row r="101" spans="1:16" x14ac:dyDescent="0.2">
      <c r="A101" s="416"/>
      <c r="B101" s="668"/>
      <c r="C101" s="683">
        <v>1</v>
      </c>
      <c r="D101" s="528" t="s">
        <v>326</v>
      </c>
      <c r="E101" s="729">
        <v>0.25</v>
      </c>
      <c r="F101" s="730" t="s">
        <v>69</v>
      </c>
      <c r="G101" s="729" t="s">
        <v>69</v>
      </c>
      <c r="H101" s="729" t="s">
        <v>69</v>
      </c>
      <c r="I101" s="753" t="s">
        <v>57</v>
      </c>
      <c r="J101" s="371"/>
      <c r="K101" s="577">
        <f>E101*$J101/1000000</f>
        <v>0</v>
      </c>
      <c r="L101" s="116"/>
      <c r="M101" s="116"/>
      <c r="N101" s="116"/>
      <c r="O101" s="116"/>
    </row>
    <row r="102" spans="1:16" ht="25.5" x14ac:dyDescent="0.2">
      <c r="A102" s="416"/>
      <c r="B102" s="668"/>
      <c r="C102" s="678"/>
      <c r="D102" s="744" t="s">
        <v>331</v>
      </c>
      <c r="E102" s="724"/>
      <c r="F102" s="732"/>
      <c r="G102" s="724"/>
      <c r="H102" s="761"/>
      <c r="I102" s="749"/>
      <c r="J102" s="365"/>
      <c r="K102" s="117">
        <f>K103+K104+K105</f>
        <v>0</v>
      </c>
      <c r="L102" s="117">
        <f>L103+L104+L105</f>
        <v>0</v>
      </c>
      <c r="M102" s="117">
        <f>M103+M104+M105</f>
        <v>0</v>
      </c>
      <c r="N102" s="117">
        <f>N103+N104+N105</f>
        <v>0</v>
      </c>
      <c r="O102" s="117">
        <f>O103+O104+O105</f>
        <v>0</v>
      </c>
      <c r="P102" s="578" t="s">
        <v>332</v>
      </c>
    </row>
    <row r="103" spans="1:16" x14ac:dyDescent="0.2">
      <c r="A103" s="416"/>
      <c r="B103" s="668"/>
      <c r="C103" s="678">
        <v>1</v>
      </c>
      <c r="D103" s="551" t="s">
        <v>328</v>
      </c>
      <c r="E103" s="724">
        <v>0.02</v>
      </c>
      <c r="F103" s="732" t="s">
        <v>69</v>
      </c>
      <c r="G103" s="724" t="s">
        <v>69</v>
      </c>
      <c r="H103" s="724" t="s">
        <v>69</v>
      </c>
      <c r="I103" s="749">
        <v>14</v>
      </c>
      <c r="J103" s="368"/>
      <c r="K103" s="115">
        <f>E103*$J103/1000000</f>
        <v>0</v>
      </c>
      <c r="L103" s="115"/>
      <c r="M103" s="115"/>
      <c r="N103" s="115"/>
      <c r="O103" s="115">
        <f>I103*$P103/1000000</f>
        <v>0</v>
      </c>
      <c r="P103" s="576"/>
    </row>
    <row r="104" spans="1:16" ht="25.5" x14ac:dyDescent="0.2">
      <c r="A104" s="416"/>
      <c r="B104" s="668"/>
      <c r="C104" s="678">
        <v>2</v>
      </c>
      <c r="D104" s="551" t="s">
        <v>329</v>
      </c>
      <c r="E104" s="724">
        <v>0.4</v>
      </c>
      <c r="F104" s="732" t="s">
        <v>69</v>
      </c>
      <c r="G104" s="724" t="s">
        <v>69</v>
      </c>
      <c r="H104" s="724" t="s">
        <v>69</v>
      </c>
      <c r="I104" s="749" t="s">
        <v>57</v>
      </c>
      <c r="J104" s="368"/>
      <c r="K104" s="115">
        <f>E104*$J104/1000000</f>
        <v>0</v>
      </c>
      <c r="L104" s="115"/>
      <c r="M104" s="115"/>
      <c r="N104" s="115"/>
      <c r="O104" s="115"/>
      <c r="P104" s="470" t="s">
        <v>324</v>
      </c>
    </row>
    <row r="105" spans="1:16" ht="13.5" thickBot="1" x14ac:dyDescent="0.25">
      <c r="A105" s="416"/>
      <c r="B105" s="682"/>
      <c r="C105" s="683">
        <v>3</v>
      </c>
      <c r="D105" s="528" t="s">
        <v>330</v>
      </c>
      <c r="E105" s="729" t="s">
        <v>57</v>
      </c>
      <c r="F105" s="730">
        <v>5</v>
      </c>
      <c r="G105" s="729" t="s">
        <v>57</v>
      </c>
      <c r="H105" s="729" t="s">
        <v>57</v>
      </c>
      <c r="I105" s="753" t="s">
        <v>57</v>
      </c>
      <c r="J105" s="371"/>
      <c r="K105" s="577"/>
      <c r="L105" s="116">
        <f>F105*$P105/1000000000000</f>
        <v>0</v>
      </c>
      <c r="M105" s="116"/>
      <c r="N105" s="116"/>
      <c r="O105" s="116"/>
      <c r="P105" s="576"/>
    </row>
    <row r="106" spans="1:16" x14ac:dyDescent="0.2">
      <c r="A106" s="416"/>
      <c r="B106" s="743" t="s">
        <v>24</v>
      </c>
      <c r="C106" s="718"/>
      <c r="D106" s="762" t="s">
        <v>333</v>
      </c>
      <c r="E106" s="394"/>
      <c r="F106" s="394"/>
      <c r="G106" s="394"/>
      <c r="H106" s="394"/>
      <c r="I106" s="734"/>
      <c r="J106" s="365">
        <f t="shared" ref="J106:O106" si="24">J107+J108+J109</f>
        <v>0</v>
      </c>
      <c r="K106" s="377">
        <f t="shared" si="24"/>
        <v>0</v>
      </c>
      <c r="L106" s="377">
        <f t="shared" si="24"/>
        <v>0</v>
      </c>
      <c r="M106" s="377">
        <f t="shared" si="24"/>
        <v>0</v>
      </c>
      <c r="N106" s="377">
        <f t="shared" si="24"/>
        <v>0</v>
      </c>
      <c r="O106" s="377">
        <f t="shared" si="24"/>
        <v>0</v>
      </c>
    </row>
    <row r="107" spans="1:16" x14ac:dyDescent="0.2">
      <c r="A107" s="416"/>
      <c r="B107" s="668"/>
      <c r="C107" s="678">
        <v>1</v>
      </c>
      <c r="D107" s="631" t="s">
        <v>279</v>
      </c>
      <c r="E107" s="394" t="s">
        <v>57</v>
      </c>
      <c r="F107" s="394" t="s">
        <v>57</v>
      </c>
      <c r="G107" s="394" t="s">
        <v>57</v>
      </c>
      <c r="H107" s="394">
        <v>100</v>
      </c>
      <c r="I107" s="704" t="s">
        <v>57</v>
      </c>
      <c r="J107" s="365"/>
      <c r="K107" s="375"/>
      <c r="L107" s="375"/>
      <c r="M107" s="375"/>
      <c r="N107" s="115">
        <f>H107*$J107/1000000</f>
        <v>0</v>
      </c>
      <c r="O107" s="375"/>
    </row>
    <row r="108" spans="1:16" x14ac:dyDescent="0.2">
      <c r="A108" s="416"/>
      <c r="B108" s="395"/>
      <c r="C108" s="678">
        <v>2</v>
      </c>
      <c r="D108" s="631" t="s">
        <v>334</v>
      </c>
      <c r="E108" s="394" t="s">
        <v>57</v>
      </c>
      <c r="F108" s="394" t="s">
        <v>57</v>
      </c>
      <c r="G108" s="394" t="s">
        <v>57</v>
      </c>
      <c r="H108" s="394">
        <v>0.1</v>
      </c>
      <c r="I108" s="418" t="s">
        <v>57</v>
      </c>
      <c r="J108" s="366"/>
      <c r="K108" s="346"/>
      <c r="L108" s="336"/>
      <c r="M108" s="336"/>
      <c r="N108" s="115">
        <f>H108*$J108/1000000</f>
        <v>0</v>
      </c>
      <c r="O108" s="336"/>
    </row>
    <row r="109" spans="1:16" ht="13.5" thickBot="1" x14ac:dyDescent="0.25">
      <c r="A109" s="416"/>
      <c r="B109" s="398"/>
      <c r="C109" s="683">
        <v>3</v>
      </c>
      <c r="D109" s="613" t="s">
        <v>335</v>
      </c>
      <c r="E109" s="196" t="s">
        <v>69</v>
      </c>
      <c r="F109" s="670" t="s">
        <v>69</v>
      </c>
      <c r="G109" s="196" t="s">
        <v>69</v>
      </c>
      <c r="H109" s="670" t="s">
        <v>69</v>
      </c>
      <c r="I109" s="763" t="s">
        <v>69</v>
      </c>
      <c r="J109" s="367"/>
      <c r="K109" s="340"/>
      <c r="L109" s="156"/>
      <c r="M109" s="156"/>
      <c r="N109" s="70"/>
      <c r="O109" s="156"/>
    </row>
    <row r="110" spans="1:16" x14ac:dyDescent="0.2">
      <c r="A110" s="416"/>
      <c r="B110" s="743" t="s">
        <v>26</v>
      </c>
      <c r="C110" s="718"/>
      <c r="D110" s="383" t="s">
        <v>33</v>
      </c>
      <c r="E110" s="719"/>
      <c r="F110" s="719"/>
      <c r="G110" s="719"/>
      <c r="H110" s="719"/>
      <c r="I110" s="720"/>
      <c r="J110" s="365">
        <f t="shared" ref="J110:O110" si="25">J111+J112</f>
        <v>0</v>
      </c>
      <c r="K110" s="377">
        <f t="shared" si="25"/>
        <v>0</v>
      </c>
      <c r="L110" s="377">
        <f t="shared" si="25"/>
        <v>0</v>
      </c>
      <c r="M110" s="377">
        <f t="shared" si="25"/>
        <v>0</v>
      </c>
      <c r="N110" s="377">
        <f t="shared" si="25"/>
        <v>0</v>
      </c>
      <c r="O110" s="377">
        <f t="shared" si="25"/>
        <v>0</v>
      </c>
    </row>
    <row r="111" spans="1:16" x14ac:dyDescent="0.2">
      <c r="A111" s="416"/>
      <c r="B111" s="395"/>
      <c r="C111" s="678">
        <v>1</v>
      </c>
      <c r="D111" s="631" t="s">
        <v>279</v>
      </c>
      <c r="E111" s="394" t="s">
        <v>69</v>
      </c>
      <c r="F111" s="394" t="s">
        <v>57</v>
      </c>
      <c r="G111" s="406" t="s">
        <v>57</v>
      </c>
      <c r="H111" s="764">
        <v>1000</v>
      </c>
      <c r="I111" s="418" t="s">
        <v>57</v>
      </c>
      <c r="J111" s="366"/>
      <c r="K111" s="69"/>
      <c r="L111" s="336"/>
      <c r="M111" s="336"/>
      <c r="N111" s="115">
        <f>H111*$J111/1000000</f>
        <v>0</v>
      </c>
      <c r="O111" s="336"/>
    </row>
    <row r="112" spans="1:16" ht="13.5" thickBot="1" x14ac:dyDescent="0.25">
      <c r="A112" s="416"/>
      <c r="B112" s="395"/>
      <c r="C112" s="678">
        <v>2</v>
      </c>
      <c r="D112" s="631" t="s">
        <v>280</v>
      </c>
      <c r="E112" s="394" t="s">
        <v>69</v>
      </c>
      <c r="F112" s="394" t="s">
        <v>57</v>
      </c>
      <c r="G112" s="406" t="s">
        <v>57</v>
      </c>
      <c r="H112" s="764">
        <v>10</v>
      </c>
      <c r="I112" s="418" t="s">
        <v>57</v>
      </c>
      <c r="J112" s="366"/>
      <c r="K112" s="69"/>
      <c r="L112" s="336"/>
      <c r="M112" s="336"/>
      <c r="N112" s="115">
        <f>H112*$J112/1000000</f>
        <v>0</v>
      </c>
      <c r="O112" s="336"/>
    </row>
    <row r="113" spans="1:15" ht="13.5" thickBot="1" x14ac:dyDescent="0.25">
      <c r="A113" s="48">
        <v>7</v>
      </c>
      <c r="B113" s="49"/>
      <c r="C113" s="506"/>
      <c r="D113" s="288" t="s">
        <v>327</v>
      </c>
      <c r="E113" s="50"/>
      <c r="F113" s="50"/>
      <c r="G113" s="50"/>
      <c r="H113" s="50"/>
      <c r="I113" s="51"/>
      <c r="J113" s="372"/>
      <c r="K113" s="121">
        <f>K4+K19+K26+K49+K94+K100+K106+K110</f>
        <v>0</v>
      </c>
      <c r="L113" s="121">
        <f>L4+L19+L26+L49+L94+L100+L106+L110</f>
        <v>1.3291195</v>
      </c>
      <c r="M113" s="121">
        <f>M4+M19+M26+M49+M94+M100+M106+M110</f>
        <v>0</v>
      </c>
      <c r="N113" s="121">
        <f>N4+N19+N26+N49+N94+N100+N106+N110</f>
        <v>0</v>
      </c>
      <c r="O113" s="121">
        <f>O4+O19+O26+O49+O94+O100+O106+O110</f>
        <v>0.25253270500000002</v>
      </c>
    </row>
    <row r="114" spans="1:15" x14ac:dyDescent="0.2">
      <c r="A114" s="331"/>
      <c r="B114" s="332"/>
      <c r="C114" s="598" t="s">
        <v>380</v>
      </c>
      <c r="D114" s="333"/>
      <c r="E114" s="331"/>
      <c r="F114" s="331"/>
      <c r="G114" s="331"/>
      <c r="H114" s="331"/>
      <c r="I114" s="331"/>
      <c r="J114" s="334"/>
      <c r="K114" s="335"/>
      <c r="L114" s="335"/>
      <c r="M114" s="331"/>
      <c r="N114" s="335"/>
      <c r="O114" s="335"/>
    </row>
    <row r="115" spans="1:15" x14ac:dyDescent="0.2">
      <c r="A115" s="331"/>
      <c r="B115" s="1002"/>
      <c r="C115" s="1002"/>
      <c r="D115" s="1002"/>
      <c r="E115" s="331"/>
      <c r="F115" s="331"/>
      <c r="G115" s="331"/>
      <c r="H115" s="331"/>
      <c r="I115" s="331"/>
      <c r="J115" s="334"/>
      <c r="K115" s="335"/>
      <c r="L115" s="335"/>
      <c r="M115" s="331"/>
      <c r="N115" s="335"/>
      <c r="O115" s="335"/>
    </row>
    <row r="116" spans="1:15" x14ac:dyDescent="0.2">
      <c r="A116" s="331"/>
      <c r="B116" s="376"/>
      <c r="C116" s="376"/>
      <c r="D116" s="376"/>
      <c r="E116" s="331"/>
      <c r="F116" s="331"/>
      <c r="G116" s="331"/>
      <c r="H116" s="331"/>
      <c r="I116" s="331"/>
      <c r="J116" s="334"/>
      <c r="K116" s="335"/>
      <c r="L116" s="335"/>
      <c r="M116" s="331"/>
      <c r="N116" s="335"/>
      <c r="O116" s="335"/>
    </row>
    <row r="117" spans="1:15" x14ac:dyDescent="0.2">
      <c r="A117" s="331" t="s">
        <v>207</v>
      </c>
      <c r="B117" s="332"/>
      <c r="C117" s="332"/>
      <c r="D117" s="333"/>
      <c r="E117" s="331"/>
      <c r="F117" s="331"/>
      <c r="G117" s="331"/>
      <c r="H117" s="331"/>
      <c r="I117" s="331"/>
      <c r="J117" s="334"/>
      <c r="K117" s="335"/>
      <c r="L117" s="335"/>
      <c r="M117" s="331"/>
      <c r="N117" s="335"/>
      <c r="O117" s="335"/>
    </row>
    <row r="118" spans="1:15" ht="13.5" thickBot="1" x14ac:dyDescent="0.25"/>
    <row r="119" spans="1:15" x14ac:dyDescent="0.2">
      <c r="A119" s="2"/>
      <c r="B119" s="10"/>
      <c r="C119" s="10"/>
      <c r="D119" s="559" t="s">
        <v>248</v>
      </c>
      <c r="E119" s="1011" t="s">
        <v>197</v>
      </c>
      <c r="F119" s="1012"/>
      <c r="G119" s="1012"/>
      <c r="H119" s="1012"/>
      <c r="I119" s="1012"/>
      <c r="J119" s="1004" t="s">
        <v>204</v>
      </c>
      <c r="K119" s="1004" t="s">
        <v>205</v>
      </c>
      <c r="L119" s="998" t="s">
        <v>92</v>
      </c>
      <c r="M119" s="1000"/>
      <c r="N119" s="332"/>
      <c r="O119" s="332"/>
    </row>
    <row r="120" spans="1:15" x14ac:dyDescent="0.2">
      <c r="A120" s="3"/>
      <c r="B120" s="11"/>
      <c r="C120" s="11"/>
      <c r="D120" s="286"/>
      <c r="E120" s="1007"/>
      <c r="F120" s="1008"/>
      <c r="G120" s="1008"/>
      <c r="H120" s="1008"/>
      <c r="I120" s="1009"/>
      <c r="J120" s="1005"/>
      <c r="K120" s="1005"/>
      <c r="L120" s="66" t="s">
        <v>0</v>
      </c>
      <c r="M120" s="66" t="s">
        <v>115</v>
      </c>
      <c r="N120" s="332"/>
      <c r="O120" s="360"/>
    </row>
    <row r="121" spans="1:15" s="206" customFormat="1" ht="13.5" thickBot="1" x14ac:dyDescent="0.25">
      <c r="A121" s="560" t="s">
        <v>220</v>
      </c>
      <c r="B121" s="561" t="s">
        <v>146</v>
      </c>
      <c r="C121" s="251" t="s">
        <v>133</v>
      </c>
      <c r="D121" s="252"/>
      <c r="E121" s="1013" t="s">
        <v>195</v>
      </c>
      <c r="F121" s="1014"/>
      <c r="G121" s="1015" t="s">
        <v>196</v>
      </c>
      <c r="H121" s="1016"/>
      <c r="I121" s="1016"/>
      <c r="J121" s="1006"/>
      <c r="K121" s="1006"/>
      <c r="L121" s="348" t="s">
        <v>93</v>
      </c>
      <c r="M121" s="349" t="s">
        <v>93</v>
      </c>
      <c r="N121" s="361"/>
      <c r="O121" s="362"/>
    </row>
    <row r="122" spans="1:15" x14ac:dyDescent="0.2">
      <c r="A122" s="3"/>
      <c r="B122" s="18"/>
      <c r="C122" s="18"/>
      <c r="D122" s="284" t="s">
        <v>194</v>
      </c>
      <c r="E122" s="995"/>
      <c r="F122" s="1017"/>
      <c r="G122" s="1010"/>
      <c r="H122" s="1010"/>
      <c r="I122" s="1010"/>
      <c r="J122" s="351"/>
      <c r="K122" s="352"/>
      <c r="L122" s="66"/>
      <c r="M122" s="341"/>
      <c r="N122" s="332"/>
      <c r="O122" s="360"/>
    </row>
    <row r="123" spans="1:15" x14ac:dyDescent="0.2">
      <c r="A123" s="3"/>
      <c r="B123" s="18"/>
      <c r="C123" s="18"/>
      <c r="D123" s="285" t="s">
        <v>193</v>
      </c>
      <c r="E123" s="1018"/>
      <c r="F123" s="1019"/>
      <c r="G123" s="1010"/>
      <c r="H123" s="1010"/>
      <c r="I123" s="1010"/>
      <c r="J123" s="353">
        <f>J124+J125+J126+J127+J128+J129+J130+J131+J132</f>
        <v>0</v>
      </c>
      <c r="K123" s="353">
        <f>K124+K125+K126+K127+K128+K129+K130+K131+K132</f>
        <v>0</v>
      </c>
      <c r="L123" s="350">
        <f>L124+L125+L126+L127+L128+L129+L130+L131+L132</f>
        <v>0</v>
      </c>
      <c r="M123" s="350">
        <f>M124+M125+M126+M127+M128+M129+M130+M131+M132</f>
        <v>0</v>
      </c>
      <c r="N123" s="332"/>
      <c r="O123" s="360"/>
    </row>
    <row r="124" spans="1:15" s="206" customFormat="1" x14ac:dyDescent="0.2">
      <c r="A124" s="198"/>
      <c r="B124" s="343"/>
      <c r="C124" s="343">
        <v>1</v>
      </c>
      <c r="D124" s="286" t="s">
        <v>199</v>
      </c>
      <c r="E124" s="1020">
        <v>300</v>
      </c>
      <c r="F124" s="1021"/>
      <c r="G124" s="1022" t="s">
        <v>57</v>
      </c>
      <c r="H124" s="1023"/>
      <c r="I124" s="1023"/>
      <c r="J124" s="354"/>
      <c r="K124" s="355"/>
      <c r="L124" s="345">
        <f>E124*$J124/1000000000000</f>
        <v>0</v>
      </c>
      <c r="M124" s="345"/>
      <c r="N124" s="361"/>
      <c r="O124" s="362"/>
    </row>
    <row r="125" spans="1:15" x14ac:dyDescent="0.2">
      <c r="A125" s="3"/>
      <c r="B125" s="18"/>
      <c r="C125" s="18">
        <v>2</v>
      </c>
      <c r="D125" s="287" t="s">
        <v>82</v>
      </c>
      <c r="E125" s="1032">
        <v>70</v>
      </c>
      <c r="F125" s="1033"/>
      <c r="G125" s="1032">
        <v>100</v>
      </c>
      <c r="H125" s="1034"/>
      <c r="I125" s="1034"/>
      <c r="J125" s="356"/>
      <c r="K125" s="357"/>
      <c r="L125" s="345">
        <f t="shared" ref="L125:L131" si="26">E125*$J125/1000000000000</f>
        <v>0</v>
      </c>
      <c r="M125" s="345">
        <f>G125*$K125/1000000</f>
        <v>0</v>
      </c>
      <c r="N125" s="332"/>
      <c r="O125" s="360"/>
    </row>
    <row r="126" spans="1:15" x14ac:dyDescent="0.2">
      <c r="A126" s="3"/>
      <c r="B126" s="18"/>
      <c r="C126" s="18">
        <v>3</v>
      </c>
      <c r="D126" s="286" t="s">
        <v>192</v>
      </c>
      <c r="E126" s="1032">
        <v>15</v>
      </c>
      <c r="F126" s="1033"/>
      <c r="G126" s="1032">
        <v>30</v>
      </c>
      <c r="H126" s="1034"/>
      <c r="I126" s="1034"/>
      <c r="J126" s="356"/>
      <c r="K126" s="357"/>
      <c r="L126" s="345">
        <f t="shared" si="26"/>
        <v>0</v>
      </c>
      <c r="M126" s="345">
        <f>G126*$K126/1000000</f>
        <v>0</v>
      </c>
      <c r="N126" s="332"/>
      <c r="O126" s="360"/>
    </row>
    <row r="127" spans="1:15" x14ac:dyDescent="0.2">
      <c r="A127" s="3"/>
      <c r="B127" s="18"/>
      <c r="C127" s="18">
        <v>4</v>
      </c>
      <c r="D127" s="286" t="s">
        <v>200</v>
      </c>
      <c r="E127" s="1026" t="s">
        <v>57</v>
      </c>
      <c r="F127" s="1028"/>
      <c r="G127" s="1024" t="s">
        <v>57</v>
      </c>
      <c r="H127" s="1025"/>
      <c r="I127" s="1025"/>
      <c r="J127" s="356"/>
      <c r="K127" s="357"/>
      <c r="L127" s="345"/>
      <c r="M127" s="345"/>
      <c r="N127" s="332"/>
      <c r="O127" s="360"/>
    </row>
    <row r="128" spans="1:15" x14ac:dyDescent="0.2">
      <c r="A128" s="3"/>
      <c r="B128" s="18"/>
      <c r="C128" s="18">
        <v>5</v>
      </c>
      <c r="D128" s="287" t="s">
        <v>83</v>
      </c>
      <c r="E128" s="1032">
        <v>2</v>
      </c>
      <c r="F128" s="1033"/>
      <c r="G128" s="1032">
        <v>10</v>
      </c>
      <c r="H128" s="1034"/>
      <c r="I128" s="1034"/>
      <c r="J128" s="356"/>
      <c r="K128" s="357"/>
      <c r="L128" s="345">
        <f t="shared" si="26"/>
        <v>0</v>
      </c>
      <c r="M128" s="345">
        <f>G128*$K128/1000000</f>
        <v>0</v>
      </c>
      <c r="N128" s="332"/>
      <c r="O128" s="360"/>
    </row>
    <row r="129" spans="1:15" x14ac:dyDescent="0.2">
      <c r="A129" s="3"/>
      <c r="B129" s="18"/>
      <c r="C129" s="18">
        <v>6</v>
      </c>
      <c r="D129" s="280" t="s">
        <v>85</v>
      </c>
      <c r="E129" s="1026" t="s">
        <v>57</v>
      </c>
      <c r="F129" s="1028"/>
      <c r="G129" s="1024" t="s">
        <v>57</v>
      </c>
      <c r="H129" s="1025"/>
      <c r="I129" s="1025"/>
      <c r="J129" s="356"/>
      <c r="K129" s="357"/>
      <c r="L129" s="345"/>
      <c r="M129" s="346"/>
      <c r="N129" s="332"/>
      <c r="O129" s="360"/>
    </row>
    <row r="130" spans="1:15" x14ac:dyDescent="0.2">
      <c r="A130" s="3"/>
      <c r="B130" s="18"/>
      <c r="C130" s="18">
        <v>7</v>
      </c>
      <c r="D130" s="280" t="s">
        <v>84</v>
      </c>
      <c r="E130" s="1026" t="s">
        <v>57</v>
      </c>
      <c r="F130" s="1028"/>
      <c r="G130" s="1026" t="s">
        <v>57</v>
      </c>
      <c r="H130" s="1025"/>
      <c r="I130" s="1027"/>
      <c r="J130" s="356"/>
      <c r="K130" s="357"/>
      <c r="L130" s="345"/>
      <c r="M130" s="346"/>
      <c r="N130" s="332"/>
      <c r="O130" s="360"/>
    </row>
    <row r="131" spans="1:15" x14ac:dyDescent="0.2">
      <c r="A131" s="3"/>
      <c r="B131" s="18"/>
      <c r="C131" s="18">
        <v>8</v>
      </c>
      <c r="D131" s="280" t="s">
        <v>206</v>
      </c>
      <c r="E131" s="1032">
        <v>30</v>
      </c>
      <c r="F131" s="1033"/>
      <c r="G131" s="1026" t="s">
        <v>57</v>
      </c>
      <c r="H131" s="1025"/>
      <c r="I131" s="1027"/>
      <c r="J131" s="356"/>
      <c r="K131" s="357"/>
      <c r="L131" s="345">
        <f t="shared" si="26"/>
        <v>0</v>
      </c>
      <c r="M131" s="345"/>
      <c r="N131" s="332"/>
      <c r="O131" s="360"/>
    </row>
    <row r="132" spans="1:15" ht="13.5" thickBot="1" x14ac:dyDescent="0.25">
      <c r="A132" s="4"/>
      <c r="B132" s="36"/>
      <c r="C132" s="36">
        <v>9</v>
      </c>
      <c r="D132" s="344" t="s">
        <v>202</v>
      </c>
      <c r="E132" s="1029" t="s">
        <v>57</v>
      </c>
      <c r="F132" s="1030"/>
      <c r="G132" s="1029" t="s">
        <v>57</v>
      </c>
      <c r="H132" s="1031"/>
      <c r="I132" s="1031"/>
      <c r="J132" s="358"/>
      <c r="K132" s="359"/>
      <c r="L132" s="347"/>
      <c r="M132" s="342"/>
      <c r="N132" s="332"/>
      <c r="O132" s="360"/>
    </row>
    <row r="134" spans="1:15" x14ac:dyDescent="0.2">
      <c r="A134" s="15"/>
      <c r="B134" s="1001"/>
      <c r="C134" s="1001"/>
      <c r="D134" s="1001"/>
      <c r="E134" s="1001"/>
      <c r="F134" s="1001"/>
      <c r="G134" s="1001"/>
    </row>
    <row r="138" spans="1:15" x14ac:dyDescent="0.2">
      <c r="D138" s="401"/>
    </row>
    <row r="139" spans="1:15" x14ac:dyDescent="0.2">
      <c r="D139" s="401"/>
    </row>
    <row r="140" spans="1:15" x14ac:dyDescent="0.2">
      <c r="D140" s="401"/>
    </row>
  </sheetData>
  <mergeCells count="34">
    <mergeCell ref="E132:F132"/>
    <mergeCell ref="G132:I132"/>
    <mergeCell ref="E125:F125"/>
    <mergeCell ref="E126:F126"/>
    <mergeCell ref="G125:I125"/>
    <mergeCell ref="G126:I126"/>
    <mergeCell ref="E128:F128"/>
    <mergeCell ref="E129:F129"/>
    <mergeCell ref="E131:F131"/>
    <mergeCell ref="G128:I128"/>
    <mergeCell ref="G129:I129"/>
    <mergeCell ref="G131:I131"/>
    <mergeCell ref="E130:F130"/>
    <mergeCell ref="G130:I130"/>
    <mergeCell ref="G123:I123"/>
    <mergeCell ref="G127:I127"/>
    <mergeCell ref="E127:F127"/>
    <mergeCell ref="E119:I119"/>
    <mergeCell ref="E121:F121"/>
    <mergeCell ref="G121:I121"/>
    <mergeCell ref="E122:F122"/>
    <mergeCell ref="E123:F123"/>
    <mergeCell ref="E124:F124"/>
    <mergeCell ref="G124:I124"/>
    <mergeCell ref="B134:G134"/>
    <mergeCell ref="B115:D115"/>
    <mergeCell ref="K1:O1"/>
    <mergeCell ref="E1:I1"/>
    <mergeCell ref="L119:M119"/>
    <mergeCell ref="J119:J121"/>
    <mergeCell ref="E120:F120"/>
    <mergeCell ref="G120:I120"/>
    <mergeCell ref="K119:K121"/>
    <mergeCell ref="G122:I122"/>
  </mergeCells>
  <phoneticPr fontId="0" type="noConversion"/>
  <pageMargins left="0.75" right="0.75" top="0.55000000000000004" bottom="0.5" header="0.5" footer="0.25"/>
  <pageSetup paperSize="9" scale="75" orientation="landscape" r:id="rId1"/>
  <headerFooter alignWithMargins="0">
    <oddHeader>&amp;LPCDD/PCDF Inventory&amp;CReference Year: __________________&amp;RCountry: ___________________</oddHeader>
    <oddFooter>&amp;L&amp;A&amp;C&amp;D&amp;RPage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Normal="100" workbookViewId="0">
      <selection activeCell="U17" sqref="U17"/>
    </sheetView>
  </sheetViews>
  <sheetFormatPr defaultColWidth="9.33203125" defaultRowHeight="12.75" x14ac:dyDescent="0.2"/>
  <cols>
    <col min="1" max="1" width="6.5" customWidth="1"/>
    <col min="2" max="2" width="7.83203125" style="1" bestFit="1" customWidth="1"/>
    <col min="3" max="3" width="6.1640625" style="1" bestFit="1" customWidth="1"/>
    <col min="4" max="4" width="31.6640625" customWidth="1"/>
    <col min="5" max="5" width="5.83203125" customWidth="1"/>
    <col min="6" max="6" width="6.6640625" bestFit="1" customWidth="1"/>
    <col min="7" max="7" width="5.6640625" bestFit="1" customWidth="1"/>
    <col min="8" max="8" width="8.33203125" bestFit="1" customWidth="1"/>
    <col min="10" max="10" width="11.1640625" bestFit="1" customWidth="1"/>
    <col min="11" max="13" width="9.1640625" bestFit="1" customWidth="1"/>
    <col min="14" max="14" width="9.6640625" bestFit="1" customWidth="1"/>
    <col min="15" max="15" width="10" bestFit="1" customWidth="1"/>
  </cols>
  <sheetData>
    <row r="1" spans="1:15" x14ac:dyDescent="0.2">
      <c r="A1" s="2"/>
      <c r="B1" s="10"/>
      <c r="C1" s="10"/>
      <c r="D1" s="531" t="s">
        <v>257</v>
      </c>
      <c r="E1" s="995" t="s">
        <v>46</v>
      </c>
      <c r="F1" s="996"/>
      <c r="G1" s="996"/>
      <c r="H1" s="996"/>
      <c r="I1" s="997"/>
      <c r="J1" s="72" t="s">
        <v>90</v>
      </c>
      <c r="K1" s="998" t="s">
        <v>92</v>
      </c>
      <c r="L1" s="999"/>
      <c r="M1" s="999"/>
      <c r="N1" s="999"/>
      <c r="O1" s="1000"/>
    </row>
    <row r="2" spans="1:15" s="206" customFormat="1" ht="13.5" thickBot="1" x14ac:dyDescent="0.25">
      <c r="A2" s="521" t="s">
        <v>220</v>
      </c>
      <c r="B2" s="522" t="s">
        <v>146</v>
      </c>
      <c r="C2" s="251" t="s">
        <v>133</v>
      </c>
      <c r="D2" s="254"/>
      <c r="E2" s="267" t="s">
        <v>15</v>
      </c>
      <c r="F2" s="267" t="s">
        <v>0</v>
      </c>
      <c r="G2" s="267" t="s">
        <v>79</v>
      </c>
      <c r="H2" s="267" t="s">
        <v>152</v>
      </c>
      <c r="I2" s="507" t="s">
        <v>1</v>
      </c>
      <c r="J2" s="432" t="s">
        <v>91</v>
      </c>
      <c r="K2" s="433" t="s">
        <v>93</v>
      </c>
      <c r="L2" s="433" t="s">
        <v>93</v>
      </c>
      <c r="M2" s="433" t="s">
        <v>93</v>
      </c>
      <c r="N2" s="433" t="s">
        <v>93</v>
      </c>
      <c r="O2" s="433" t="s">
        <v>93</v>
      </c>
    </row>
    <row r="3" spans="1:15" s="15" customFormat="1" ht="13.5" thickBot="1" x14ac:dyDescent="0.25">
      <c r="A3" s="29">
        <v>8</v>
      </c>
      <c r="B3" s="30"/>
      <c r="C3" s="30"/>
      <c r="D3" s="31" t="s">
        <v>11</v>
      </c>
      <c r="E3" s="31"/>
      <c r="F3" s="31"/>
      <c r="G3" s="31"/>
      <c r="H3" s="31"/>
      <c r="I3" s="32"/>
      <c r="J3" s="74"/>
      <c r="K3" s="67" t="s">
        <v>15</v>
      </c>
      <c r="L3" s="67" t="s">
        <v>0</v>
      </c>
      <c r="M3" s="67" t="s">
        <v>79</v>
      </c>
      <c r="N3" s="67" t="s">
        <v>152</v>
      </c>
      <c r="O3" s="89" t="s">
        <v>1</v>
      </c>
    </row>
    <row r="4" spans="1:15" s="184" customFormat="1" x14ac:dyDescent="0.2">
      <c r="A4" s="180"/>
      <c r="B4" s="157" t="s">
        <v>16</v>
      </c>
      <c r="C4" s="157"/>
      <c r="D4" s="35" t="s">
        <v>34</v>
      </c>
      <c r="E4" s="19"/>
      <c r="F4" s="19"/>
      <c r="G4" s="19"/>
      <c r="H4" s="19"/>
      <c r="I4" s="44"/>
      <c r="J4" s="181">
        <f t="shared" ref="J4:O4" si="0">J5+J6+J7</f>
        <v>0</v>
      </c>
      <c r="K4" s="182">
        <f t="shared" si="0"/>
        <v>0</v>
      </c>
      <c r="L4" s="183">
        <f t="shared" si="0"/>
        <v>0</v>
      </c>
      <c r="M4" s="183">
        <f t="shared" si="0"/>
        <v>0</v>
      </c>
      <c r="N4" s="182">
        <f t="shared" si="0"/>
        <v>0</v>
      </c>
      <c r="O4" s="182">
        <f t="shared" si="0"/>
        <v>0</v>
      </c>
    </row>
    <row r="5" spans="1:15" s="184" customFormat="1" ht="25.5" x14ac:dyDescent="0.2">
      <c r="A5" s="180"/>
      <c r="B5" s="765"/>
      <c r="C5" s="766">
        <v>1</v>
      </c>
      <c r="D5" s="767" t="s">
        <v>336</v>
      </c>
      <c r="E5" s="419">
        <v>10</v>
      </c>
      <c r="F5" s="419" t="s">
        <v>69</v>
      </c>
      <c r="G5" s="419" t="s">
        <v>57</v>
      </c>
      <c r="H5" s="419">
        <v>0.5</v>
      </c>
      <c r="I5" s="768">
        <v>2000</v>
      </c>
      <c r="J5" s="185"/>
      <c r="K5" s="122">
        <f>E5*$J5/1000000</f>
        <v>0</v>
      </c>
      <c r="L5" s="91"/>
      <c r="M5" s="91"/>
      <c r="N5" s="122">
        <f t="shared" ref="N5:O7" si="1">H5*$J5/1000000</f>
        <v>0</v>
      </c>
      <c r="O5" s="122">
        <f t="shared" si="1"/>
        <v>0</v>
      </c>
    </row>
    <row r="6" spans="1:15" s="184" customFormat="1" x14ac:dyDescent="0.2">
      <c r="A6" s="180"/>
      <c r="B6" s="765"/>
      <c r="C6" s="766">
        <v>2</v>
      </c>
      <c r="D6" s="767" t="s">
        <v>337</v>
      </c>
      <c r="E6" s="419">
        <v>0.1</v>
      </c>
      <c r="F6" s="419" t="s">
        <v>69</v>
      </c>
      <c r="G6" s="419" t="s">
        <v>57</v>
      </c>
      <c r="H6" s="419">
        <v>0.1</v>
      </c>
      <c r="I6" s="769">
        <v>20</v>
      </c>
      <c r="J6" s="185"/>
      <c r="K6" s="122">
        <f>E6*$J6/1000000</f>
        <v>0</v>
      </c>
      <c r="L6" s="91"/>
      <c r="M6" s="91"/>
      <c r="N6" s="122">
        <f t="shared" si="1"/>
        <v>0</v>
      </c>
      <c r="O6" s="122">
        <f t="shared" si="1"/>
        <v>0</v>
      </c>
    </row>
    <row r="7" spans="1:15" s="262" customFormat="1" x14ac:dyDescent="0.2">
      <c r="A7" s="263"/>
      <c r="B7" s="621"/>
      <c r="C7" s="770">
        <v>3</v>
      </c>
      <c r="D7" s="528" t="s">
        <v>338</v>
      </c>
      <c r="E7" s="650">
        <v>0.01</v>
      </c>
      <c r="F7" s="650" t="s">
        <v>69</v>
      </c>
      <c r="G7" s="650" t="s">
        <v>57</v>
      </c>
      <c r="H7" s="650">
        <v>0.1</v>
      </c>
      <c r="I7" s="771">
        <v>5</v>
      </c>
      <c r="J7" s="259"/>
      <c r="K7" s="260">
        <f>E7*$J7/1000000</f>
        <v>0</v>
      </c>
      <c r="L7" s="270"/>
      <c r="M7" s="270"/>
      <c r="N7" s="260">
        <f t="shared" si="1"/>
        <v>0</v>
      </c>
      <c r="O7" s="122">
        <f t="shared" si="1"/>
        <v>0</v>
      </c>
    </row>
    <row r="8" spans="1:15" s="184" customFormat="1" x14ac:dyDescent="0.2">
      <c r="A8" s="180"/>
      <c r="B8" s="772" t="s">
        <v>17</v>
      </c>
      <c r="C8" s="772"/>
      <c r="D8" s="417" t="s">
        <v>137</v>
      </c>
      <c r="E8" s="419"/>
      <c r="F8" s="419"/>
      <c r="G8" s="419"/>
      <c r="H8" s="419"/>
      <c r="I8" s="773"/>
      <c r="J8" s="181">
        <f t="shared" ref="J8:O8" si="2">J9+J10+J11</f>
        <v>410180.00003463362</v>
      </c>
      <c r="K8" s="182">
        <f t="shared" si="2"/>
        <v>0.16407200001385344</v>
      </c>
      <c r="L8" s="186">
        <f t="shared" si="2"/>
        <v>0</v>
      </c>
      <c r="M8" s="186">
        <f t="shared" si="2"/>
        <v>0</v>
      </c>
      <c r="N8" s="186">
        <f t="shared" si="2"/>
        <v>0</v>
      </c>
      <c r="O8" s="579">
        <f t="shared" si="2"/>
        <v>1.025450000086584</v>
      </c>
    </row>
    <row r="9" spans="1:15" s="184" customFormat="1" x14ac:dyDescent="0.2">
      <c r="A9" s="180"/>
      <c r="B9" s="765"/>
      <c r="C9" s="765">
        <v>1</v>
      </c>
      <c r="D9" s="419" t="s">
        <v>213</v>
      </c>
      <c r="E9" s="419">
        <v>90</v>
      </c>
      <c r="F9" s="419" t="s">
        <v>69</v>
      </c>
      <c r="G9" s="419" t="s">
        <v>69</v>
      </c>
      <c r="H9" s="419" t="s">
        <v>69</v>
      </c>
      <c r="I9" s="773" t="s">
        <v>57</v>
      </c>
      <c r="J9" s="185"/>
      <c r="K9" s="122">
        <f>E9*$J9/1000000</f>
        <v>0</v>
      </c>
      <c r="L9" s="91"/>
      <c r="M9" s="91"/>
      <c r="N9" s="92"/>
      <c r="O9" s="122"/>
    </row>
    <row r="10" spans="1:15" s="184" customFormat="1" ht="25.5" x14ac:dyDescent="0.2">
      <c r="A10" s="180"/>
      <c r="B10" s="765"/>
      <c r="C10" s="765">
        <v>2</v>
      </c>
      <c r="D10" s="414" t="s">
        <v>339</v>
      </c>
      <c r="E10" s="419">
        <v>10</v>
      </c>
      <c r="F10" s="419" t="s">
        <v>69</v>
      </c>
      <c r="G10" s="419" t="s">
        <v>69</v>
      </c>
      <c r="H10" s="419" t="s">
        <v>69</v>
      </c>
      <c r="I10" s="773">
        <v>2.5</v>
      </c>
      <c r="J10" s="142"/>
      <c r="K10" s="122">
        <f>E10*$J10/1000000</f>
        <v>0</v>
      </c>
      <c r="L10" s="91"/>
      <c r="M10" s="91"/>
      <c r="N10" s="92"/>
      <c r="O10" s="122">
        <f>I10*$J10/1000000</f>
        <v>0</v>
      </c>
    </row>
    <row r="11" spans="1:15" s="184" customFormat="1" x14ac:dyDescent="0.2">
      <c r="A11" s="180"/>
      <c r="B11" s="774"/>
      <c r="C11" s="774">
        <v>3</v>
      </c>
      <c r="D11" s="775" t="s">
        <v>214</v>
      </c>
      <c r="E11" s="775">
        <v>0.4</v>
      </c>
      <c r="F11" s="775" t="s">
        <v>69</v>
      </c>
      <c r="G11" s="775" t="s">
        <v>69</v>
      </c>
      <c r="H11" s="775" t="s">
        <v>69</v>
      </c>
      <c r="I11" s="776">
        <v>2.5</v>
      </c>
      <c r="J11" s="259">
        <f>'Converted units'!AD34</f>
        <v>410180.00003463362</v>
      </c>
      <c r="K11" s="123">
        <f>E11*$J11/1000000</f>
        <v>0.16407200001385344</v>
      </c>
      <c r="L11" s="60"/>
      <c r="M11" s="60"/>
      <c r="N11" s="75"/>
      <c r="O11" s="123">
        <f>I11*$J11/1000000</f>
        <v>1.025450000086584</v>
      </c>
    </row>
    <row r="12" spans="1:15" s="184" customFormat="1" x14ac:dyDescent="0.2">
      <c r="A12" s="180"/>
      <c r="B12" s="772" t="s">
        <v>18</v>
      </c>
      <c r="C12" s="772"/>
      <c r="D12" s="417" t="s">
        <v>35</v>
      </c>
      <c r="E12" s="419"/>
      <c r="F12" s="419"/>
      <c r="G12" s="419"/>
      <c r="H12" s="419"/>
      <c r="I12" s="773"/>
      <c r="J12" s="181">
        <f t="shared" ref="J12:O12" si="3">J13+J14+J15</f>
        <v>0</v>
      </c>
      <c r="K12" s="182">
        <f t="shared" si="3"/>
        <v>0</v>
      </c>
      <c r="L12" s="183">
        <f t="shared" si="3"/>
        <v>0</v>
      </c>
      <c r="M12" s="183">
        <f t="shared" si="3"/>
        <v>0</v>
      </c>
      <c r="N12" s="183">
        <f t="shared" si="3"/>
        <v>0</v>
      </c>
      <c r="O12" s="182">
        <f t="shared" si="3"/>
        <v>0</v>
      </c>
    </row>
    <row r="13" spans="1:15" s="262" customFormat="1" x14ac:dyDescent="0.2">
      <c r="A13" s="263"/>
      <c r="B13" s="400"/>
      <c r="C13" s="400">
        <v>1</v>
      </c>
      <c r="D13" s="631" t="s">
        <v>340</v>
      </c>
      <c r="E13" s="386">
        <v>50</v>
      </c>
      <c r="F13" s="386" t="s">
        <v>69</v>
      </c>
      <c r="G13" s="386" t="s">
        <v>57</v>
      </c>
      <c r="H13" s="386" t="s">
        <v>57</v>
      </c>
      <c r="I13" s="508">
        <v>2000</v>
      </c>
      <c r="J13" s="271"/>
      <c r="K13" s="272">
        <f>E13*$J13/1000000</f>
        <v>0</v>
      </c>
      <c r="L13" s="273"/>
      <c r="M13" s="273"/>
      <c r="N13" s="274"/>
      <c r="O13" s="423">
        <f>I13*$J13/1000000</f>
        <v>0</v>
      </c>
    </row>
    <row r="14" spans="1:15" s="184" customFormat="1" x14ac:dyDescent="0.2">
      <c r="A14" s="180"/>
      <c r="B14" s="765"/>
      <c r="C14" s="765">
        <v>2</v>
      </c>
      <c r="D14" s="414" t="s">
        <v>341</v>
      </c>
      <c r="E14" s="419">
        <v>6</v>
      </c>
      <c r="F14" s="419" t="s">
        <v>69</v>
      </c>
      <c r="G14" s="419" t="s">
        <v>57</v>
      </c>
      <c r="H14" s="419" t="s">
        <v>57</v>
      </c>
      <c r="I14" s="509">
        <v>20</v>
      </c>
      <c r="J14" s="142"/>
      <c r="K14" s="122">
        <f>E14*$J14/1000000</f>
        <v>0</v>
      </c>
      <c r="L14" s="91"/>
      <c r="M14" s="91"/>
      <c r="N14" s="92"/>
      <c r="O14" s="423">
        <f>I14*$J14/1000000</f>
        <v>0</v>
      </c>
    </row>
    <row r="15" spans="1:15" s="184" customFormat="1" x14ac:dyDescent="0.2">
      <c r="A15" s="180"/>
      <c r="B15" s="774"/>
      <c r="C15" s="774">
        <v>3</v>
      </c>
      <c r="D15" s="777" t="s">
        <v>342</v>
      </c>
      <c r="E15" s="775">
        <v>0.6</v>
      </c>
      <c r="F15" s="775" t="s">
        <v>69</v>
      </c>
      <c r="G15" s="775" t="s">
        <v>57</v>
      </c>
      <c r="H15" s="775" t="s">
        <v>57</v>
      </c>
      <c r="I15" s="510">
        <v>20</v>
      </c>
      <c r="J15" s="187"/>
      <c r="K15" s="123">
        <f>E15*$J15/1000000</f>
        <v>0</v>
      </c>
      <c r="L15" s="60"/>
      <c r="M15" s="60"/>
      <c r="N15" s="75"/>
      <c r="O15" s="424">
        <f>I15*$J15/1000000</f>
        <v>0</v>
      </c>
    </row>
    <row r="16" spans="1:15" s="184" customFormat="1" x14ac:dyDescent="0.2">
      <c r="A16" s="180"/>
      <c r="B16" s="772" t="s">
        <v>19</v>
      </c>
      <c r="C16" s="772"/>
      <c r="D16" s="417" t="s">
        <v>343</v>
      </c>
      <c r="E16" s="419"/>
      <c r="F16" s="419"/>
      <c r="G16" s="419"/>
      <c r="H16" s="419"/>
      <c r="I16" s="778"/>
      <c r="J16" s="181">
        <f t="shared" ref="J16:O16" si="4">J17+J18</f>
        <v>0</v>
      </c>
      <c r="K16" s="183">
        <f t="shared" si="4"/>
        <v>0</v>
      </c>
      <c r="L16" s="183">
        <f t="shared" si="4"/>
        <v>0</v>
      </c>
      <c r="M16" s="183">
        <f t="shared" si="4"/>
        <v>0</v>
      </c>
      <c r="N16" s="183">
        <f t="shared" si="4"/>
        <v>0</v>
      </c>
      <c r="O16" s="182">
        <f t="shared" si="4"/>
        <v>0</v>
      </c>
    </row>
    <row r="17" spans="1:15" s="184" customFormat="1" x14ac:dyDescent="0.2">
      <c r="A17" s="180"/>
      <c r="B17" s="765"/>
      <c r="C17" s="765">
        <v>1</v>
      </c>
      <c r="D17" s="419" t="s">
        <v>98</v>
      </c>
      <c r="E17" s="419" t="s">
        <v>69</v>
      </c>
      <c r="F17" s="419" t="s">
        <v>69</v>
      </c>
      <c r="G17" s="419" t="s">
        <v>69</v>
      </c>
      <c r="H17" s="419" t="s">
        <v>69</v>
      </c>
      <c r="I17" s="779">
        <v>3000</v>
      </c>
      <c r="J17" s="142"/>
      <c r="K17" s="91"/>
      <c r="L17" s="91"/>
      <c r="M17" s="91"/>
      <c r="N17" s="92"/>
      <c r="O17" s="122">
        <f>I17*$J17/1000000</f>
        <v>0</v>
      </c>
    </row>
    <row r="18" spans="1:15" s="184" customFormat="1" x14ac:dyDescent="0.2">
      <c r="A18" s="180"/>
      <c r="B18" s="780"/>
      <c r="C18" s="780">
        <v>2</v>
      </c>
      <c r="D18" s="421" t="s">
        <v>99</v>
      </c>
      <c r="E18" s="421" t="s">
        <v>69</v>
      </c>
      <c r="F18" s="421" t="s">
        <v>69</v>
      </c>
      <c r="G18" s="421" t="s">
        <v>69</v>
      </c>
      <c r="H18" s="421" t="s">
        <v>69</v>
      </c>
      <c r="I18" s="776">
        <v>50</v>
      </c>
      <c r="J18" s="187"/>
      <c r="K18" s="60"/>
      <c r="L18" s="60"/>
      <c r="M18" s="60"/>
      <c r="N18" s="75"/>
      <c r="O18" s="123">
        <f>I18*$J18/1000000</f>
        <v>0</v>
      </c>
    </row>
    <row r="19" spans="1:15" s="184" customFormat="1" x14ac:dyDescent="0.2">
      <c r="A19" s="180"/>
      <c r="B19" s="772" t="s">
        <v>21</v>
      </c>
      <c r="C19" s="772"/>
      <c r="D19" s="417" t="s">
        <v>215</v>
      </c>
      <c r="E19" s="419"/>
      <c r="F19" s="419"/>
      <c r="G19" s="419"/>
      <c r="H19" s="419"/>
      <c r="I19" s="773"/>
      <c r="J19" s="181">
        <f t="shared" ref="J19:O19" si="5">J20+J21</f>
        <v>94065</v>
      </c>
      <c r="K19" s="193">
        <f t="shared" si="5"/>
        <v>1.0189699999999999E-2</v>
      </c>
      <c r="L19" s="183">
        <f t="shared" si="5"/>
        <v>0</v>
      </c>
      <c r="M19" s="183">
        <f t="shared" si="5"/>
        <v>0</v>
      </c>
      <c r="N19" s="183">
        <f t="shared" si="5"/>
        <v>0</v>
      </c>
      <c r="O19" s="183">
        <f t="shared" si="5"/>
        <v>1.0189699999999999E-2</v>
      </c>
    </row>
    <row r="20" spans="1:15" s="184" customFormat="1" x14ac:dyDescent="0.2">
      <c r="A20" s="180"/>
      <c r="B20" s="765"/>
      <c r="C20" s="765">
        <v>1</v>
      </c>
      <c r="D20" s="414" t="s">
        <v>391</v>
      </c>
      <c r="E20" s="419">
        <v>0.3</v>
      </c>
      <c r="F20" s="419" t="s">
        <v>69</v>
      </c>
      <c r="G20" s="419" t="s">
        <v>69</v>
      </c>
      <c r="H20" s="419" t="s">
        <v>69</v>
      </c>
      <c r="I20" s="769">
        <v>0.3</v>
      </c>
      <c r="J20" s="142">
        <v>3916</v>
      </c>
      <c r="K20" s="272">
        <f>E20*$J20/1000000</f>
        <v>1.1747999999999999E-3</v>
      </c>
      <c r="L20" s="91"/>
      <c r="M20" s="91"/>
      <c r="N20" s="92"/>
      <c r="O20" s="272">
        <f>I20*$J20/1000000</f>
        <v>1.1747999999999999E-3</v>
      </c>
    </row>
    <row r="21" spans="1:15" s="184" customFormat="1" ht="13.5" thickBot="1" x14ac:dyDescent="0.25">
      <c r="A21" s="188"/>
      <c r="B21" s="781"/>
      <c r="C21" s="782">
        <v>2</v>
      </c>
      <c r="D21" s="783" t="s">
        <v>392</v>
      </c>
      <c r="E21" s="784">
        <v>0.1</v>
      </c>
      <c r="F21" s="783" t="s">
        <v>69</v>
      </c>
      <c r="G21" s="784" t="s">
        <v>69</v>
      </c>
      <c r="H21" s="784" t="s">
        <v>69</v>
      </c>
      <c r="I21" s="785">
        <v>0.1</v>
      </c>
      <c r="J21" s="187">
        <v>90149</v>
      </c>
      <c r="K21" s="260">
        <f>E21*$J21/1000000</f>
        <v>9.0148999999999993E-3</v>
      </c>
      <c r="L21" s="97"/>
      <c r="M21" s="97"/>
      <c r="N21" s="189"/>
      <c r="O21" s="260">
        <f>I21*$J21/1000000</f>
        <v>9.0148999999999993E-3</v>
      </c>
    </row>
    <row r="22" spans="1:15" ht="13.5" thickBot="1" x14ac:dyDescent="0.25">
      <c r="A22" s="103">
        <v>8</v>
      </c>
      <c r="B22" s="104"/>
      <c r="C22" s="104"/>
      <c r="D22" s="105" t="s">
        <v>11</v>
      </c>
      <c r="E22" s="105"/>
      <c r="F22" s="105"/>
      <c r="G22" s="105"/>
      <c r="H22" s="105"/>
      <c r="I22" s="109"/>
      <c r="J22" s="139"/>
      <c r="K22" s="119">
        <f>K4+K8+K12+K16+K19</f>
        <v>0.17426170001385344</v>
      </c>
      <c r="L22" s="106">
        <f>L4+L8+L12+L16+L19</f>
        <v>0</v>
      </c>
      <c r="M22" s="106">
        <f>M4+M8+M12+M16+M19</f>
        <v>0</v>
      </c>
      <c r="N22" s="119">
        <f>N4+N8+N12+N16+N19</f>
        <v>0</v>
      </c>
      <c r="O22" s="121">
        <f>O4+O8+O12+O16+O19</f>
        <v>1.035639700086584</v>
      </c>
    </row>
  </sheetData>
  <mergeCells count="2">
    <mergeCell ref="E1:I1"/>
    <mergeCell ref="K1:O1"/>
  </mergeCells>
  <phoneticPr fontId="0" type="noConversion"/>
  <pageMargins left="0.75" right="0.75" top="1" bottom="1" header="0.5" footer="0.5"/>
  <pageSetup paperSize="9" orientation="landscape" r:id="rId1"/>
  <headerFooter alignWithMargins="0">
    <oddHeader>&amp;LPCDD/PCDF Inventory&amp;CReference Year: ___________________&amp;RCountry: ____________________</oddHeader>
    <oddFooter>&amp;L&amp;A&amp;C&amp;D&amp;RPage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6042B70FF4F3742B99338034424D279" ma:contentTypeVersion="6" ma:contentTypeDescription="Ein neues Dokument erstellen." ma:contentTypeScope="" ma:versionID="04464a4e15cc20dd1d580c574a2370b8">
  <xsd:schema xmlns:xsd="http://www.w3.org/2001/XMLSchema" xmlns:xs="http://www.w3.org/2001/XMLSchema" xmlns:p="http://schemas.microsoft.com/office/2006/metadata/properties" xmlns:ns2="190fee63-b15e-42b7-8241-5b12f96338f3" xmlns:ns3="7d472014-3caf-4c26-9be4-b4c907395f7f" targetNamespace="http://schemas.microsoft.com/office/2006/metadata/properties" ma:root="true" ma:fieldsID="d5164ebcac3450377909c5c58944ac7e" ns2:_="" ns3:_="">
    <xsd:import namespace="190fee63-b15e-42b7-8241-5b12f96338f3"/>
    <xsd:import namespace="7d472014-3caf-4c26-9be4-b4c907395f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fee63-b15e-42b7-8241-5b12f96338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472014-3caf-4c26-9be4-b4c907395f7f"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074FE2-48F3-4F98-9074-33F1AAF459FC}"/>
</file>

<file path=customXml/itemProps2.xml><?xml version="1.0" encoding="utf-8"?>
<ds:datastoreItem xmlns:ds="http://schemas.openxmlformats.org/officeDocument/2006/customXml" ds:itemID="{795AB829-A186-484F-AF20-5DCC8152A40F}">
  <ds:schemaRefs>
    <ds:schemaRef ds:uri="http://schemas.microsoft.com/sharepoint/v3/contenttype/forms"/>
  </ds:schemaRefs>
</ds:datastoreItem>
</file>

<file path=customXml/itemProps3.xml><?xml version="1.0" encoding="utf-8"?>
<ds:datastoreItem xmlns:ds="http://schemas.openxmlformats.org/officeDocument/2006/customXml" ds:itemID="{78AA8E73-F702-420F-B901-BE2F5B0CD89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Main</vt:lpstr>
      <vt:lpstr>Group 1</vt:lpstr>
      <vt:lpstr>Group 2</vt:lpstr>
      <vt:lpstr>Group 3</vt:lpstr>
      <vt:lpstr>Group 4</vt:lpstr>
      <vt:lpstr>Group 5</vt:lpstr>
      <vt:lpstr>Group 6</vt:lpstr>
      <vt:lpstr>Group 7</vt:lpstr>
      <vt:lpstr>Group 8</vt:lpstr>
      <vt:lpstr>Group 9</vt:lpstr>
      <vt:lpstr>Group 10</vt:lpstr>
      <vt:lpstr>NFR-19 2009</vt:lpstr>
      <vt:lpstr>Converted units</vt:lpstr>
      <vt:lpstr>'Group 6'!Print_Area</vt:lpstr>
    </vt:vector>
  </TitlesOfParts>
  <Company>UNEP Chemicals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Heidelore Fiedler</dc:creator>
  <cp:lastModifiedBy>Benjamin Schramm</cp:lastModifiedBy>
  <cp:lastPrinted>2012-12-20T09:52:05Z</cp:lastPrinted>
  <dcterms:created xsi:type="dcterms:W3CDTF">2000-01-21T13:11:08Z</dcterms:created>
  <dcterms:modified xsi:type="dcterms:W3CDTF">2024-03-21T13:49:11Z</dcterms:modified>
</cp:coreProperties>
</file>