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xmlns:mc="http://schemas.openxmlformats.org/markup-compatibility/2006">
    <mc:Choice Requires="x15">
      <x15ac:absPath xmlns:x15ac="http://schemas.microsoft.com/office/spreadsheetml/2010/11/ac" url="P:\Eigene Dateien\00_FB_Abnahme\Schultz\"/>
    </mc:Choice>
  </mc:AlternateContent>
  <xr:revisionPtr revIDLastSave="0" documentId="8_{93585EB1-E313-48FD-834D-639A50C1FF6D}" xr6:coauthVersionLast="47" xr6:coauthVersionMax="47" xr10:uidLastSave="{00000000-0000-0000-0000-000000000000}"/>
  <workbookProtection workbookAlgorithmName="SHA-512" workbookHashValue="Pbyg0pQN0JPIjluxFoCi7ivYNN5H1pdrtdoF+p84lxcKNGTb4MHd2qaMIq9Ql3Jw0skIOiv138Otg4UmM4lLPw==" workbookSaltValue="076RfJm7rpspr9VwzYDGUw==" workbookSpinCount="100000" lockStructure="1"/>
  <bookViews>
    <workbookView xWindow="-120" yWindow="-120" windowWidth="29040" windowHeight="17640" tabRatio="815" xr2:uid="{00000000-000D-0000-FFFF-FFFF00000000}"/>
  </bookViews>
  <sheets>
    <sheet name="Metadaten" sheetId="26" r:id="rId1"/>
    <sheet name="Vorberechnung(DataGraph)" sheetId="9" state="hidden" r:id="rId2"/>
    <sheet name="Vorberechnung(Daten)" sheetId="27" state="hidden" r:id="rId3"/>
    <sheet name="Daten,Quellen und Anmerkungen" sheetId="1" r:id="rId4"/>
    <sheet name="Abb. 1" sheetId="19" r:id="rId5"/>
    <sheet name="Abb. 1 engl." sheetId="39" r:id="rId6"/>
    <sheet name="Abb. 2a" sheetId="40" r:id="rId7"/>
    <sheet name="Abb. 2b" sheetId="43" r:id="rId8"/>
    <sheet name="Abb. 3a1" sheetId="44" r:id="rId9"/>
    <sheet name="Abb. 3a2" sheetId="45" r:id="rId10"/>
    <sheet name="Abb. 3b" sheetId="51" r:id="rId11"/>
    <sheet name="Abb. 4a" sheetId="47" r:id="rId12"/>
    <sheet name="Abb. 4b" sheetId="48" r:id="rId13"/>
    <sheet name="Abb. 5" sheetId="49" r:id="rId14"/>
  </sheets>
  <definedNames>
    <definedName name="Beschriftung">OFFSET('Daten,Quellen und Anmerkungen'!$B$10,0,0,COUNTA('Daten,Quellen und Anmerkungen'!$B$10:$B$28),-1)</definedName>
    <definedName name="Daten01">OFFSET('Daten,Quellen und Anmerkungen'!$C$10,0,0,COUNTA('Daten,Quellen und Anmerkungen'!$C$10:$C$28),-1)</definedName>
    <definedName name="Daten02">OFFSET('Daten,Quellen und Anmerkungen'!$D$10,0,0,COUNTA('Daten,Quellen und Anmerkungen'!$D$10:$D$28),-1)</definedName>
    <definedName name="Daten03">OFFSET('Daten,Quellen und Anmerkungen'!$E$10,0,0,COUNTA('Daten,Quellen und Anmerkungen'!$E$10:$E$28),-1)</definedName>
    <definedName name="Daten04">OFFSET('Daten,Quellen und Anmerkungen'!$F$10,0,0,COUNTA('Daten,Quellen und Anmerkungen'!$F$10:$F$28),-1)</definedName>
    <definedName name="Daten05">OFFSET('Daten,Quellen und Anmerkungen'!$G$10,0,0,COUNTA('Daten,Quellen und Anmerkungen'!$G$10:$G$28),-1)</definedName>
    <definedName name="Daten06">OFFSET('Daten,Quellen und Anmerkungen'!$H$10,0,0,COUNTA('Daten,Quellen und Anmerkungen'!$H$10:$H$28),-1)</definedName>
    <definedName name="Daten07">OFFSET('Daten,Quellen und Anmerkungen'!$I$10,0,0,COUNTA('Daten,Quellen und Anmerkungen'!$I$10:$I$28),-1)</definedName>
    <definedName name="Daten08">OFFSET('Daten,Quellen und Anmerkungen'!$J$10,0,0,COUNTA('Daten,Quellen und Anmerkungen'!$J$10:$J$28),-1)</definedName>
    <definedName name="Daten09">OFFSET('Daten,Quellen und Anmerkungen'!$K$10,0,0,COUNTA('Daten,Quellen und Anmerkungen'!$K$10:$K$28),-1)</definedName>
    <definedName name="Daten10">OFFSET('Daten,Quellen und Anmerkungen'!$L$10,0,0,COUNTA('Daten,Quellen und Anmerkungen'!$L$10:$L$28),-1)</definedName>
    <definedName name="_xlnm.Print_Area" localSheetId="4">'Abb. 1'!$A$1:$O$26</definedName>
    <definedName name="_xlnm.Print_Area" localSheetId="5">'Abb. 1 engl.'!$A$1:$O$26</definedName>
    <definedName name="_xlnm.Print_Area" localSheetId="6">'Abb. 2a'!$A$1:$O$26</definedName>
    <definedName name="_xlnm.Print_Area" localSheetId="7">'Abb. 2b'!$A$1:$O$26</definedName>
    <definedName name="_xlnm.Print_Area" localSheetId="8">'Abb. 3a1'!$A$1:$O$26</definedName>
    <definedName name="_xlnm.Print_Area" localSheetId="9">'Abb. 3a2'!$A$1:$O$26</definedName>
    <definedName name="_xlnm.Print_Area" localSheetId="10">'Abb. 3b'!$A$1:$O$26</definedName>
    <definedName name="_xlnm.Print_Area" localSheetId="11">'Abb. 4a'!$A$1:$O$26</definedName>
    <definedName name="_xlnm.Print_Area" localSheetId="12">'Abb. 4b'!$A$1:$O$26</definedName>
    <definedName name="_xlnm.Print_Area" localSheetId="13">'Abb. 5'!$A$1:$O$26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9" i="27" l="1"/>
  <c r="B37" i="1"/>
  <c r="B36" i="1"/>
  <c r="B35" i="1"/>
  <c r="B34" i="1"/>
  <c r="B33" i="1"/>
  <c r="B32" i="1"/>
  <c r="H93" i="27"/>
  <c r="G93" i="27"/>
  <c r="F93" i="27"/>
  <c r="E93" i="27"/>
  <c r="D93" i="27"/>
  <c r="C93" i="27"/>
  <c r="B93" i="27"/>
  <c r="H92" i="27"/>
  <c r="G92" i="27"/>
  <c r="F92" i="27"/>
  <c r="E92" i="27"/>
  <c r="D92" i="27"/>
  <c r="C92" i="27"/>
  <c r="B92" i="27"/>
  <c r="H91" i="27"/>
  <c r="G91" i="27"/>
  <c r="F91" i="27"/>
  <c r="E91" i="27"/>
  <c r="D91" i="27"/>
  <c r="C91" i="27"/>
  <c r="B91" i="27"/>
  <c r="H90" i="27"/>
  <c r="G90" i="27"/>
  <c r="F90" i="27"/>
  <c r="E90" i="27"/>
  <c r="D90" i="27"/>
  <c r="C90" i="27"/>
  <c r="B90" i="27"/>
  <c r="H89" i="27"/>
  <c r="G89" i="27"/>
  <c r="F89" i="27"/>
  <c r="E89" i="27"/>
  <c r="D89" i="27"/>
  <c r="C89" i="27"/>
  <c r="B89" i="27"/>
  <c r="K61" i="27"/>
  <c r="K44" i="27"/>
  <c r="K18" i="27"/>
  <c r="T14" i="27"/>
  <c r="K42" i="27"/>
  <c r="T10" i="27"/>
  <c r="K40" i="27"/>
  <c r="K39" i="27"/>
  <c r="K38" i="27"/>
  <c r="K16" i="27"/>
  <c r="K60" i="27"/>
  <c r="K59" i="27"/>
  <c r="K58" i="27"/>
  <c r="K57" i="27"/>
  <c r="K56" i="27"/>
  <c r="K55" i="27"/>
  <c r="K15" i="27"/>
  <c r="T24" i="27"/>
  <c r="K33" i="27"/>
  <c r="K32" i="27"/>
  <c r="K14" i="27"/>
  <c r="K29" i="27"/>
  <c r="K10" i="27"/>
  <c r="K27" i="27"/>
  <c r="K25" i="27"/>
  <c r="K24" i="27"/>
  <c r="P53" i="27"/>
  <c r="X5" i="27"/>
  <c r="W23" i="27"/>
  <c r="L53" i="27"/>
  <c r="H93" i="9"/>
  <c r="G93" i="9"/>
  <c r="F93" i="9"/>
  <c r="E93" i="9"/>
  <c r="D93" i="9"/>
  <c r="C93" i="9"/>
  <c r="B93" i="9"/>
  <c r="H92" i="9"/>
  <c r="G92" i="9"/>
  <c r="F92" i="9"/>
  <c r="E92" i="9"/>
  <c r="D92" i="9"/>
  <c r="C92" i="9"/>
  <c r="B92" i="9"/>
  <c r="H91" i="9"/>
  <c r="G91" i="9"/>
  <c r="F91" i="9"/>
  <c r="E91" i="9"/>
  <c r="D91" i="9"/>
  <c r="C91" i="9"/>
  <c r="B91" i="9"/>
  <c r="H90" i="9"/>
  <c r="G90" i="9"/>
  <c r="F90" i="9"/>
  <c r="E90" i="9"/>
  <c r="D90" i="9"/>
  <c r="C90" i="9"/>
  <c r="B90" i="9"/>
  <c r="H89" i="9"/>
  <c r="G89" i="9"/>
  <c r="F89" i="9"/>
  <c r="E89" i="9"/>
  <c r="D89" i="9"/>
  <c r="C89" i="9"/>
  <c r="B89" i="9"/>
  <c r="K61" i="9"/>
  <c r="Q53" i="9"/>
  <c r="K19" i="9"/>
  <c r="K44" i="9"/>
  <c r="T14" i="9"/>
  <c r="K42" i="9"/>
  <c r="T11" i="9"/>
  <c r="K28" i="9"/>
  <c r="K40" i="9"/>
  <c r="T9" i="9"/>
  <c r="K38" i="9"/>
  <c r="K16" i="9"/>
  <c r="K60" i="9"/>
  <c r="K59" i="9"/>
  <c r="K58" i="9"/>
  <c r="K57" i="9"/>
  <c r="K56" i="9"/>
  <c r="K55" i="9"/>
  <c r="K18" i="9"/>
  <c r="K45" i="9"/>
  <c r="K34" i="9"/>
  <c r="K33" i="9"/>
  <c r="K32" i="9"/>
  <c r="K14" i="9"/>
  <c r="K29" i="9"/>
  <c r="T10" i="9"/>
  <c r="K10" i="9"/>
  <c r="K27" i="9"/>
  <c r="K26" i="9"/>
  <c r="T7" i="9"/>
  <c r="K7" i="9"/>
  <c r="Q5" i="9"/>
  <c r="Q23" i="9"/>
  <c r="P53" i="9"/>
  <c r="X23" i="9"/>
  <c r="M23" i="9"/>
  <c r="AA3" i="1"/>
  <c r="T24" i="9"/>
  <c r="K17" i="27"/>
  <c r="K17" i="9"/>
  <c r="K54" i="9"/>
  <c r="Q53" i="27"/>
  <c r="K15" i="9"/>
  <c r="T26" i="9"/>
  <c r="P37" i="9"/>
  <c r="X5" i="9"/>
  <c r="Z23" i="9"/>
  <c r="O23" i="27"/>
  <c r="P37" i="27"/>
  <c r="T8" i="27"/>
  <c r="K41" i="9"/>
  <c r="T25" i="9"/>
  <c r="K28" i="27"/>
  <c r="P5" i="27"/>
  <c r="K6" i="27"/>
  <c r="K43" i="27"/>
  <c r="K34" i="27"/>
  <c r="Y5" i="27"/>
  <c r="Z5" i="27"/>
  <c r="K6" i="9"/>
  <c r="K9" i="9"/>
  <c r="Y23" i="9"/>
  <c r="K25" i="9"/>
  <c r="Q37" i="9"/>
  <c r="K39" i="9"/>
  <c r="K43" i="9"/>
  <c r="L23" i="9"/>
  <c r="U5" i="9"/>
  <c r="T6" i="9"/>
  <c r="K11" i="9"/>
  <c r="K24" i="9"/>
  <c r="K8" i="9"/>
  <c r="L53" i="9"/>
  <c r="M53" i="9"/>
  <c r="L37" i="9"/>
  <c r="T8" i="9"/>
  <c r="Z5" i="9"/>
  <c r="Q5" i="27" l="1"/>
  <c r="T25" i="27"/>
  <c r="M5" i="9"/>
  <c r="Q37" i="27"/>
  <c r="T7" i="27"/>
  <c r="D60" i="27"/>
  <c r="P23" i="27"/>
  <c r="O37" i="9"/>
  <c r="Z23" i="27"/>
  <c r="V5" i="9"/>
  <c r="M37" i="9"/>
  <c r="O53" i="27"/>
  <c r="K9" i="27"/>
  <c r="M37" i="27"/>
  <c r="W23" i="9"/>
  <c r="K7" i="27"/>
  <c r="Q23" i="27"/>
  <c r="H41" i="9"/>
  <c r="H40" i="9"/>
  <c r="H47" i="9" s="1"/>
  <c r="H59" i="27"/>
  <c r="H60" i="27"/>
  <c r="N53" i="27"/>
  <c r="K54" i="27"/>
  <c r="Y5" i="9"/>
  <c r="P5" i="9"/>
  <c r="N23" i="27"/>
  <c r="O53" i="9"/>
  <c r="H60" i="9"/>
  <c r="M23" i="27"/>
  <c r="N5" i="9"/>
  <c r="O37" i="27"/>
  <c r="P23" i="9"/>
  <c r="G37" i="27"/>
  <c r="O23" i="9"/>
  <c r="O5" i="9"/>
  <c r="K45" i="27"/>
  <c r="M53" i="27"/>
  <c r="X23" i="27"/>
  <c r="O5" i="27"/>
  <c r="U28" i="9" a="1"/>
  <c r="U28" i="9" s="1"/>
  <c r="M5" i="27"/>
  <c r="T9" i="27"/>
  <c r="V23" i="9"/>
  <c r="Y23" i="27"/>
  <c r="D37" i="9"/>
  <c r="V23" i="27"/>
  <c r="T11" i="27"/>
  <c r="K41" i="27"/>
  <c r="L43" i="9" a="1"/>
  <c r="L43" i="9" s="1"/>
  <c r="U23" i="9"/>
  <c r="E37" i="9"/>
  <c r="L23" i="27"/>
  <c r="U23" i="27"/>
  <c r="U5" i="27"/>
  <c r="L37" i="27"/>
  <c r="K8" i="27"/>
  <c r="K26" i="27"/>
  <c r="T6" i="27"/>
  <c r="K11" i="27"/>
  <c r="N23" i="9"/>
  <c r="N5" i="27"/>
  <c r="V5" i="27"/>
  <c r="W5" i="27"/>
  <c r="N37" i="9"/>
  <c r="N37" i="27"/>
  <c r="T26" i="27"/>
  <c r="D59" i="27"/>
  <c r="N53" i="9"/>
  <c r="W5" i="9"/>
  <c r="H37" i="27"/>
  <c r="U26" i="27" l="1" a="1"/>
  <c r="U26" i="27" s="1"/>
  <c r="H59" i="9"/>
  <c r="G60" i="27"/>
  <c r="D37" i="27"/>
  <c r="H37" i="9"/>
  <c r="L32" i="27" a="1"/>
  <c r="L32" i="27" s="1"/>
  <c r="D41" i="27"/>
  <c r="D60" i="9"/>
  <c r="F60" i="27"/>
  <c r="L39" i="9" a="1"/>
  <c r="L39" i="9" s="1"/>
  <c r="D40" i="27"/>
  <c r="D47" i="27" s="1"/>
  <c r="G60" i="9"/>
  <c r="G37" i="9"/>
  <c r="G59" i="9"/>
  <c r="L54" i="27" a="1"/>
  <c r="L54" i="27" s="1"/>
  <c r="F60" i="9"/>
  <c r="F59" i="9"/>
  <c r="F37" i="9"/>
  <c r="L29" i="9" a="1"/>
  <c r="L29" i="9" s="1"/>
  <c r="D40" i="9"/>
  <c r="D47" i="9" s="1"/>
  <c r="F37" i="27"/>
  <c r="E37" i="27"/>
  <c r="E60" i="27"/>
  <c r="E59" i="27"/>
  <c r="D59" i="9"/>
  <c r="F59" i="27"/>
  <c r="U28" i="27" a="1"/>
  <c r="U28" i="27" s="1"/>
  <c r="E60" i="9"/>
  <c r="G59" i="27"/>
  <c r="H42" i="9"/>
  <c r="H49" i="9" s="1"/>
  <c r="H48" i="9"/>
  <c r="L26" i="27" a="1"/>
  <c r="L26" i="27" s="1"/>
  <c r="E59" i="9"/>
  <c r="L43" i="27" a="1"/>
  <c r="L43" i="27" s="1"/>
  <c r="D41" i="9"/>
  <c r="L41" i="27" a="1"/>
  <c r="L41" i="27" s="1"/>
  <c r="U7" i="9" a="1"/>
  <c r="U7" i="9" s="1"/>
  <c r="U11" i="27" a="1"/>
  <c r="U11" i="27" s="1"/>
  <c r="L45" i="27" a="1"/>
  <c r="L45" i="27" s="1"/>
  <c r="L28" i="9" a="1"/>
  <c r="L28" i="9" s="1"/>
  <c r="L7" i="27" a="1"/>
  <c r="L7" i="27" s="1"/>
  <c r="L13" i="27" a="1"/>
  <c r="L13" i="27" s="1"/>
  <c r="L15" i="27" a="1"/>
  <c r="L15" i="27" s="1"/>
  <c r="L9" i="27" a="1"/>
  <c r="L9" i="27" s="1"/>
  <c r="C60" i="27"/>
  <c r="L16" i="27" a="1"/>
  <c r="L16" i="27" s="1"/>
  <c r="C37" i="27"/>
  <c r="C59" i="27"/>
  <c r="L14" i="27" a="1"/>
  <c r="L14" i="27" s="1"/>
  <c r="L11" i="27" a="1"/>
  <c r="L11" i="27" s="1"/>
  <c r="L60" i="27" a="1"/>
  <c r="L60" i="27" s="1"/>
  <c r="U9" i="27" a="1"/>
  <c r="U9" i="27" s="1"/>
  <c r="L56" i="27" a="1"/>
  <c r="L56" i="27" s="1"/>
  <c r="L25" i="27" a="1"/>
  <c r="L25" i="27" s="1"/>
  <c r="L27" i="27" a="1"/>
  <c r="L27" i="27" s="1"/>
  <c r="L10" i="27" a="1"/>
  <c r="L10" i="27" s="1"/>
  <c r="L40" i="27" a="1"/>
  <c r="L40" i="27" s="1"/>
  <c r="L8" i="27" a="1"/>
  <c r="L8" i="27" s="1"/>
  <c r="L39" i="27" a="1"/>
  <c r="L39" i="27" s="1"/>
  <c r="L33" i="27" a="1"/>
  <c r="L33" i="27" s="1"/>
  <c r="L28" i="27" a="1"/>
  <c r="L28" i="27" s="1"/>
  <c r="U14" i="27" a="1"/>
  <c r="U14" i="27" s="1"/>
  <c r="L17" i="27" a="1"/>
  <c r="L17" i="27" s="1"/>
  <c r="L55" i="27" a="1"/>
  <c r="L55" i="27" s="1"/>
  <c r="L12" i="27" a="1"/>
  <c r="L12" i="27" s="1"/>
  <c r="L30" i="27" a="1"/>
  <c r="L30" i="27" s="1"/>
  <c r="L57" i="27" a="1"/>
  <c r="L57" i="27" s="1"/>
  <c r="U7" i="27" a="1"/>
  <c r="U7" i="27" s="1"/>
  <c r="L59" i="27" a="1"/>
  <c r="L59" i="27" s="1"/>
  <c r="L18" i="27" a="1"/>
  <c r="L18" i="27" s="1"/>
  <c r="L34" i="27" a="1"/>
  <c r="L34" i="27" s="1"/>
  <c r="U10" i="27" a="1"/>
  <c r="U10" i="27" s="1"/>
  <c r="U8" i="9" a="1"/>
  <c r="U8" i="9" s="1"/>
  <c r="L38" i="27" a="1"/>
  <c r="U8" i="27" a="1"/>
  <c r="U8" i="27" s="1"/>
  <c r="E40" i="9"/>
  <c r="E47" i="9" s="1"/>
  <c r="E41" i="9"/>
  <c r="L31" i="27" a="1"/>
  <c r="L31" i="27" s="1"/>
  <c r="L29" i="27" a="1"/>
  <c r="L29" i="27" s="1"/>
  <c r="U27" i="27" a="1"/>
  <c r="U27" i="27" s="1"/>
  <c r="U25" i="27" a="1"/>
  <c r="U25" i="27" s="1"/>
  <c r="C59" i="9"/>
  <c r="L17" i="9" a="1"/>
  <c r="L42" i="9" a="1"/>
  <c r="L42" i="9" s="1"/>
  <c r="L18" i="9" a="1"/>
  <c r="L11" i="9" a="1"/>
  <c r="L26" i="9" a="1"/>
  <c r="L26" i="9" s="1"/>
  <c r="L54" i="9" a="1"/>
  <c r="L54" i="9" s="1"/>
  <c r="L12" i="9" a="1"/>
  <c r="C37" i="9"/>
  <c r="L38" i="9" a="1"/>
  <c r="U9" i="9" a="1"/>
  <c r="U9" i="9" s="1"/>
  <c r="L16" i="9" a="1"/>
  <c r="L13" i="9" a="1"/>
  <c r="L44" i="9" a="1"/>
  <c r="L44" i="9" s="1"/>
  <c r="U14" i="9" a="1"/>
  <c r="U14" i="9" s="1"/>
  <c r="U24" i="9" a="1"/>
  <c r="U24" i="9" s="1"/>
  <c r="L56" i="9" a="1"/>
  <c r="L56" i="9" s="1"/>
  <c r="U11" i="9" a="1"/>
  <c r="U11" i="9" s="1"/>
  <c r="L32" i="9" a="1"/>
  <c r="L30" i="9" a="1"/>
  <c r="L30" i="9" s="1"/>
  <c r="L15" i="9" a="1"/>
  <c r="L7" i="9" a="1"/>
  <c r="L34" i="9" a="1"/>
  <c r="L34" i="9" s="1"/>
  <c r="L58" i="9" a="1"/>
  <c r="L58" i="9" s="1"/>
  <c r="L45" i="9" a="1"/>
  <c r="L45" i="9" s="1"/>
  <c r="L40" i="9" a="1"/>
  <c r="L40" i="9" s="1"/>
  <c r="C60" i="9"/>
  <c r="L14" i="9" a="1"/>
  <c r="U26" i="9" a="1"/>
  <c r="U26" i="9" s="1"/>
  <c r="L57" i="9" a="1"/>
  <c r="L57" i="9" s="1"/>
  <c r="U6" i="9" a="1"/>
  <c r="L27" i="9" a="1"/>
  <c r="L27" i="9" s="1"/>
  <c r="L10" i="9" a="1"/>
  <c r="L9" i="9" a="1"/>
  <c r="U27" i="9" a="1"/>
  <c r="U27" i="9" s="1"/>
  <c r="L60" i="9" a="1"/>
  <c r="L60" i="9" s="1"/>
  <c r="L59" i="9" a="1"/>
  <c r="L59" i="9" s="1"/>
  <c r="L31" i="9" a="1"/>
  <c r="L31" i="9" s="1"/>
  <c r="U10" i="9" a="1"/>
  <c r="U10" i="9" s="1"/>
  <c r="L33" i="9" a="1"/>
  <c r="L33" i="9" s="1"/>
  <c r="L55" i="9" a="1"/>
  <c r="L55" i="9" s="1"/>
  <c r="L8" i="9" a="1"/>
  <c r="L58" i="27" a="1"/>
  <c r="L58" i="27" s="1"/>
  <c r="U6" i="27" a="1"/>
  <c r="L25" i="9" a="1"/>
  <c r="L25" i="9" s="1"/>
  <c r="L42" i="27" a="1"/>
  <c r="L42" i="27" s="1"/>
  <c r="L44" i="27" a="1"/>
  <c r="L44" i="27" s="1"/>
  <c r="U24" i="27" a="1"/>
  <c r="U24" i="27" s="1"/>
  <c r="H40" i="27"/>
  <c r="H47" i="27" s="1"/>
  <c r="H41" i="27"/>
  <c r="L41" i="9" a="1"/>
  <c r="L41" i="9" s="1"/>
  <c r="U25" i="9" a="1"/>
  <c r="U25" i="9" s="1"/>
  <c r="L61" i="9" l="1" a="1"/>
  <c r="L61" i="9" s="1"/>
  <c r="D48" i="27"/>
  <c r="D42" i="27"/>
  <c r="D49" i="27" s="1"/>
  <c r="G41" i="9"/>
  <c r="G40" i="9"/>
  <c r="G47" i="9" s="1"/>
  <c r="G40" i="27"/>
  <c r="G47" i="27" s="1"/>
  <c r="G41" i="27"/>
  <c r="F40" i="27"/>
  <c r="F47" i="27" s="1"/>
  <c r="F41" i="27"/>
  <c r="E40" i="27"/>
  <c r="E47" i="27" s="1"/>
  <c r="E41" i="27"/>
  <c r="L61" i="27" a="1"/>
  <c r="L61" i="27" s="1"/>
  <c r="F41" i="9"/>
  <c r="F40" i="9"/>
  <c r="F47" i="9" s="1"/>
  <c r="C40" i="9"/>
  <c r="C47" i="9" s="1"/>
  <c r="C41" i="9"/>
  <c r="L6" i="9" a="1"/>
  <c r="L24" i="9" a="1"/>
  <c r="L24" i="9" s="1"/>
  <c r="Q50" i="9"/>
  <c r="M50" i="9"/>
  <c r="L38" i="9"/>
  <c r="L50" i="9" s="1"/>
  <c r="P50" i="9"/>
  <c r="O50" i="9"/>
  <c r="N50" i="9"/>
  <c r="N48" i="27"/>
  <c r="P50" i="27"/>
  <c r="O50" i="27"/>
  <c r="N50" i="27"/>
  <c r="M50" i="27"/>
  <c r="Q50" i="27"/>
  <c r="L38" i="27"/>
  <c r="L50" i="27" s="1"/>
  <c r="Z17" i="27"/>
  <c r="X17" i="27"/>
  <c r="Y17" i="27"/>
  <c r="W17" i="27"/>
  <c r="U6" i="27"/>
  <c r="U17" i="27" s="1"/>
  <c r="V17" i="27"/>
  <c r="E19" i="1"/>
  <c r="H19" i="1"/>
  <c r="D19" i="1"/>
  <c r="G19" i="1"/>
  <c r="F19" i="1"/>
  <c r="L15" i="9"/>
  <c r="C19" i="1" s="1"/>
  <c r="Q48" i="27"/>
  <c r="D18" i="1"/>
  <c r="L14" i="9"/>
  <c r="C18" i="1" s="1"/>
  <c r="H18" i="1"/>
  <c r="G18" i="1"/>
  <c r="E18" i="1"/>
  <c r="F18" i="1"/>
  <c r="L18" i="9"/>
  <c r="C22" i="1" s="1"/>
  <c r="H22" i="1"/>
  <c r="F22" i="1"/>
  <c r="G22" i="1"/>
  <c r="E22" i="1"/>
  <c r="D22" i="1"/>
  <c r="E20" i="1"/>
  <c r="D20" i="1"/>
  <c r="L16" i="9"/>
  <c r="C20" i="1" s="1"/>
  <c r="H20" i="1"/>
  <c r="F20" i="1"/>
  <c r="G20" i="1"/>
  <c r="H13" i="1"/>
  <c r="D13" i="1"/>
  <c r="L9" i="9"/>
  <c r="C13" i="1" s="1"/>
  <c r="F13" i="1"/>
  <c r="G13" i="1"/>
  <c r="E13" i="1"/>
  <c r="H11" i="1"/>
  <c r="G11" i="1"/>
  <c r="F11" i="1"/>
  <c r="E11" i="1"/>
  <c r="D11" i="1"/>
  <c r="L7" i="9"/>
  <c r="C11" i="1" s="1"/>
  <c r="D14" i="1"/>
  <c r="G14" i="1"/>
  <c r="L10" i="9"/>
  <c r="C14" i="1" s="1"/>
  <c r="H14" i="1"/>
  <c r="F14" i="1"/>
  <c r="E14" i="1"/>
  <c r="D16" i="1"/>
  <c r="L12" i="9"/>
  <c r="C16" i="1" s="1"/>
  <c r="G16" i="1"/>
  <c r="H16" i="1"/>
  <c r="F16" i="1"/>
  <c r="E16" i="1"/>
  <c r="E42" i="9"/>
  <c r="E49" i="9" s="1"/>
  <c r="E48" i="9"/>
  <c r="M48" i="27"/>
  <c r="H12" i="1"/>
  <c r="G12" i="1"/>
  <c r="E12" i="1"/>
  <c r="L8" i="9"/>
  <c r="C12" i="1" s="1"/>
  <c r="F12" i="1"/>
  <c r="D12" i="1"/>
  <c r="W17" i="9"/>
  <c r="U6" i="9"/>
  <c r="U17" i="9" s="1"/>
  <c r="Y17" i="9"/>
  <c r="Z17" i="9"/>
  <c r="X17" i="9"/>
  <c r="V17" i="9"/>
  <c r="Q48" i="9"/>
  <c r="L32" i="9"/>
  <c r="N47" i="9"/>
  <c r="N48" i="9"/>
  <c r="M47" i="9"/>
  <c r="O47" i="9"/>
  <c r="M48" i="9"/>
  <c r="O48" i="9"/>
  <c r="P48" i="9"/>
  <c r="L48" i="27"/>
  <c r="H21" i="1"/>
  <c r="L17" i="9"/>
  <c r="C21" i="1" s="1"/>
  <c r="F21" i="1"/>
  <c r="G21" i="1"/>
  <c r="E21" i="1"/>
  <c r="D21" i="1"/>
  <c r="O48" i="27"/>
  <c r="D15" i="1"/>
  <c r="H15" i="1"/>
  <c r="G15" i="1"/>
  <c r="F15" i="1"/>
  <c r="L11" i="9"/>
  <c r="C15" i="1" s="1"/>
  <c r="E15" i="1"/>
  <c r="H48" i="27"/>
  <c r="H42" i="27"/>
  <c r="H49" i="27" s="1"/>
  <c r="E17" i="1"/>
  <c r="D17" i="1"/>
  <c r="L13" i="9"/>
  <c r="C17" i="1" s="1"/>
  <c r="H17" i="1"/>
  <c r="G17" i="1"/>
  <c r="F17" i="1"/>
  <c r="C41" i="27"/>
  <c r="L24" i="27" a="1"/>
  <c r="O47" i="27" s="1"/>
  <c r="C40" i="27"/>
  <c r="C47" i="27" s="1"/>
  <c r="L6" i="27" a="1"/>
  <c r="L6" i="27" s="1"/>
  <c r="D42" i="9"/>
  <c r="D49" i="9" s="1"/>
  <c r="D48" i="9"/>
  <c r="P48" i="27"/>
  <c r="F48" i="9" l="1"/>
  <c r="F42" i="9"/>
  <c r="F49" i="9" s="1"/>
  <c r="F42" i="27"/>
  <c r="F49" i="27" s="1"/>
  <c r="F48" i="27"/>
  <c r="E48" i="27"/>
  <c r="E42" i="27"/>
  <c r="E49" i="27" s="1"/>
  <c r="G42" i="27"/>
  <c r="G49" i="27" s="1"/>
  <c r="G48" i="27"/>
  <c r="G42" i="9"/>
  <c r="G49" i="9" s="1"/>
  <c r="G48" i="9"/>
  <c r="L24" i="27"/>
  <c r="L47" i="27" s="1"/>
  <c r="M47" i="27"/>
  <c r="P47" i="27"/>
  <c r="L48" i="9"/>
  <c r="L47" i="9"/>
  <c r="N47" i="27"/>
  <c r="E10" i="1"/>
  <c r="E25" i="1" s="1"/>
  <c r="E24" i="1" s="1"/>
  <c r="E23" i="1" s="1"/>
  <c r="G10" i="1"/>
  <c r="G25" i="1" s="1"/>
  <c r="G24" i="1" s="1"/>
  <c r="G23" i="1" s="1"/>
  <c r="F10" i="1"/>
  <c r="F25" i="1" s="1"/>
  <c r="F24" i="1" s="1"/>
  <c r="F23" i="1" s="1"/>
  <c r="D10" i="1"/>
  <c r="D25" i="1" s="1"/>
  <c r="D24" i="1" s="1"/>
  <c r="D23" i="1" s="1"/>
  <c r="H10" i="1"/>
  <c r="H25" i="1" s="1"/>
  <c r="H24" i="1" s="1"/>
  <c r="H23" i="1" s="1"/>
  <c r="L6" i="9"/>
  <c r="C10" i="1" s="1"/>
  <c r="C25" i="1" s="1"/>
  <c r="C24" i="1" s="1"/>
  <c r="C23" i="1" s="1"/>
  <c r="Q47" i="9"/>
  <c r="C42" i="9"/>
  <c r="C48" i="9"/>
  <c r="C42" i="27"/>
  <c r="C48" i="27"/>
  <c r="Q47" i="27"/>
  <c r="P47" i="9"/>
  <c r="C49" i="9" l="1"/>
  <c r="L19" i="9" a="1"/>
  <c r="L19" i="9" s="1"/>
  <c r="L19" i="27" a="1"/>
  <c r="L19" i="27" s="1"/>
  <c r="C49"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tc={24C7F1AB-CDD9-4D25-8F90-835706EC8751}</author>
    <author>tc={6410E12F-93EA-4187-98CA-FF3DE7D63636}</author>
  </authors>
  <commentList>
    <comment ref="T27" authorId="0" shapeId="0" xr:uid="{1ADB235D-B804-4645-8EC8-37C5BAA3A9DC}">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 Werte sollten nicht negativ sein</t>
        </r>
      </text>
    </comment>
    <comment ref="T28" authorId="1" shapeId="0" xr:uid="{66636F0A-9D31-40F5-9517-594EC253E779}">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tc={24C7F1AB-CDD9-4D25-8F90-835706EC8751}</author>
    <author>tc={6410E12F-93EA-4187-98CA-FF3DE7D63636}</author>
  </authors>
  <commentList>
    <comment ref="T27" authorId="0" shapeId="0" xr:uid="{01D5DB40-BD7C-4CC3-A196-28B64334A68E}">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 Werte sollten nicht negativ sein</t>
        </r>
      </text>
    </comment>
    <comment ref="T28" authorId="1" shapeId="0" xr:uid="{13B03E38-D980-49C0-92E3-DB012AAAA384}">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<sst xmlns="http://schemas.openxmlformats.org/spreadsheetml/2006/main" count="325" uniqueCount="154">
  <si>
    <t>Ergänzung des Berichts "Deutsche Szenarien zur Treibhausgasneutralität im Vergleich.</t>
  </si>
  <si>
    <t xml:space="preserve">Zielerreichung unter Berücksichtigung der technischen und natürlichen Senken sowie der Kohlenstoffnutzung" mit einem Vergleich europäischer Szenarien. </t>
  </si>
  <si>
    <t>Excelfassung</t>
  </si>
  <si>
    <t>Angaben für Quellenvermerk</t>
  </si>
  <si>
    <r>
      <rPr>
        <b/>
        <sz val="14"/>
        <rFont val="Calibri"/>
        <family val="2"/>
        <scheme val="minor"/>
      </rPr>
      <t>Autor:</t>
    </r>
    <r>
      <rPr>
        <sz val="14"/>
        <rFont val="Calibri"/>
        <family val="2"/>
        <scheme val="minor"/>
      </rPr>
      <t xml:space="preserve"> Öko Institut</t>
    </r>
  </si>
  <si>
    <r>
      <rPr>
        <b/>
        <sz val="14"/>
        <rFont val="Calibri"/>
        <family val="2"/>
        <scheme val="minor"/>
      </rPr>
      <t xml:space="preserve">Bearbeiter: </t>
    </r>
    <r>
      <rPr>
        <sz val="14"/>
        <rFont val="Calibri"/>
        <family val="2"/>
        <scheme val="minor"/>
      </rPr>
      <t>Umweltbundesamt und Öko Institut</t>
    </r>
  </si>
  <si>
    <r>
      <rPr>
        <b/>
        <sz val="14"/>
        <rFont val="Calibri"/>
        <family val="2"/>
        <scheme val="minor"/>
      </rPr>
      <t>Herausgeber und Verwalter:</t>
    </r>
    <r>
      <rPr>
        <sz val="14"/>
        <rFont val="Calibri"/>
        <family val="2"/>
        <scheme val="minor"/>
      </rPr>
      <t xml:space="preserve"> Umweltbundesamt</t>
    </r>
  </si>
  <si>
    <t xml:space="preserve">Im Forschungsvorhaben des Umweltbundesamtes „Treibhausgasneutralität in der EU und in Deutschland: </t>
  </si>
  <si>
    <t>Die Konzeption einer Zielarchitektur unter Berücksichtigung von Senken“ (FKZ 3722 41 502 0) werden Treibhausgasneutralitätsszenarien für Deutschland systematisch miteinander verglichen.</t>
  </si>
  <si>
    <t xml:space="preserve">Die Ergebnisse des Vergleichs sind im Bericht "Deutsche Szenarien zur Treibhausgasneutralität im Vergleich" veröffentlicht. Die Graphiken sind ausschließlich mit den in diesem Bericht </t>
  </si>
  <si>
    <t>Link zum Analysebericht</t>
  </si>
  <si>
    <t>Link zum Hintergrundpapier</t>
  </si>
  <si>
    <t xml:space="preserve">In der vorliegenden Excel-Datei werden in derselben Systematik ergänzend europäische Szenarien miteinander vergleichen. </t>
  </si>
  <si>
    <t>Inhaltsverzeichnis</t>
  </si>
  <si>
    <t>Metadaten</t>
  </si>
  <si>
    <t>Daten, Quellen und Anmerkungen</t>
  </si>
  <si>
    <t>Graphiken</t>
  </si>
  <si>
    <t>Abb. 1</t>
  </si>
  <si>
    <t>THG-Erzeugung und Einbindung im Jahr 2045</t>
  </si>
  <si>
    <t>Abb. 1 engl.</t>
  </si>
  <si>
    <t>GHG generation and removals in 2045</t>
  </si>
  <si>
    <t>Abb. 2a</t>
  </si>
  <si>
    <t>Gesamte THG-Erzeugung und Residualemissionen ohne LULUCF im Jahr 2045</t>
  </si>
  <si>
    <t>Abb. 2b</t>
  </si>
  <si>
    <t>Prozentuale, sektorale Verteilung der THG-Erzeugung im Jahr der Treibhausgasneutralität (2045/2050)</t>
  </si>
  <si>
    <t>Abb. 3a1</t>
  </si>
  <si>
    <t>Technische und natürliche Netto-Einbindungen im Jahr 2045 im Vergleich</t>
  </si>
  <si>
    <t>Abb. 3a2</t>
  </si>
  <si>
    <t xml:space="preserve">LULUCF Emissionen und Einbindungen im Jahr 2045 im Vergleich </t>
  </si>
  <si>
    <t>Abb. 3b</t>
  </si>
  <si>
    <t>Prozentuale technische und natürliche Netto-Einbindungen im Jahr der Treibhausgasneutralität (2045/2050) im Vergleich</t>
  </si>
  <si>
    <t>Abb. 4a</t>
  </si>
  <si>
    <t>Kohlenstoffabscheidung zur Speicherung in geologischen Formationen 2045</t>
  </si>
  <si>
    <t>Abb. 4b</t>
  </si>
  <si>
    <t>Prozentuale technische Speichermengen im Jahr der Treibhausgasneutralität (2045/2050)</t>
  </si>
  <si>
    <t>Abb. 5</t>
  </si>
  <si>
    <t>Nutzung von Kohlenstoff 2045</t>
  </si>
  <si>
    <t>Dieses Blatt wird ausgeblendet - keine Änderungen vornehmen!</t>
  </si>
  <si>
    <t>Agora Gas Exit - no good data available To be updated in Raster dokument</t>
  </si>
  <si>
    <t>###Sortierte Kopie von "Daten"</t>
  </si>
  <si>
    <t>Abb. 1 und 1 engl.</t>
  </si>
  <si>
    <t>Fig 4</t>
  </si>
  <si>
    <t>PAC2.0 (2024)</t>
  </si>
  <si>
    <t>Energiewirtschaft</t>
  </si>
  <si>
    <t>Industrie</t>
  </si>
  <si>
    <t>Inländischer Verkehr</t>
  </si>
  <si>
    <t>Gebäude</t>
  </si>
  <si>
    <t>Landwirtschaft</t>
  </si>
  <si>
    <t>Abfallwirtschaft</t>
  </si>
  <si>
    <t>Internationaler Verkehr</t>
  </si>
  <si>
    <t>Andere nicht-energetische Emissionen</t>
  </si>
  <si>
    <t>FoCCS Industrie</t>
  </si>
  <si>
    <t>Fossiles CCU (mittelfristig)</t>
  </si>
  <si>
    <t>Netto LULUCF</t>
  </si>
  <si>
    <t>Netto-Grünland</t>
  </si>
  <si>
    <t>Netto-Ackerland</t>
  </si>
  <si>
    <t>Netto-Feuchtgebiete</t>
  </si>
  <si>
    <t>Netto-Siedlungen</t>
  </si>
  <si>
    <t>Abb. 2 und 3</t>
  </si>
  <si>
    <t>Fig 5</t>
  </si>
  <si>
    <t>Netto-Holzprodukte</t>
  </si>
  <si>
    <t>Netto-Wälder</t>
  </si>
  <si>
    <t>B(E)CCS inkl. BCCU mittelfristig</t>
  </si>
  <si>
    <t>BECCS (Industrie)</t>
  </si>
  <si>
    <t>BECCS (Energie)</t>
  </si>
  <si>
    <t>Importierte CCU-Produkte</t>
  </si>
  <si>
    <t>BCCS nicht-energetisch (Industrie)</t>
  </si>
  <si>
    <t>e-Fuels</t>
  </si>
  <si>
    <t>BWACCS (Energie)</t>
  </si>
  <si>
    <t>BCCU (mittelfristig)</t>
  </si>
  <si>
    <t>DACCS</t>
  </si>
  <si>
    <t>Sonstiges CDR</t>
  </si>
  <si>
    <t>Beschleunigte Verwitterung</t>
  </si>
  <si>
    <t>Pflanzenkohle</t>
  </si>
  <si>
    <t>Biomasse in Produkten</t>
  </si>
  <si>
    <t>Abb. 3, 4, 5</t>
  </si>
  <si>
    <t>LULUCF (nicht spezifiziert)</t>
  </si>
  <si>
    <t>THG-Erzeugung (incl. int. transport)</t>
  </si>
  <si>
    <t>THG-Emissionen brutto (incl. int. transport)</t>
  </si>
  <si>
    <t>THG-Emissionen netto (inkl. int. Transport)</t>
  </si>
  <si>
    <t>Check</t>
  </si>
  <si>
    <t>THG-Erzeugung</t>
  </si>
  <si>
    <t>Fossil CCS an der THG-Erzeugung</t>
  </si>
  <si>
    <t>THG-Emissionen brutto</t>
  </si>
  <si>
    <t>Fossil CCS Anteil an EU-Menge</t>
  </si>
  <si>
    <t>THG-Emissionen netto</t>
  </si>
  <si>
    <t>Technische Senken Anteil an EU</t>
  </si>
  <si>
    <t>THG-Einbindung netto</t>
  </si>
  <si>
    <t>Insustrielle Senken</t>
  </si>
  <si>
    <t>CDR ohne LULUCF</t>
  </si>
  <si>
    <t>BioCCS non-energetic (Industrie)</t>
  </si>
  <si>
    <t>BioWACCS (Energie)</t>
  </si>
  <si>
    <t>Fig 1</t>
  </si>
  <si>
    <t>Fig 2</t>
  </si>
  <si>
    <t>Fig 3</t>
  </si>
  <si>
    <t>Hauptitel:</t>
  </si>
  <si>
    <t>Untertitel:</t>
  </si>
  <si>
    <t>Quelle:</t>
  </si>
  <si>
    <t>Umweltbundesamt</t>
  </si>
  <si>
    <t>Fußnote:</t>
  </si>
  <si>
    <t>Achsenbezeichnung 1:</t>
  </si>
  <si>
    <t>THG-Erzeugung/Einbindungen [Mt CO2-Äq]</t>
  </si>
  <si>
    <t>Achsenbezeichnung 2:</t>
  </si>
  <si>
    <t>Achsenbezeichnung Jahreszahlen</t>
  </si>
  <si>
    <t>Auswahl und zentrale Daten der betrachteten Szenarien</t>
  </si>
  <si>
    <t>Agora Gas Exit (2023)</t>
  </si>
  <si>
    <t>ISI Pathways Target (2025)</t>
  </si>
  <si>
    <t>ISI Pathways Supreme (2025)</t>
  </si>
  <si>
    <t>EU IA 2040 S2,5 (2024)</t>
  </si>
  <si>
    <t>EU IA 2040 LIFE (2024)</t>
  </si>
  <si>
    <t>Other non-energy</t>
  </si>
  <si>
    <t>Gesamt-THG brutto</t>
  </si>
  <si>
    <t>Gesamt-THG netto</t>
  </si>
  <si>
    <t xml:space="preserve">Quellen der Szenarien: </t>
  </si>
  <si>
    <t>Tsekeris, D. and Karjalainen, J. (2024): Paris Agreement Compatible Scenarios (PAC) 2.0, https://www.pac-scenarios.eu/, last accessed on 13 Mar 2025</t>
  </si>
  <si>
    <t>Graf, A.; Gagnebin, M.; Buck, M. (2023): Breaking free from fossil gas, A new path to a climate-neutral Europe. Agora Energiewende. Online available at https://www.agora-energiewende.de/en/publications/breaking-free-from-fossil-gas-1/, last accessed on 3 Sep 2023.</t>
  </si>
  <si>
    <t>EC - European Commission (ed.) (2024b): Impact Assessment Report, Accompanying the document "Communication from the Commission to the EU. Securing our future Europe's 2040 climate target and path to climate neutrality by 2050 building a sustainable, just and prosperous society" (SWD(2024) 63 final). Strasbourg. Online available at https://climate.ec.europa.eu/document/download/768bc81f-5f48-48e3-b4d4-e02ba09faca1_en?filename=2040%20Climate%20Target%20Impact%20Assessment_en_0.pdf, last accessed on 14 Oct 2024.</t>
  </si>
  <si>
    <t>CARE Supreme (2025) -  Szenario für Deutschland zum prozentualen Vergleich</t>
  </si>
  <si>
    <t>* see Raster-Datei for more detailed explanation on asssumptions and missing data</t>
  </si>
  <si>
    <t>Anmerkungen zu den Graphiken:</t>
  </si>
  <si>
    <t>Other non-energy sector was not included as a category - it is assumed to be included in energy industries/industry/waste&amp;others. The category "waste" was given as "waste &amp; others", potentially including other non-energy in accordance. The scenario included a missmatch between carbon production and demand, which according to published assumptions needs to be covered as further DACC - we included them as imported e-fuels (minimum value, open upwards as imports explicitely excluded from numbers here and surely present, see above) instead of DACCU (very improbale due to high costs) or additional BECCU/fossil CCU instead. Fossil CCU values (e-fuels) are available but were not included into GHG Generated (TO BE DECIDED) nor as separate category. International transport values unclear if memo item or target scope.</t>
  </si>
  <si>
    <t xml:space="preserve">All CDR, which was not specified in the report, left in 2050 (28 Mt) was assigned fully to BECCS - split 50-50 into industry sector (mostly pulp and paper industry) and energy sector (large heat and power generation sites) - according to hints in report that these numbers could be available and realistic. Unclear where FF combustion in agriculture (1.A.4c) was accounted for. </t>
  </si>
  <si>
    <t xml:space="preserve">Unclear where FF combustion in agriculture (1.A.4c) was accounted for. No CCS of any form, CCU capture is not fully clear. </t>
  </si>
  <si>
    <t>The scenario included a missmatch between carbon production and demand, which according to published assumptions needs to be covered as further DACC - we included them as imported e-fuels (minimum value, open upwards as imports explicitely excluded from numbers here and surely present, see above) instead of DACCU (very improbale due to high costs) or additional BECCU/fossil CCU instead. Fossil CCU values (e-fuels) are available but were not included into GHG Generated (TO BE DECIDED) nor as separate category. International transport values unclear if memo item or target scope.</t>
  </si>
  <si>
    <t xml:space="preserve">All CDR, which was not specified in the report, left in 2050 (28 Mt) was assigned fully to BECCS - split 50-50 into industry sector (mostly pulp and paper industry) and energy sector (large heat and power generation sites) - according to hints in report that these numbers could be available and realistic. Unclear role of biomass stoffliche Bindung (biomass gasification for e-fuel/feedstock production) - clearly plays a role, unclear if included in sinks or not, no data available. CCU capture is not fully clear. </t>
  </si>
  <si>
    <t xml:space="preserve">Unclear role of biomass stoffliche Bindung (biomass gasification for e-fuel/feedstock production) - clearly plays a role, unclear if included in sinks or not, no data available. No CCS of any form, CCU capture is not fully clear. </t>
  </si>
  <si>
    <t>Wenn keine weiteren Informationen verfügbar sind, werden Informationen über „BECCS“ (Bioenergy with Carbon Capture and Storage) dem Element „BCCS (Energie)“ zugewiesen. Die LULUCF Kategorie wird hier netto betrachtet und bedeutet konventionelles LULUCF, bezieht also z. B. Pflanzenkohle, beschleunigte Verwitterung (in keinem Szenario von Bedeutung) und direkte stoffliche Einbindung (bspw. in Biomethanol) nicht mit ein. Mittelfristiges BioCCU/DACCU (also Kunststoffe) und langfristiges BECCU/DACCU (also erzwungene Karbonisierung z. B. von Betonteilen, Abbruchbeton etc. ) werden hier dargestellt, allerdings weisen die Szenarien diese Elemente noch nicht oder nicht getrennt aus. Kurzfristiges CCU (E-Fuels) wird hier wegen der fehlenden Speicherwirkung nicht einbezogen. Importe von E-Fuels und anderen Produkten werden hier nicht einbezogen.</t>
  </si>
  <si>
    <t>Die LULUCF-Unterkategorien werden hier jeweils netto betrachtet. Sie beziehen nur konventionelles LULUCF ein.</t>
  </si>
  <si>
    <t xml:space="preserve">LULUCF under-categories not available. </t>
  </si>
  <si>
    <t>The scenario included a missmatch between carbon production and demand, which according to published assumptions needs to be covered as further DACC - we included them as imported e-fuels (minimum value, open upwards as imports explicitely excluded from numbers here and surely present, see above) instead of DACCU (very improbale due to high costs) or additional BECCU/fossil CCU instead.</t>
  </si>
  <si>
    <t>Unclear numbers on CCU (mittelfristig) and CCU kurzfristig. E-fuel imports are largely existant but not covered in numbers - following territorial principle additional emissions should be accounted for in transport (and other sectors)</t>
  </si>
  <si>
    <t xml:space="preserve"> E-fuel imports are largely existant but not covered in numbers - following territorial principle additional emissions should be accounted for in transport (and other sectors)</t>
  </si>
  <si>
    <t>Zusätzliche Grafikelemente</t>
  </si>
  <si>
    <t>Trennlinie horizontal gepunktet</t>
  </si>
  <si>
    <t>Trennlinie horizontal</t>
  </si>
  <si>
    <t>Trennlinie vertikal gepunktet</t>
  </si>
  <si>
    <t>THG-Emissionen netto (incl. int. transport)</t>
  </si>
  <si>
    <t>CARESupreme (2025)</t>
  </si>
  <si>
    <t>Duscha, V.; Al-Dabas, K.; Deac, G.; Eckstein, J.; Frank, F.; Weißenburger, B.; Neuner, F.; Emele, L.; Böttcher, H.; Hennenberg, K.; Hesse, T.; Ludig, S.; Scheffler, M.; Wiegmann, K.; Popovski, E. (2025): Pathways to an EU in 2050 with net-zero GHG-emissions. (Climate Change). Umweltbundesamt (Hg.), Dessau-Roßlau. DOI: https://doi.org/10.60810/openumwelt-8104</t>
  </si>
  <si>
    <t>Anmerkungen pro Szenario (engl.)</t>
  </si>
  <si>
    <t>abrufbar unter:</t>
  </si>
  <si>
    <t xml:space="preserve">Für den Vergleich wurde eine einheitliche Bilanzierungsmethodik verfolgt. Diese ist im Bericht "Technisches Hintergrundpapier zur Szenarienanalyse. </t>
  </si>
  <si>
    <t xml:space="preserve">Methoden und Annahmen zum Vergleich deutscher Treibhausgasneutralitätsszenarien" dargestellt. </t>
  </si>
  <si>
    <t xml:space="preserve">Die dargestellten importierten Elemente werden nicht in die Gesamtbilanzierung aufgenommen. In den Szenarien BDI und Agora (2024) sind die Anteile für fossil CCU und BECCU (mittelfristig) nicht getrennt ausweisbar, sondern in den entsprechenden Kategorien fossil CCS und B(E)CCS enthalten und deshalb hier nicht angegeben. </t>
  </si>
  <si>
    <t>https://doi.org/10.60810/openumwelt-8124</t>
  </si>
  <si>
    <t>Harthan, R.; Repenning, J.; Bei der Wieden, M.; Bürger, V.; Braungardt, S.; Cook, V.; Emele, L.; Hennenberg, K.; Kasten, P.; Ludig, S.; Mendelevitch, R.; Moosmann, L.; Pfeiffer, M.; Scheffler, M.; Steinbach, I.; Wiegmann, K.; Bussmann, S.; Fleiter, T.; Lotz, M. T.; Mandel, T.; Rehfeldt, M.; Yu, S. (2025, in Veröffentlichung): Ambitionierte Pfade für Treibhausgasneutralität in Deutschland: CARESupreme und CARETech - Ergebnisse aus dem Forschungsprojekt Transformation zu einem vollständig treibhausgasneutralen Deutschland (CARE). Umweltbundesamt (Hg.). https://doi.org/10.60810/openumwelt-7983</t>
  </si>
  <si>
    <t>Der Verkehr wird hier ohne den internationalen Schiffs- und Seeverkehr betrachtet. Fossiles, biogenes oder atmosphärisches CCU für kurzfristige Produkte, vor allem E-Fuels, wird hier nicht einbezogen. Fossiler Anteil von WACCS ist in „FoCCS inkl. CCU mittelfristig und foWACCS“ enthalten. Es gilt das Territorialprinzip: Importe von Produkten auf Basis von Negativemissionen werden hier nicht als Entnahmen berücksichtigt, ihre Emissionen ausgewiesen, soweit möglich. Mittelfristiges, fossiles CCU wird als THG-Erzeugung oberhalb der Nulllinie dargestellt, im Gegensatz dazu BCCU als Einbindung unterhalb der Nulllinie (als Teil von B(E)CCS). Beide Elemente werden per Default im Industriesektor bilanziert, wenn in den Sektoren nichts anderes ausgewiesen wird.</t>
  </si>
  <si>
    <t>The transport sector is considered without including international shipping and maritime traffic. Fossil, biogenic, or atmospheric CCU for short-term products, particularly e-fuels, is not included. The fossil share of WACCS is categorised under ‘Fossil CCS (FoCCS) incl. medium-term CCU and foWACCS’. The territorial principle applies: imports of products based on negative emissions are not considered as removal, while their emissions are included if information is available. Medium-term fossil CCU as GHG generation is shown as an emission, while BCCU is shown as a sink below the zero line as part of B(E)CCS. Both elements are accounted for by default in the industrial sector unless explicitly allocated to other sectors.</t>
  </si>
  <si>
    <t>Mittelfristiges, fossiles CCU wird unter der Annahme der konsequenten Kreislaufnutzung und CCS am Ende des Lebens und Vermeidung von Doppelzählung als FoCCS berücksichtigt und, falls nicht anders ausgewiesen, im Industriesektor bilanziert. Der fossile Anteil von WACCS ist in „FoCCS Energie inkl. foWACCS“ enthalten. Fossiles, biogenes oder atmosphärisches CCU für kurzfristige Produkte, vor allem E-Fuels, wird hier nicht einbezogen. Emissionen aus der Verbrennung von E-Fuels sind nur in den CARE Szenarien verfügbar.</t>
  </si>
  <si>
    <t xml:space="preserve">Mittelfristiges, fossiles CCU wird unter der Annahme der konsequenten Kreislaufnutzung und CCS am Ende des Lebens und Vermeidung von Doppelzählung bei WACCS berücksichtigt. Und, falls nicht anders ausgewiesen, im Industriesektor bilanziert. Fossiler Anteil von WACCS ist in "FoCCS Energie inkl. foWACCS" enthalten. Fossiles, biogenes oder atmosphärisches CCU für kurzfristige Produkte, vor allem E-Fuels, wird hier nicht einbezogen. </t>
  </si>
  <si>
    <t xml:space="preserve"> CCU wird hier nicht einbezogen, auch keine weitere stoffliche Einbindung, keine beschleunigte Verwitterung und keine Pflanzenkohle. Fossiler Anteil von WACCS ist in „FoCCS Energie inkl. foWACCS“ enthalten.</t>
  </si>
  <si>
    <t>CCU wird hier nicht einbezogen, auch keine weitere stoffliche Einbindung, keine beschleunigte Verwitterung und keine Pflanzenkohle. Fossiler Anteil von WACCS ist in „FoCCS Energie inkl. foWACCS“ enthalten.</t>
  </si>
  <si>
    <t>FoCCS inkl. CCU mittelfristig und foWACCS</t>
  </si>
  <si>
    <t>FoCCS Energie inkl. foWACCS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</si>
</sst>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elle:&quot;\ @"/>
    <numFmt numFmtId="165" formatCode="#,##0.0"/>
    <numFmt numFmtId="166" formatCode="0.0"/>
  </numFmts>
  <fonts count="52" x14ac:knownFonts="1">
    <font>
      <sz val="10"/>
      <name val="Arial"/>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b/>
      <sz val="9"/>
      <color rgb="FF080808"/>
      <name val="Cambria"/>
      <family val="1"/>
    </font>
    <font>
      <sz val="10"/>
      <color rgb="FF080808"/>
      <name val="Cambria"/>
      <family val="1"/>
    </font>
    <font>
      <b/>
      <sz val="10"/>
      <color rgb="FF080808"/>
      <name val="Cambria"/>
      <family val="1"/>
    </font>
    <font>
      <sz val="9"/>
      <color rgb="FF080808"/>
      <name val="Cambria"/>
      <family val="1"/>
    </font>
    <font>
      <b/>
      <sz val="9"/>
      <color rgb="FFFFFFFF"/>
      <name val="Cambria"/>
      <family val="1"/>
    </font>
    <font>
      <sz val="10"/>
      <name val="Calibri"/>
      <family val="2"/>
      <scheme val="minor"/>
    </font>
    <font>
      <sz val="9"/>
      <name val="Calibri"/>
      <family val="2"/>
      <scheme val="minor"/>
    </font>
    <font>
      <b/>
      <sz val="10"/>
      <color rgb="FFFFFFFF"/>
      <name val="Calibri"/>
      <family val="2"/>
      <scheme val="minor"/>
    </font>
    <font>
      <b/>
      <sz val="12"/>
      <name val="Calibri"/>
      <family val="2"/>
      <scheme val="minor"/>
    </font>
    <font>
      <b/>
      <sz val="9"/>
      <name val="Calibri"/>
      <family val="2"/>
      <scheme val="minor"/>
    </font>
    <font>
      <sz val="7"/>
      <name val="Calibri"/>
      <family val="2"/>
      <scheme val="minor"/>
    </font>
    <font>
      <sz val="6"/>
      <name val="Calibri"/>
      <family val="2"/>
      <scheme val="minor"/>
    </font>
    <font>
      <u/>
      <sz val="10"/>
      <color theme="10"/>
      <name val="Arial"/>
      <family val="2"/>
    </font>
    <font>
      <b/>
      <sz val="14"/>
      <name val="Calibri"/>
      <family val="2"/>
      <scheme val="minor"/>
    </font>
    <font>
      <sz val="14"/>
      <name val="Calibri"/>
      <family val="2"/>
      <scheme val="minor"/>
    </font>
    <font>
      <sz val="12"/>
      <name val="Calibri"/>
      <family val="2"/>
      <scheme val="minor"/>
    </font>
    <font>
      <u/>
      <sz val="10"/>
      <color theme="10"/>
      <name val="Arial"/>
      <family val="2"/>
    </font>
    <font>
      <u/>
      <sz val="12"/>
      <color theme="10"/>
      <name val="Calibri"/>
      <family val="2"/>
      <scheme val="minor"/>
    </font>
    <font>
      <sz val="10"/>
      <color rgb="FFFF0000"/>
      <name val="Arial"/>
      <family val="2"/>
    </font>
    <font>
      <b/>
      <sz val="10"/>
      <name val="Arial"/>
      <family val="2"/>
    </font>
    <font>
      <b/>
      <sz val="10"/>
      <color rgb="FFFF0000"/>
      <name val="Arial"/>
      <family val="2"/>
    </font>
    <font>
      <sz val="10"/>
      <color rgb="FF4D4D4D"/>
      <name val="Arial"/>
      <family val="2"/>
    </font>
    <font>
      <sz val="10"/>
      <color theme="9"/>
      <name val="Arial"/>
      <family val="2"/>
    </font>
    <font>
      <b/>
      <sz val="12"/>
      <color rgb="FF000000"/>
      <name val="Calibri"/>
      <family val="2"/>
    </font>
    <font>
      <b/>
      <sz val="9"/>
      <name val="Calibri"/>
      <family val="2"/>
    </font>
    <font>
      <sz val="9"/>
      <name val="Calibri"/>
      <family val="2"/>
    </font>
    <font>
      <b/>
      <sz val="12"/>
      <name val="Calibri"/>
      <family val="2"/>
    </font>
    <font>
      <b/>
      <u/>
      <sz val="14"/>
      <name val="Calibri"/>
      <family val="2"/>
      <scheme val="minor"/>
    </font>
    <font>
      <b/>
      <sz val="18"/>
      <name val="Calibri"/>
      <family val="2"/>
      <scheme val="minor"/>
    </font>
    <font>
      <u/>
      <sz val="10"/>
      <color theme="10"/>
      <name val="Calibri"/>
      <family val="2"/>
      <scheme val="minor"/>
    </font>
    <font>
      <sz val="9"/>
      <color rgb="FFFF0000"/>
      <name val="Calibri"/>
      <family val="2"/>
      <scheme val="minor"/>
    </font>
    <font>
      <b/>
      <sz val="9"/>
      <name val="Cambria"/>
      <family val="1"/>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FF"/>
        <bgColor indexed="64"/>
      </patternFill>
    </fill>
    <fill>
      <patternFill patternType="solid">
        <fgColor rgb="FF333333"/>
        <bgColor indexed="64"/>
      </patternFill>
    </fill>
    <fill>
      <patternFill patternType="solid">
        <fgColor rgb="FFE6E6E6"/>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FFFF"/>
        <bgColor auto="1"/>
      </patternFill>
    </fill>
    <fill>
      <patternFill patternType="solid">
        <fgColor rgb="FFE6E6E6"/>
        <bgColor rgb="FF000000"/>
      </patternFill>
    </fill>
    <fill>
      <patternFill patternType="solid">
        <fgColor theme="2"/>
        <bgColor indexed="64"/>
      </patternFill>
    </fill>
    <fill>
      <patternFill patternType="solid">
        <fgColor rgb="FFDDDDDD"/>
        <bgColor indexed="64"/>
      </patternFill>
    </fill>
    <fill>
      <patternFill patternType="solid">
        <fgColor theme="5"/>
        <bgColor indexed="64"/>
      </patternFill>
    </fill>
    <fill>
      <patternFill patternType="solid">
        <fgColor theme="9"/>
        <bgColor indexed="64"/>
      </patternFill>
    </fill>
    <fill>
      <patternFill patternType="solid">
        <fgColor theme="7"/>
        <bgColor indexed="64"/>
      </patternFill>
    </fill>
    <fill>
      <patternFill patternType="solid">
        <fgColor rgb="FFFFFFFF"/>
        <bgColor rgb="FF000000"/>
      </patternFill>
    </fill>
  </fills>
  <borders count="41">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tted">
        <color theme="1"/>
      </right>
      <top/>
      <bottom/>
      <diagonal/>
    </border>
    <border>
      <left style="dotted">
        <color theme="1"/>
      </left>
      <right style="dotted">
        <color theme="1"/>
      </right>
      <top/>
      <bottom/>
      <diagonal/>
    </border>
    <border>
      <left style="dotted">
        <color theme="1"/>
      </left>
      <right/>
      <top/>
      <bottom/>
      <diagonal/>
    </border>
    <border>
      <left/>
      <right style="thin">
        <color rgb="FFFFFFFF"/>
      </right>
      <top/>
      <bottom/>
      <diagonal/>
    </border>
    <border>
      <left style="thin">
        <color rgb="FFFFFFFF"/>
      </left>
      <right style="thin">
        <color rgb="FFFFFFFF"/>
      </right>
      <top/>
      <bottom/>
      <diagonal/>
    </border>
    <border>
      <left style="thin">
        <color rgb="FFFFFFFF"/>
      </left>
      <right/>
      <top/>
      <bottom/>
      <diagonal/>
    </border>
    <border>
      <left/>
      <right style="dotted">
        <color theme="1"/>
      </right>
      <top/>
      <bottom style="thin">
        <color indexed="64"/>
      </bottom>
      <diagonal/>
    </border>
    <border>
      <left style="dotted">
        <color theme="1"/>
      </left>
      <right style="dotted">
        <color theme="1"/>
      </right>
      <top/>
      <bottom style="thin">
        <color indexed="64"/>
      </bottom>
      <diagonal/>
    </border>
    <border>
      <left/>
      <right/>
      <top style="medium">
        <color indexed="64"/>
      </top>
      <bottom style="thin">
        <color indexed="64"/>
      </bottom>
      <diagonal/>
    </border>
    <border>
      <left/>
      <right style="hair">
        <color rgb="FF000000"/>
      </right>
      <top/>
      <bottom/>
      <diagonal/>
    </border>
    <border>
      <left style="hair">
        <color rgb="FF000000"/>
      </left>
      <right/>
      <top style="thin">
        <color indexed="64"/>
      </top>
      <bottom/>
      <diagonal/>
    </border>
    <border>
      <left/>
      <right/>
      <top style="thin">
        <color indexed="64"/>
      </top>
      <bottom/>
      <diagonal/>
    </border>
    <border>
      <left/>
      <right style="thin">
        <color indexed="64"/>
      </right>
      <top style="thin">
        <color indexed="64"/>
      </top>
      <bottom/>
      <diagonal/>
    </border>
    <border>
      <left style="hair">
        <color rgb="FF000000"/>
      </left>
      <right/>
      <top/>
      <bottom/>
      <diagonal/>
    </border>
    <border>
      <left/>
      <right/>
      <top/>
      <bottom style="medium">
        <color indexed="64"/>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hair">
        <color rgb="FF000000"/>
      </left>
      <right/>
      <top/>
      <bottom style="medium">
        <color indexed="64"/>
      </bottom>
      <diagonal/>
    </border>
    <border>
      <left/>
      <right style="thin">
        <color indexed="64"/>
      </right>
      <top/>
      <bottom style="medium">
        <color indexed="64"/>
      </bottom>
      <diagonal/>
    </border>
  </borders>
  <cellStyleXfs count="46">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20" borderId="1" applyNumberFormat="0" applyAlignment="0" applyProtection="0"/>
    <xf numFmtId="0" fontId="5" fillId="20" borderId="2" applyNumberFormat="0" applyAlignment="0" applyProtection="0"/>
    <xf numFmtId="0" fontId="6" fillId="7"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21" borderId="0" applyNumberFormat="0" applyBorder="0" applyAlignment="0" applyProtection="0"/>
    <xf numFmtId="0" fontId="1" fillId="22" borderId="4" applyNumberFormat="0" applyFont="0" applyAlignment="0" applyProtection="0"/>
    <xf numFmtId="0" fontId="11" fillId="3" borderId="0" applyNumberFormat="0" applyBorder="0" applyAlignment="0" applyProtection="0"/>
    <xf numFmtId="0" fontId="12" fillId="0" borderId="0" applyNumberFormat="0" applyFill="0" applyBorder="0" applyAlignment="0" applyProtection="0"/>
    <xf numFmtId="0" fontId="13" fillId="0" borderId="5"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0" applyNumberFormat="0" applyFill="0" applyBorder="0" applyAlignment="0" applyProtection="0"/>
    <xf numFmtId="0" fontId="16" fillId="0" borderId="8" applyNumberFormat="0" applyFill="0" applyAlignment="0" applyProtection="0"/>
    <xf numFmtId="0" fontId="17" fillId="0" borderId="0" applyNumberFormat="0" applyFill="0" applyBorder="0" applyAlignment="0" applyProtection="0"/>
    <xf numFmtId="0" fontId="18" fillId="23" borderId="9" applyNumberFormat="0" applyAlignment="0" applyProtection="0"/>
    <xf numFmtId="0" fontId="1" fillId="0" borderId="0"/>
    <xf numFmtId="0" fontId="32" fillId="0" borderId="0" applyNumberFormat="0" applyFill="0" applyBorder="0" applyAlignment="0" applyProtection="0"/>
    <xf numFmtId="0" fontId="36" fillId="0" borderId="0" applyNumberFormat="0" applyFill="0" applyBorder="0" applyAlignment="0" applyProtection="0"/>
    <xf numFmtId="9" fontId="1" fillId="0" borderId="0" applyFont="0" applyFill="0" applyBorder="0" applyAlignment="0" applyProtection="0"/>
  </cellStyleXfs>
  <cellXfs count="143">
    <xf numFmtId="0" fontId="0" fillId="0" borderId="0" xfId="0"/>
    <xf numFmtId="0" fontId="20" fillId="24" borderId="21" xfId="0" applyFont="1" applyFill="1" applyBorder="1" applyAlignment="1">
      <alignment horizontal="left" vertical="center" wrapText="1"/>
    </xf>
    <xf numFmtId="0" fontId="20" fillId="26" borderId="21" xfId="0" applyFont="1" applyFill="1" applyBorder="1" applyAlignment="1">
      <alignment horizontal="left" vertical="center" wrapText="1"/>
    </xf>
    <xf numFmtId="0" fontId="24" fillId="25" borderId="24" xfId="0" applyFont="1" applyFill="1" applyBorder="1" applyAlignment="1">
      <alignment horizontal="left" vertical="center" wrapText="1"/>
    </xf>
    <xf numFmtId="0" fontId="24" fillId="25" borderId="25" xfId="0" applyFont="1" applyFill="1" applyBorder="1" applyAlignment="1">
      <alignment horizontal="center" vertical="center" wrapText="1"/>
    </xf>
    <xf numFmtId="0" fontId="24" fillId="25" borderId="26" xfId="0" applyFont="1" applyFill="1" applyBorder="1" applyAlignment="1">
      <alignment horizontal="center" vertical="center" wrapText="1"/>
    </xf>
    <xf numFmtId="0" fontId="25" fillId="0" borderId="0" xfId="0" applyFont="1"/>
    <xf numFmtId="0" fontId="26" fillId="0" borderId="0" xfId="0" applyFont="1"/>
    <xf numFmtId="0" fontId="25" fillId="26" borderId="11" xfId="0" applyFont="1" applyFill="1" applyBorder="1"/>
    <xf numFmtId="0" fontId="25" fillId="26" borderId="0" xfId="0" applyFont="1" applyFill="1"/>
    <xf numFmtId="0" fontId="26" fillId="26" borderId="0" xfId="0" applyFont="1" applyFill="1"/>
    <xf numFmtId="0" fontId="25" fillId="26" borderId="16" xfId="0" applyFont="1" applyFill="1" applyBorder="1"/>
    <xf numFmtId="0" fontId="29" fillId="0" borderId="0" xfId="0" applyFont="1"/>
    <xf numFmtId="0" fontId="26" fillId="0" borderId="0" xfId="0" applyFont="1" applyAlignment="1">
      <alignment horizontal="right" indent="1"/>
    </xf>
    <xf numFmtId="0" fontId="25" fillId="24" borderId="0" xfId="0" applyFont="1" applyFill="1"/>
    <xf numFmtId="0" fontId="26" fillId="24" borderId="0" xfId="0" applyFont="1" applyFill="1" applyAlignment="1">
      <alignment horizontal="right" indent="1"/>
    </xf>
    <xf numFmtId="0" fontId="25" fillId="26" borderId="12" xfId="0" applyFont="1" applyFill="1" applyBorder="1"/>
    <xf numFmtId="0" fontId="25" fillId="26" borderId="17" xfId="0" applyFont="1" applyFill="1" applyBorder="1"/>
    <xf numFmtId="0" fontId="25" fillId="26" borderId="18" xfId="0" applyFont="1" applyFill="1" applyBorder="1"/>
    <xf numFmtId="0" fontId="30" fillId="24" borderId="0" xfId="0" applyFont="1" applyFill="1" applyAlignment="1">
      <alignment horizontal="left" vertical="top" wrapText="1"/>
    </xf>
    <xf numFmtId="0" fontId="26" fillId="24" borderId="0" xfId="0" applyFont="1" applyFill="1"/>
    <xf numFmtId="0" fontId="28" fillId="0" borderId="0" xfId="0" applyFont="1"/>
    <xf numFmtId="0" fontId="25" fillId="24" borderId="0" xfId="0" applyFont="1" applyFill="1" applyAlignment="1">
      <alignment vertical="center"/>
    </xf>
    <xf numFmtId="0" fontId="30" fillId="24" borderId="0" xfId="0" applyFont="1" applyFill="1" applyAlignment="1">
      <alignment vertical="center"/>
    </xf>
    <xf numFmtId="164" fontId="31" fillId="24" borderId="0" xfId="0" applyNumberFormat="1" applyFont="1" applyFill="1" applyAlignment="1">
      <alignment vertical="top" wrapText="1"/>
    </xf>
    <xf numFmtId="0" fontId="31" fillId="24" borderId="0" xfId="0" applyFont="1" applyFill="1" applyAlignment="1">
      <alignment vertical="top"/>
    </xf>
    <xf numFmtId="0" fontId="20" fillId="24" borderId="27" xfId="0" applyFont="1" applyFill="1" applyBorder="1" applyAlignment="1">
      <alignment horizontal="left" vertical="center" wrapText="1"/>
    </xf>
    <xf numFmtId="0" fontId="33" fillId="24" borderId="0" xfId="0" applyFont="1" applyFill="1" applyAlignment="1">
      <alignment vertical="center" wrapText="1"/>
    </xf>
    <xf numFmtId="0" fontId="34" fillId="24" borderId="0" xfId="0" applyFont="1" applyFill="1" applyAlignment="1">
      <alignment horizontal="left" vertical="center" wrapText="1"/>
    </xf>
    <xf numFmtId="0" fontId="35" fillId="24" borderId="0" xfId="0" applyFont="1" applyFill="1" applyAlignment="1">
      <alignment vertical="center" wrapText="1"/>
    </xf>
    <xf numFmtId="0" fontId="35" fillId="24" borderId="0" xfId="0" applyFont="1" applyFill="1" applyAlignment="1">
      <alignment horizontal="center" vertical="center"/>
    </xf>
    <xf numFmtId="0" fontId="35" fillId="24" borderId="0" xfId="0" applyFont="1" applyFill="1" applyAlignment="1">
      <alignment horizontal="center"/>
    </xf>
    <xf numFmtId="0" fontId="35" fillId="24" borderId="0" xfId="0" applyFont="1" applyFill="1"/>
    <xf numFmtId="0" fontId="28" fillId="24" borderId="0" xfId="0" applyFont="1" applyFill="1" applyAlignment="1">
      <alignment horizontal="left"/>
    </xf>
    <xf numFmtId="0" fontId="38" fillId="28" borderId="0" xfId="0" applyFont="1" applyFill="1"/>
    <xf numFmtId="0" fontId="38" fillId="0" borderId="0" xfId="0" applyFont="1"/>
    <xf numFmtId="0" fontId="39" fillId="29" borderId="0" xfId="0" applyFont="1" applyFill="1"/>
    <xf numFmtId="0" fontId="40" fillId="0" borderId="0" xfId="0" applyFont="1"/>
    <xf numFmtId="0" fontId="39" fillId="30" borderId="0" xfId="0" applyFont="1" applyFill="1" applyAlignment="1">
      <alignment horizontal="center"/>
    </xf>
    <xf numFmtId="0" fontId="38" fillId="0" borderId="0" xfId="0" applyFont="1" applyAlignment="1">
      <alignment horizontal="center" vertical="center" wrapText="1"/>
    </xf>
    <xf numFmtId="0" fontId="41" fillId="0" borderId="0" xfId="0" applyFont="1" applyAlignment="1">
      <alignment horizontal="center" vertical="center" wrapText="1"/>
    </xf>
    <xf numFmtId="0" fontId="41" fillId="0" borderId="0" xfId="42" applyFont="1" applyAlignment="1">
      <alignment horizontal="center"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0" fontId="41" fillId="0" borderId="0" xfId="0" applyFont="1"/>
    <xf numFmtId="165" fontId="41" fillId="0" borderId="0" xfId="0" applyNumberFormat="1" applyFont="1"/>
    <xf numFmtId="165" fontId="41" fillId="0" borderId="0" xfId="42" applyNumberFormat="1" applyFont="1"/>
    <xf numFmtId="165" fontId="0" fillId="0" borderId="0" xfId="0" applyNumberFormat="1"/>
    <xf numFmtId="166" fontId="0" fillId="0" borderId="0" xfId="0" applyNumberFormat="1"/>
    <xf numFmtId="0" fontId="41" fillId="0" borderId="0" xfId="0" applyFont="1" applyAlignment="1">
      <alignment horizontal="left" indent="1"/>
    </xf>
    <xf numFmtId="9" fontId="0" fillId="0" borderId="0" xfId="45" applyFont="1"/>
    <xf numFmtId="3" fontId="0" fillId="0" borderId="0" xfId="0" applyNumberFormat="1"/>
    <xf numFmtId="1" fontId="0" fillId="0" borderId="0" xfId="0" applyNumberFormat="1"/>
    <xf numFmtId="0" fontId="0" fillId="0" borderId="0" xfId="0" applyAlignment="1">
      <alignment horizontal="left" indent="1"/>
    </xf>
    <xf numFmtId="0" fontId="42" fillId="0" borderId="0" xfId="0" applyFont="1" applyAlignment="1">
      <alignment horizontal="left"/>
    </xf>
    <xf numFmtId="165" fontId="1" fillId="0" borderId="0" xfId="0" applyNumberFormat="1" applyFont="1"/>
    <xf numFmtId="1" fontId="1" fillId="0" borderId="0" xfId="0" applyNumberFormat="1" applyFont="1"/>
    <xf numFmtId="0" fontId="39" fillId="0" borderId="0" xfId="0" applyFont="1"/>
    <xf numFmtId="0" fontId="1" fillId="0" borderId="0" xfId="0" applyFont="1"/>
    <xf numFmtId="165" fontId="38" fillId="0" borderId="0" xfId="0" applyNumberFormat="1" applyFont="1"/>
    <xf numFmtId="0" fontId="43" fillId="31" borderId="29" xfId="0" applyFont="1" applyFill="1" applyBorder="1" applyAlignment="1">
      <alignment horizontal="left" vertical="center" wrapText="1"/>
    </xf>
    <xf numFmtId="0" fontId="43" fillId="31" borderId="0" xfId="0" applyFont="1" applyFill="1" applyAlignment="1">
      <alignment horizontal="left" vertical="top" wrapText="1"/>
    </xf>
    <xf numFmtId="0" fontId="44" fillId="32" borderId="30" xfId="0" applyFont="1" applyFill="1" applyBorder="1" applyAlignment="1">
      <alignment horizontal="left" vertical="center" wrapText="1"/>
    </xf>
    <xf numFmtId="0" fontId="44" fillId="0" borderId="24" xfId="0" applyFont="1" applyBorder="1" applyAlignment="1">
      <alignment horizontal="center" vertical="center" wrapText="1"/>
    </xf>
    <xf numFmtId="0" fontId="44" fillId="0" borderId="25" xfId="0" applyFont="1" applyBorder="1" applyAlignment="1">
      <alignment horizontal="center" vertical="center" wrapText="1"/>
    </xf>
    <xf numFmtId="0" fontId="44" fillId="31" borderId="11" xfId="0" applyFont="1" applyFill="1" applyBorder="1" applyAlignment="1">
      <alignment horizontal="left" vertical="center" wrapText="1"/>
    </xf>
    <xf numFmtId="0" fontId="44" fillId="32" borderId="11" xfId="0" applyFont="1" applyFill="1" applyBorder="1" applyAlignment="1">
      <alignment horizontal="left" vertical="center" wrapText="1"/>
    </xf>
    <xf numFmtId="0" fontId="26" fillId="0" borderId="14" xfId="0" applyFont="1" applyBorder="1" applyAlignment="1">
      <alignment wrapText="1"/>
    </xf>
    <xf numFmtId="0" fontId="44" fillId="31" borderId="12" xfId="0" applyFont="1" applyFill="1" applyBorder="1" applyAlignment="1">
      <alignment horizontal="left" vertical="center" wrapText="1"/>
    </xf>
    <xf numFmtId="0" fontId="26" fillId="0" borderId="15" xfId="0" applyFont="1" applyBorder="1" applyAlignment="1">
      <alignment wrapText="1"/>
    </xf>
    <xf numFmtId="0" fontId="0" fillId="0" borderId="0" xfId="0" applyAlignment="1">
      <alignment wrapText="1"/>
    </xf>
    <xf numFmtId="0" fontId="43" fillId="31" borderId="36" xfId="0" applyFont="1" applyFill="1" applyBorder="1" applyAlignment="1">
      <alignment horizontal="left" vertical="center" wrapText="1"/>
    </xf>
    <xf numFmtId="0" fontId="46" fillId="0" borderId="36" xfId="0" applyFont="1" applyBorder="1" applyAlignment="1">
      <alignment horizontal="left" vertical="center" wrapText="1"/>
    </xf>
    <xf numFmtId="0" fontId="24" fillId="25" borderId="14" xfId="0" applyFont="1" applyFill="1" applyBorder="1" applyAlignment="1">
      <alignment horizontal="right" vertical="center" wrapText="1"/>
    </xf>
    <xf numFmtId="0" fontId="21" fillId="24" borderId="0" xfId="0" applyFont="1" applyFill="1" applyAlignment="1">
      <alignment wrapText="1"/>
    </xf>
    <xf numFmtId="0" fontId="24" fillId="25" borderId="15" xfId="0" applyFont="1" applyFill="1" applyBorder="1" applyAlignment="1">
      <alignment horizontal="right" vertical="center" wrapText="1"/>
    </xf>
    <xf numFmtId="0" fontId="22" fillId="24" borderId="0" xfId="0" applyFont="1" applyFill="1" applyAlignment="1">
      <alignment wrapText="1"/>
    </xf>
    <xf numFmtId="0" fontId="22" fillId="24" borderId="0" xfId="0" applyFont="1" applyFill="1" applyAlignment="1" applyProtection="1">
      <alignment wrapText="1"/>
      <protection locked="0"/>
    </xf>
    <xf numFmtId="4" fontId="23" fillId="24" borderId="22" xfId="0" applyNumberFormat="1" applyFont="1" applyFill="1" applyBorder="1" applyAlignment="1">
      <alignment horizontal="right" vertical="center" wrapText="1"/>
    </xf>
    <xf numFmtId="4" fontId="23" fillId="24" borderId="23" xfId="0" applyNumberFormat="1" applyFont="1" applyFill="1" applyBorder="1" applyAlignment="1">
      <alignment horizontal="right" vertical="center" wrapText="1"/>
    </xf>
    <xf numFmtId="0" fontId="22" fillId="24" borderId="0" xfId="0" applyFont="1" applyFill="1" applyAlignment="1">
      <alignment vertical="center" wrapText="1"/>
    </xf>
    <xf numFmtId="4" fontId="23" fillId="26" borderId="22" xfId="0" applyNumberFormat="1" applyFont="1" applyFill="1" applyBorder="1" applyAlignment="1">
      <alignment horizontal="right" vertical="center" wrapText="1"/>
    </xf>
    <xf numFmtId="4" fontId="23" fillId="26" borderId="23" xfId="0" applyNumberFormat="1" applyFont="1" applyFill="1" applyBorder="1" applyAlignment="1">
      <alignment horizontal="right" vertical="center" wrapText="1"/>
    </xf>
    <xf numFmtId="4" fontId="23" fillId="24" borderId="28" xfId="0" applyNumberFormat="1" applyFont="1" applyFill="1" applyBorder="1" applyAlignment="1">
      <alignment horizontal="right" vertical="center" wrapText="1"/>
    </xf>
    <xf numFmtId="0" fontId="0" fillId="0" borderId="35" xfId="0" applyBorder="1" applyAlignment="1">
      <alignment wrapText="1"/>
    </xf>
    <xf numFmtId="0" fontId="26" fillId="34" borderId="38" xfId="0" applyFont="1" applyFill="1" applyBorder="1" applyAlignment="1">
      <alignment wrapText="1"/>
    </xf>
    <xf numFmtId="0" fontId="26" fillId="34" borderId="14" xfId="0" applyFont="1" applyFill="1" applyBorder="1" applyAlignment="1">
      <alignment wrapText="1"/>
    </xf>
    <xf numFmtId="0" fontId="35" fillId="27" borderId="0" xfId="0" applyFont="1" applyFill="1"/>
    <xf numFmtId="0" fontId="35" fillId="35" borderId="0" xfId="0" applyFont="1" applyFill="1"/>
    <xf numFmtId="0" fontId="35" fillId="36" borderId="0" xfId="0" applyFont="1" applyFill="1"/>
    <xf numFmtId="0" fontId="35" fillId="33" borderId="0" xfId="0" applyFont="1" applyFill="1"/>
    <xf numFmtId="0" fontId="35" fillId="37" borderId="0" xfId="0" applyFont="1" applyFill="1"/>
    <xf numFmtId="0" fontId="33" fillId="24" borderId="0" xfId="0" applyFont="1" applyFill="1" applyAlignment="1">
      <alignment vertical="center"/>
    </xf>
    <xf numFmtId="0" fontId="35" fillId="24" borderId="0" xfId="0" applyFont="1" applyFill="1" applyAlignment="1">
      <alignment vertical="center"/>
    </xf>
    <xf numFmtId="0" fontId="34" fillId="24" borderId="0" xfId="0" applyFont="1" applyFill="1" applyAlignment="1">
      <alignment vertical="center"/>
    </xf>
    <xf numFmtId="0" fontId="34" fillId="24" borderId="0" xfId="0" applyFont="1" applyFill="1" applyAlignment="1">
      <alignment horizontal="left" vertical="center"/>
    </xf>
    <xf numFmtId="0" fontId="37" fillId="24" borderId="0" xfId="44" applyFont="1" applyFill="1"/>
    <xf numFmtId="0" fontId="47" fillId="24" borderId="0" xfId="0" applyFont="1" applyFill="1" applyAlignment="1">
      <alignment horizontal="left" vertical="center"/>
    </xf>
    <xf numFmtId="0" fontId="47" fillId="24" borderId="0" xfId="0" applyFont="1" applyFill="1" applyAlignment="1">
      <alignment vertical="center"/>
    </xf>
    <xf numFmtId="0" fontId="48" fillId="24" borderId="0" xfId="0" applyFont="1" applyFill="1" applyAlignment="1">
      <alignment vertical="center"/>
    </xf>
    <xf numFmtId="0" fontId="25" fillId="24" borderId="0" xfId="0" applyFont="1" applyFill="1" applyAlignment="1">
      <alignment horizontal="center"/>
    </xf>
    <xf numFmtId="0" fontId="37" fillId="24" borderId="0" xfId="44" applyFont="1" applyFill="1" applyAlignment="1">
      <alignment vertical="center"/>
    </xf>
    <xf numFmtId="0" fontId="44" fillId="38" borderId="30" xfId="0" applyFont="1" applyFill="1" applyBorder="1" applyAlignment="1">
      <alignment horizontal="left" vertical="center" wrapText="1"/>
    </xf>
    <xf numFmtId="0" fontId="0" fillId="0" borderId="39" xfId="0" applyBorder="1" applyAlignment="1">
      <alignment vertical="center" wrapText="1"/>
    </xf>
    <xf numFmtId="0" fontId="0" fillId="0" borderId="35" xfId="0" applyBorder="1" applyAlignment="1">
      <alignment vertical="center" wrapText="1"/>
    </xf>
    <xf numFmtId="0" fontId="0" fillId="0" borderId="40" xfId="0" applyBorder="1" applyAlignment="1">
      <alignment vertical="center" wrapText="1"/>
    </xf>
    <xf numFmtId="0" fontId="50" fillId="24" borderId="0" xfId="0" applyFont="1" applyFill="1" applyAlignment="1">
      <alignment horizontal="left"/>
    </xf>
    <xf numFmtId="0" fontId="35" fillId="24" borderId="0" xfId="0" applyFont="1" applyFill="1" applyAlignment="1">
      <alignment horizontal="left" vertical="center" wrapText="1"/>
    </xf>
    <xf numFmtId="0" fontId="37" fillId="0" borderId="0" xfId="43" applyFont="1" applyAlignment="1">
      <alignment vertical="center"/>
    </xf>
    <xf numFmtId="0" fontId="49" fillId="24" borderId="0" xfId="44" applyFont="1" applyFill="1"/>
    <xf numFmtId="0" fontId="37" fillId="24" borderId="0" xfId="43" applyFont="1" applyFill="1" applyAlignment="1">
      <alignment vertical="center"/>
    </xf>
    <xf numFmtId="0" fontId="37" fillId="24" borderId="0" xfId="43" applyFont="1" applyFill="1"/>
    <xf numFmtId="0" fontId="51" fillId="24" borderId="21" xfId="0" applyFont="1" applyFill="1" applyBorder="1" applyAlignment="1">
      <alignment horizontal="left" vertical="center" wrapText="1"/>
    </xf>
    <xf numFmtId="0" fontId="1" fillId="0" borderId="0" xfId="0" applyFont="1" applyAlignment="1">
      <alignment horizontal="left" indent="1"/>
    </xf>
    <xf numFmtId="0" fontId="35" fillId="24" borderId="0" xfId="0" applyFont="1" applyFill="1" applyAlignment="1">
      <alignment horizontal="left" vertical="center" wrapText="1"/>
    </xf>
    <xf numFmtId="0" fontId="39" fillId="30" borderId="0" xfId="0" applyFont="1" applyFill="1" applyAlignment="1">
      <alignment horizontal="center"/>
    </xf>
    <xf numFmtId="4" fontId="45" fillId="32" borderId="34" xfId="0" applyNumberFormat="1" applyFont="1" applyFill="1" applyBorder="1" applyAlignment="1">
      <alignment horizontal="left" vertical="center" wrapText="1"/>
    </xf>
    <xf numFmtId="4" fontId="45" fillId="32" borderId="0" xfId="0" applyNumberFormat="1" applyFont="1" applyFill="1" applyAlignment="1">
      <alignment horizontal="left" vertical="center" wrapText="1"/>
    </xf>
    <xf numFmtId="4" fontId="45" fillId="32" borderId="37" xfId="0" applyNumberFormat="1" applyFont="1" applyFill="1" applyBorder="1" applyAlignment="1">
      <alignment horizontal="left" vertical="center" wrapText="1"/>
    </xf>
    <xf numFmtId="4" fontId="45" fillId="32" borderId="32" xfId="0" applyNumberFormat="1" applyFont="1" applyFill="1" applyBorder="1" applyAlignment="1">
      <alignment horizontal="left" vertical="center" wrapText="1"/>
    </xf>
    <xf numFmtId="4" fontId="45" fillId="32" borderId="33" xfId="0" applyNumberFormat="1" applyFont="1" applyFill="1" applyBorder="1" applyAlignment="1">
      <alignment horizontal="left" vertical="center" wrapText="1"/>
    </xf>
    <xf numFmtId="4" fontId="45" fillId="31" borderId="11" xfId="0" applyNumberFormat="1" applyFont="1" applyFill="1" applyBorder="1" applyAlignment="1">
      <alignment horizontal="left" vertical="center" wrapText="1"/>
    </xf>
    <xf numFmtId="0" fontId="1" fillId="0" borderId="0" xfId="0" applyFont="1" applyAlignment="1">
      <alignment horizontal="left" vertical="center" wrapText="1"/>
    </xf>
    <xf numFmtId="0" fontId="1" fillId="0" borderId="16" xfId="0" applyFont="1" applyBorder="1" applyAlignment="1">
      <alignment horizontal="left" vertical="center" wrapText="1"/>
    </xf>
    <xf numFmtId="4" fontId="45" fillId="32" borderId="11" xfId="0" applyNumberFormat="1" applyFont="1" applyFill="1" applyBorder="1" applyAlignment="1">
      <alignment horizontal="left" vertical="center" wrapText="1"/>
    </xf>
    <xf numFmtId="4" fontId="45" fillId="32" borderId="16" xfId="0" applyNumberFormat="1" applyFont="1" applyFill="1" applyBorder="1" applyAlignment="1">
      <alignment horizontal="left" vertical="center" wrapText="1"/>
    </xf>
    <xf numFmtId="4" fontId="45" fillId="31" borderId="12" xfId="0" applyNumberFormat="1" applyFont="1" applyFill="1" applyBorder="1" applyAlignment="1">
      <alignment horizontal="left" vertical="center" wrapText="1"/>
    </xf>
    <xf numFmtId="0" fontId="1" fillId="0" borderId="17" xfId="0" applyFont="1" applyBorder="1" applyAlignment="1">
      <alignment horizontal="left" vertical="center" wrapText="1"/>
    </xf>
    <xf numFmtId="0" fontId="1" fillId="0" borderId="18" xfId="0" applyFont="1"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4" fontId="45" fillId="32" borderId="31" xfId="0" applyNumberFormat="1" applyFont="1" applyFill="1" applyBorder="1" applyAlignment="1">
      <alignment horizontal="left" vertical="center" wrapText="1"/>
    </xf>
    <xf numFmtId="4" fontId="45" fillId="31" borderId="34" xfId="0" applyNumberFormat="1" applyFont="1" applyFill="1" applyBorder="1" applyAlignment="1">
      <alignment horizontal="left" vertical="center" wrapText="1"/>
    </xf>
    <xf numFmtId="4" fontId="45" fillId="38" borderId="34" xfId="0" applyNumberFormat="1" applyFont="1" applyFill="1" applyBorder="1" applyAlignment="1">
      <alignment horizontal="left" vertical="center" wrapText="1"/>
    </xf>
    <xf numFmtId="4" fontId="45" fillId="38" borderId="0" xfId="0" applyNumberFormat="1" applyFont="1" applyFill="1" applyAlignment="1">
      <alignment horizontal="left" vertical="center" wrapText="1"/>
    </xf>
    <xf numFmtId="0" fontId="21" fillId="24" borderId="13" xfId="0" applyFont="1" applyFill="1" applyBorder="1" applyAlignment="1" applyProtection="1">
      <alignment horizontal="left" vertical="center" wrapText="1"/>
      <protection locked="0"/>
    </xf>
    <xf numFmtId="0" fontId="21" fillId="24" borderId="10" xfId="0" applyFont="1" applyFill="1" applyBorder="1" applyAlignment="1" applyProtection="1">
      <alignment horizontal="left" vertical="center" wrapText="1"/>
      <protection locked="0"/>
    </xf>
    <xf numFmtId="0" fontId="21" fillId="24" borderId="13" xfId="0" applyFont="1" applyFill="1" applyBorder="1" applyAlignment="1" applyProtection="1">
      <alignment horizontal="left" wrapText="1"/>
      <protection locked="0"/>
    </xf>
    <xf numFmtId="0" fontId="21" fillId="24" borderId="10" xfId="0" applyFont="1" applyFill="1" applyBorder="1" applyAlignment="1" applyProtection="1">
      <alignment horizontal="left" wrapText="1"/>
      <protection locked="0"/>
    </xf>
    <xf numFmtId="0" fontId="30" fillId="24" borderId="0" xfId="0" applyFont="1" applyFill="1" applyAlignment="1">
      <alignment horizontal="left" vertical="top" wrapText="1"/>
    </xf>
    <xf numFmtId="0" fontId="27" fillId="25" borderId="19" xfId="0" applyFont="1" applyFill="1" applyBorder="1" applyAlignment="1">
      <alignment horizontal="center" vertical="center"/>
    </xf>
    <xf numFmtId="0" fontId="27" fillId="25" borderId="20" xfId="0" applyFont="1" applyFill="1" applyBorder="1" applyAlignment="1">
      <alignment horizontal="center" vertical="center"/>
    </xf>
    <xf numFmtId="0" fontId="27" fillId="25" borderId="13" xfId="0" applyFont="1" applyFill="1" applyBorder="1" applyAlignment="1">
      <alignment horizontal="center" vertical="center"/>
    </xf>
  </cellXfs>
  <cellStyles count="46">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Link" xfId="43" builtinId="8"/>
    <cellStyle name="Link 2" xfId="44" xr:uid="{A9B5D501-0DC0-4B0D-BA99-2CCEC084A31E}"/>
    <cellStyle name="Neutral" xfId="31" builtinId="28" customBuiltin="1"/>
    <cellStyle name="Notiz" xfId="32" builtinId="10" customBuiltin="1"/>
    <cellStyle name="Prozent 2" xfId="45" xr:uid="{395AEE22-7F44-49BF-9104-338C1D00E8CB}"/>
    <cellStyle name="Schlecht" xfId="33" builtinId="27" customBuiltin="1"/>
    <cellStyle name="Standard" xfId="0" builtinId="0"/>
    <cellStyle name="Standard 2" xfId="42" xr:uid="{00000000-0005-0000-0000-000022000000}"/>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3">
    <dxf>
      <fill>
        <patternFill>
          <bgColor theme="0" tint="-0.24994659260841701"/>
        </patternFill>
      </fill>
      <border>
        <left/>
        <right/>
        <top/>
        <bottom/>
      </border>
    </dxf>
    <dxf>
      <font>
        <color rgb="FF006100"/>
      </font>
      <fill>
        <patternFill>
          <bgColor rgb="FFC6EFCE"/>
        </patternFill>
      </fill>
    </dxf>
    <dxf>
      <font>
        <color rgb="FF006100"/>
      </font>
      <fill>
        <patternFill>
          <bgColor rgb="FFC6EFCE"/>
        </patternFill>
      </fill>
    </dxf>
  </dxfs>
  <tableStyles count="0" defaultTableStyle="TableStyleMedium9" defaultPivotStyle="PivotStyleLight16"/>
  <colors>
    <mruColors>
      <color rgb="FFFFFFFF"/>
      <color rgb="FFDDDDDD"/>
      <color rgb="FF4B4B4D"/>
      <color rgb="FF000000"/>
      <color rgb="FF007626"/>
      <color rgb="FF9D579A"/>
      <color rgb="FF83053C"/>
      <color rgb="FFCE1F5E"/>
      <color rgb="FFD78400"/>
      <color rgb="FFFAB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image" Target="../media/image1.png"/></Relationships>
</file>

<file path=xl/charts/_rels/chart10.xml.rels><?xml version="1.0" encoding="UTF-8" standalone="yes"?>
<Relationships xmlns="http://schemas.openxmlformats.org/package/2006/relationships"><Relationship Id="rId1" Type="http://schemas.openxmlformats.org/officeDocument/2006/relationships/image" Target="../media/image1.png"/></Relationships>
</file>

<file path=xl/charts/_rels/chart2.xml.rels><?xml version="1.0" encoding="UTF-8" standalone="yes"?>
<Relationships xmlns="http://schemas.openxmlformats.org/package/2006/relationships"><Relationship Id="rId1" Type="http://schemas.openxmlformats.org/officeDocument/2006/relationships/image" Target="../media/image1.png"/></Relationships>
</file>

<file path=xl/charts/_rels/chart3.xml.rels><?xml version="1.0" encoding="UTF-8" standalone="yes"?>
<Relationships xmlns="http://schemas.openxmlformats.org/package/2006/relationships"><Relationship Id="rId1" Type="http://schemas.openxmlformats.org/officeDocument/2006/relationships/image" Target="../media/image1.png"/></Relationships>
</file>

<file path=xl/charts/_rels/chart4.xml.rels><?xml version="1.0" encoding="UTF-8" standalone="yes"?>
<Relationships xmlns="http://schemas.openxmlformats.org/package/2006/relationships"><Relationship Id="rId1" Type="http://schemas.openxmlformats.org/officeDocument/2006/relationships/image" Target="../media/image1.png"/></Relationships>
</file>

<file path=xl/charts/_rels/chart5.xml.rels><?xml version="1.0" encoding="UTF-8" standalone="yes"?>
<Relationships xmlns="http://schemas.openxmlformats.org/package/2006/relationships"><Relationship Id="rId1" Type="http://schemas.openxmlformats.org/officeDocument/2006/relationships/image" Target="../media/image1.png"/></Relationships>
</file>

<file path=xl/charts/_rels/chart6.xml.rels><?xml version="1.0" encoding="UTF-8" standalone="yes"?>
<Relationships xmlns="http://schemas.openxmlformats.org/package/2006/relationships"><Relationship Id="rId1" Type="http://schemas.openxmlformats.org/officeDocument/2006/relationships/image" Target="../media/image1.png"/></Relationships>
</file>

<file path=xl/charts/_rels/chart7.xml.rels><?xml version="1.0" encoding="UTF-8" standalone="yes"?>
<Relationships xmlns="http://schemas.openxmlformats.org/package/2006/relationships"><Relationship Id="rId1" Type="http://schemas.openxmlformats.org/officeDocument/2006/relationships/image" Target="../media/image1.png"/></Relationships>
</file>

<file path=xl/charts/_rels/chart8.xml.rels><?xml version="1.0" encoding="UTF-8" standalone="yes"?>
<Relationships xmlns="http://schemas.openxmlformats.org/package/2006/relationships"><Relationship Id="rId1" Type="http://schemas.openxmlformats.org/officeDocument/2006/relationships/image" Target="../media/image1.png"/></Relationships>
</file>

<file path=xl/charts/_rels/chart9.xml.rels><?xml version="1.0" encoding="UTF-8" standalone="yes"?>
<Relationships xmlns="http://schemas.openxmlformats.org/package/2006/relationships"><Relationship Id="rId1" Type="http://schemas.openxmlformats.org/officeDocument/2006/relationships/image" Target="../media/image1.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stacked"/>
        <c:varyColors val="0"/>
        <c:ser>
          <c:idx val="0"/>
          <c:order val="0"/>
          <c:tx>
            <c:strRef>
              <c:f>'Vorberechnung(DataGraph)'!$K$6</c:f>
              <c:strCache>
                <c:ptCount val="1"/>
                <c:pt idx="0">
                  <c:v>Energiewirtschaft</c:v>
                </c:pt>
              </c:strCache>
            </c:strRef>
          </c:tx>
          <c:spPr>
            <a:solidFill>
              <a:schemeClr val="bg1"/>
            </a:solidFill>
            <a:ln w="6350">
              <a:solidFill>
                <a:schemeClr val="bg1"/>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'Vorberechnung(DataGraph)'!$L$6:$Q$6</c:f>
              <c:numCache>
                <c:formatCode>#,##0.0</c:formatCode>
                <c:ptCount val="6"/>
                <c:pt idx="0">
                  <c:v>29.534569455784599</c:v>
                </c:pt>
                <c:pt idx="1">
                  <c:v>25.847676314272082</c:v>
                </c:pt>
                <c:pt idx="2">
                  <c:v>7.440025965711432</c:v>
                </c:pt>
                <c:pt idx="3">
                  <c:v>7.7288053960571963</c:v>
                </c:pt>
                <c:pt idx="4">
                  <c:v>7.440025965711432</c:v>
                </c:pt>
                <c:pt idx="5">
                  <c:v>7.440025965711432</c:v>
                </c:pt>
              </c:numCache>
            </c:numRef>
          </c:val>
          <c:extLst>
            <c:ext xmlns:c16="http://schemas.microsoft.com/office/drawing/2014/chart" uri="{C3380CC4-5D6E-409C-BE32-E72D297353CC}">
              <c16:uniqueId val="{0000000A-AA76-4C48-BE90-CEB44950658C}"/>
            </c:ext>
          </c:extLst>
        </c:ser>
        <c:ser>
          <c:idx val="1"/>
          <c:order val="1"/>
          <c:tx>
            <c:strRef>
              <c:f>'Vorberechnung(DataGraph)'!$K$7</c:f>
              <c:strCache>
                <c:ptCount val="1"/>
                <c:pt idx="0">
                  <c:v>Industrie</c:v>
                </c:pt>
              </c:strCache>
            </c:strRef>
          </c:tx>
          <c:spPr>
            <a:solidFill>
              <a:schemeClr val="tx1"/>
            </a:solidFill>
            <a:ln w="6350">
              <a:solidFill>
                <a:schemeClr val="tx1"/>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'Vorberechnung(DataGraph)'!$L$7:$Q$7</c:f>
              <c:numCache>
                <c:formatCode>#,##0.0</c:formatCode>
                <c:ptCount val="6"/>
                <c:pt idx="0">
                  <c:v>96.931173232687001</c:v>
                </c:pt>
                <c:pt idx="1">
                  <c:v>94.720030821343812</c:v>
                </c:pt>
                <c:pt idx="2">
                  <c:v>67.69396664306511</c:v>
                </c:pt>
                <c:pt idx="3">
                  <c:v>152.39580328941497</c:v>
                </c:pt>
                <c:pt idx="4">
                  <c:v>14.5</c:v>
                </c:pt>
                <c:pt idx="5">
                  <c:v>18</c:v>
                </c:pt>
              </c:numCache>
            </c:numRef>
          </c:val>
          <c:extLst>
            <c:ext xmlns:c16="http://schemas.microsoft.com/office/drawing/2014/chart" uri="{C3380CC4-5D6E-409C-BE32-E72D297353CC}">
              <c16:uniqueId val="{0000000B-AA76-4C48-BE90-CEB44950658C}"/>
            </c:ext>
          </c:extLst>
        </c:ser>
        <c:ser>
          <c:idx val="2"/>
          <c:order val="2"/>
          <c:tx>
            <c:strRef>
              <c:f>'Vorberechnung(DataGraph)'!$K$8</c:f>
              <c:strCache>
                <c:ptCount val="1"/>
                <c:pt idx="0">
                  <c:v>Inländischer Verkehr</c:v>
                </c:pt>
              </c:strCache>
            </c:strRef>
          </c:tx>
          <c:spPr>
            <a:solidFill>
              <a:schemeClr val="bg2"/>
            </a:solidFill>
            <a:ln w="6350">
              <a:solidFill>
                <a:schemeClr val="bg2"/>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'Vorberechnung(DataGraph)'!$L$8:$Q$8</c:f>
              <c:numCache>
                <c:formatCode>#,##0.0</c:formatCode>
                <c:ptCount val="6"/>
                <c:pt idx="0">
                  <c:v>16.937214593096101</c:v>
                </c:pt>
                <c:pt idx="1">
                  <c:v>0</c:v>
                </c:pt>
                <c:pt idx="2">
                  <c:v>2.3364434960658249</c:v>
                </c:pt>
                <c:pt idx="3">
                  <c:v>1.920605492984631</c:v>
                </c:pt>
                <c:pt idx="4">
                  <c:v>7.5</c:v>
                </c:pt>
                <c:pt idx="5">
                  <c:v>9</c:v>
                </c:pt>
              </c:numCache>
            </c:numRef>
          </c:val>
          <c:extLst>
            <c:ext xmlns:c16="http://schemas.microsoft.com/office/drawing/2014/chart" uri="{C3380CC4-5D6E-409C-BE32-E72D297353CC}">
              <c16:uniqueId val="{0000000C-AA76-4C48-BE90-CEB44950658C}"/>
            </c:ext>
          </c:extLst>
        </c:ser>
        <c:ser>
          <c:idx val="3"/>
          <c:order val="3"/>
          <c:tx>
            <c:strRef>
              <c:f>'Vorberechnung(DataGraph)'!$K$9</c:f>
              <c:strCache>
                <c:ptCount val="1"/>
                <c:pt idx="0">
                  <c:v>Gebäude</c:v>
                </c:pt>
              </c:strCache>
            </c:strRef>
          </c:tx>
          <c:spPr>
            <a:solidFill>
              <a:schemeClr val="tx2"/>
            </a:solidFill>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'Vorberechnung(DataGraph)'!$L$9:$Q$9</c:f>
              <c:numCache>
                <c:formatCode>#,##0.0</c:formatCode>
                <c:ptCount val="6"/>
                <c:pt idx="0">
                  <c:v>0.71418567040963399</c:v>
                </c:pt>
                <c:pt idx="1">
                  <c:v>0</c:v>
                </c:pt>
                <c:pt idx="2">
                  <c:v>0</c:v>
                </c:pt>
                <c:pt idx="3">
                  <c:v>0</c:v>
                </c:pt>
                <c:pt idx="4">
                  <c:v>0.78464268321003938</c:v>
                </c:pt>
                <c:pt idx="5">
                  <c:v>9.9917726192302077</c:v>
                </c:pt>
              </c:numCache>
            </c:numRef>
          </c:val>
          <c:extLst>
            <c:ext xmlns:c16="http://schemas.microsoft.com/office/drawing/2014/chart" uri="{C3380CC4-5D6E-409C-BE32-E72D297353CC}">
              <c16:uniqueId val="{0000000D-AA76-4C48-BE90-CEB44950658C}"/>
            </c:ext>
          </c:extLst>
        </c:ser>
        <c:ser>
          <c:idx val="4"/>
          <c:order val="4"/>
          <c:tx>
            <c:strRef>
              <c:f>'Vorberechnung(DataGraph)'!$K$10</c:f>
              <c:strCache>
                <c:ptCount val="1"/>
                <c:pt idx="0">
                  <c:v>Landwirtschaft</c:v>
                </c:pt>
              </c:strCache>
            </c:strRef>
          </c:tx>
          <c:spPr>
            <a:solidFill>
              <a:schemeClr val="accent1"/>
            </a:solidFill>
            <a:ln w="6350">
              <a:solidFill>
                <a:schemeClr val="accent1"/>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'Vorberechnung(DataGraph)'!$L$10:$Q$10</c:f>
              <c:numCache>
                <c:formatCode>#,##0.0</c:formatCode>
                <c:ptCount val="6"/>
                <c:pt idx="0">
                  <c:v>81.00703575663772</c:v>
                </c:pt>
                <c:pt idx="1">
                  <c:v>267.30074779409642</c:v>
                </c:pt>
                <c:pt idx="2">
                  <c:v>293.68225962967881</c:v>
                </c:pt>
                <c:pt idx="3">
                  <c:v>155.9838870689637</c:v>
                </c:pt>
                <c:pt idx="4">
                  <c:v>267.11736478757376</c:v>
                </c:pt>
                <c:pt idx="5">
                  <c:v>267.91023485155358</c:v>
                </c:pt>
              </c:numCache>
            </c:numRef>
          </c:val>
          <c:extLst>
            <c:ext xmlns:c16="http://schemas.microsoft.com/office/drawing/2014/chart" uri="{C3380CC4-5D6E-409C-BE32-E72D297353CC}">
              <c16:uniqueId val="{0000000E-AA76-4C48-BE90-CEB44950658C}"/>
            </c:ext>
          </c:extLst>
        </c:ser>
        <c:ser>
          <c:idx val="5"/>
          <c:order val="5"/>
          <c:tx>
            <c:strRef>
              <c:f>'Vorberechnung(DataGraph)'!$K$11</c:f>
              <c:strCache>
                <c:ptCount val="1"/>
                <c:pt idx="0">
                  <c:v>Abfallwirtschaft</c:v>
                </c:pt>
              </c:strCache>
            </c:strRef>
          </c:tx>
          <c:spPr>
            <a:solidFill>
              <a:schemeClr val="accent2"/>
            </a:solidFill>
            <a:ln w="6350">
              <a:solidFill>
                <a:schemeClr val="accent2"/>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'Vorberechnung(DataGraph)'!$L$11:$Q$11</c:f>
              <c:numCache>
                <c:formatCode>#,##0.0</c:formatCode>
                <c:ptCount val="6"/>
                <c:pt idx="0">
                  <c:v>28.337404120599</c:v>
                </c:pt>
                <c:pt idx="1">
                  <c:v>32</c:v>
                </c:pt>
                <c:pt idx="2">
                  <c:v>56.160675733696131</c:v>
                </c:pt>
                <c:pt idx="3">
                  <c:v>49.915695460624889</c:v>
                </c:pt>
                <c:pt idx="4">
                  <c:v>32</c:v>
                </c:pt>
                <c:pt idx="5">
                  <c:v>32</c:v>
                </c:pt>
              </c:numCache>
            </c:numRef>
          </c:val>
          <c:extLst>
            <c:ext xmlns:c16="http://schemas.microsoft.com/office/drawing/2014/chart" uri="{C3380CC4-5D6E-409C-BE32-E72D297353CC}">
              <c16:uniqueId val="{0000000F-AA76-4C48-BE90-CEB44950658C}"/>
            </c:ext>
          </c:extLst>
        </c:ser>
        <c:ser>
          <c:idx val="6"/>
          <c:order val="6"/>
          <c:tx>
            <c:strRef>
              <c:f>'Vorberechnung(DataGraph)'!$K$12</c:f>
              <c:strCache>
                <c:ptCount val="1"/>
                <c:pt idx="0">
                  <c:v>Internationaler Verkehr</c:v>
                </c:pt>
              </c:strCache>
            </c:strRef>
          </c:tx>
          <c:spPr>
            <a:solidFill>
              <a:srgbClr val="FFFFFF"/>
            </a:solidFill>
            <a:ln w="6350">
              <a:solidFill>
                <a:srgbClr val="000000"/>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'Vorberechnung(DataGraph)'!$L$12:$Q$12</c:f>
              <c:numCache>
                <c:formatCode>#,##0.0</c:formatCode>
                <c:ptCount val="6"/>
                <c:pt idx="0">
                  <c:v>0</c:v>
                </c:pt>
                <c:pt idx="1">
                  <c:v>0</c:v>
                </c:pt>
                <c:pt idx="2">
                  <c:v>0</c:v>
                </c:pt>
                <c:pt idx="3">
                  <c:v>0</c:v>
                </c:pt>
                <c:pt idx="4">
                  <c:v>11.5</c:v>
                </c:pt>
                <c:pt idx="5">
                  <c:v>10</c:v>
                </c:pt>
              </c:numCache>
            </c:numRef>
          </c:val>
          <c:extLst>
            <c:ext xmlns:c16="http://schemas.microsoft.com/office/drawing/2014/chart" uri="{C3380CC4-5D6E-409C-BE32-E72D297353CC}">
              <c16:uniqueId val="{0000001A-AA76-4C48-BE90-CEB44950658C}"/>
            </c:ext>
          </c:extLst>
        </c:ser>
        <c:ser>
          <c:idx val="7"/>
          <c:order val="7"/>
          <c:tx>
            <c:strRef>
              <c:f>'Vorberechnung(DataGraph)'!$K$13</c:f>
              <c:strCache>
                <c:ptCount val="1"/>
                <c:pt idx="0">
                  <c:v>Andere nicht-energetische Emissionen</c:v>
                </c:pt>
              </c:strCache>
            </c:strRef>
          </c:tx>
          <c:spPr>
            <a:solidFill>
              <a:srgbClr val="4B4B4D"/>
            </a:solidFill>
            <a:ln w="6350">
              <a:solidFill>
                <a:srgbClr val="4B4B4D"/>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'Vorberechnung(DataGraph)'!$L$13:$Q$13</c:f>
              <c:numCache>
                <c:formatCode>#,##0.0</c:formatCode>
                <c:ptCount val="6"/>
                <c:pt idx="0">
                  <c:v>0</c:v>
                </c:pt>
                <c:pt idx="1">
                  <c:v>0</c:v>
                </c:pt>
                <c:pt idx="2">
                  <c:v>14.70486</c:v>
                </c:pt>
                <c:pt idx="3">
                  <c:v>14.70486</c:v>
                </c:pt>
                <c:pt idx="4">
                  <c:v>22</c:v>
                </c:pt>
                <c:pt idx="5">
                  <c:v>22</c:v>
                </c:pt>
              </c:numCache>
            </c:numRef>
          </c:val>
          <c:extLst>
            <c:ext xmlns:c16="http://schemas.microsoft.com/office/drawing/2014/chart" uri="{C3380CC4-5D6E-409C-BE32-E72D297353CC}">
              <c16:uniqueId val="{0000001B-AA76-4C48-BE90-CEB44950658C}"/>
            </c:ext>
          </c:extLst>
        </c:ser>
        <c:ser>
          <c:idx val="8"/>
          <c:order val="8"/>
          <c:tx>
            <c:v>FoCCS inkl. CCU mittelfristig und foWACCS</c:v>
          </c:tx>
          <c:spPr>
            <a:pattFill prst="wdUpDiag">
              <a:fgClr>
                <a:schemeClr val="accent3"/>
              </a:fgClr>
              <a:bgClr>
                <a:srgbClr val="FFFFFF"/>
              </a:bgClr>
            </a:pattFill>
            <a:ln w="6350">
              <a:solidFill>
                <a:schemeClr val="accent3"/>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'Vorberechnung(DataGraph)'!$L$14:$Q$14</c:f>
              <c:numCache>
                <c:formatCode>#,##0.0</c:formatCode>
                <c:ptCount val="6"/>
                <c:pt idx="0">
                  <c:v>0</c:v>
                </c:pt>
                <c:pt idx="1">
                  <c:v>62.545322375267119</c:v>
                </c:pt>
                <c:pt idx="2">
                  <c:v>105.67271312</c:v>
                </c:pt>
                <c:pt idx="3">
                  <c:v>0</c:v>
                </c:pt>
                <c:pt idx="4">
                  <c:v>188.76056724564938</c:v>
                </c:pt>
                <c:pt idx="5">
                  <c:v>124.67624742921808</c:v>
                </c:pt>
              </c:numCache>
            </c:numRef>
          </c:val>
          <c:extLst>
            <c:ext xmlns:c16="http://schemas.microsoft.com/office/drawing/2014/chart" uri="{C3380CC4-5D6E-409C-BE32-E72D297353CC}">
              <c16:uniqueId val="{0000001C-AA76-4C48-BE90-CEB44950658C}"/>
            </c:ext>
          </c:extLst>
        </c:ser>
        <c:ser>
          <c:idx val="9"/>
          <c:order val="9"/>
          <c:tx>
            <c:strRef>
              <c:f>'Vorberechnung(DataGraph)'!$K$15</c:f>
              <c:strCache>
                <c:ptCount val="1"/>
                <c:pt idx="0">
                  <c:v>Netto LULUCF</c:v>
                </c:pt>
              </c:strCache>
            </c:strRef>
          </c:tx>
          <c:spPr>
            <a:solidFill>
              <a:schemeClr val="accent5"/>
            </a:solidFill>
            <a:ln w="6350">
              <a:solidFill>
                <a:schemeClr val="accent5"/>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'Vorberechnung(DataGraph)'!$L$15:$Q$15</c:f>
              <c:numCache>
                <c:formatCode>#,##0.0</c:formatCode>
                <c:ptCount val="6"/>
                <c:pt idx="0">
                  <c:v>-598.40865116497901</c:v>
                </c:pt>
                <c:pt idx="1">
                  <c:v>-400.48668630252877</c:v>
                </c:pt>
                <c:pt idx="2">
                  <c:v>-414.22898391605236</c:v>
                </c:pt>
                <c:pt idx="3">
                  <c:v>-499.41137796394287</c:v>
                </c:pt>
                <c:pt idx="4">
                  <c:v>-332.61377414786784</c:v>
                </c:pt>
                <c:pt idx="5">
                  <c:v>-388.55006961195716</c:v>
                </c:pt>
              </c:numCache>
            </c:numRef>
          </c:val>
          <c:extLst>
            <c:ext xmlns:c16="http://schemas.microsoft.com/office/drawing/2014/chart" uri="{C3380CC4-5D6E-409C-BE32-E72D297353CC}">
              <c16:uniqueId val="{0000001D-AA76-4C48-BE90-CEB44950658C}"/>
            </c:ext>
          </c:extLst>
        </c:ser>
        <c:ser>
          <c:idx val="10"/>
          <c:order val="10"/>
          <c:tx>
            <c:strRef>
              <c:f>'Vorberechnung(DataGraph)'!$K$16</c:f>
              <c:strCache>
                <c:ptCount val="1"/>
                <c:pt idx="0">
                  <c:v>B(E)CCS inkl. BCCU mittelfristig</c:v>
                </c:pt>
              </c:strCache>
            </c:strRef>
          </c:tx>
          <c:spPr>
            <a:solidFill>
              <a:schemeClr val="accent4"/>
            </a:solidFill>
            <a:ln w="6350">
              <a:solidFill>
                <a:schemeClr val="accent4"/>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'Vorberechnung(DataGraph)'!$L$16:$Q$16</c:f>
              <c:numCache>
                <c:formatCode>#,##0.0</c:formatCode>
                <c:ptCount val="6"/>
                <c:pt idx="0">
                  <c:v>0</c:v>
                </c:pt>
                <c:pt idx="1">
                  <c:v>-43.850282860170026</c:v>
                </c:pt>
                <c:pt idx="2">
                  <c:v>-27.789247552164898</c:v>
                </c:pt>
                <c:pt idx="3">
                  <c:v>0</c:v>
                </c:pt>
                <c:pt idx="4">
                  <c:v>-57.660584885788666</c:v>
                </c:pt>
                <c:pt idx="5">
                  <c:v>0</c:v>
                </c:pt>
              </c:numCache>
            </c:numRef>
          </c:val>
          <c:extLst>
            <c:ext xmlns:c16="http://schemas.microsoft.com/office/drawing/2014/chart" uri="{C3380CC4-5D6E-409C-BE32-E72D297353CC}">
              <c16:uniqueId val="{0000001E-AA76-4C48-BE90-CEB44950658C}"/>
            </c:ext>
          </c:extLst>
        </c:ser>
        <c:ser>
          <c:idx val="11"/>
          <c:order val="11"/>
          <c:tx>
            <c:strRef>
              <c:f>'Vorberechnung(DataGraph)'!$K$18</c:f>
              <c:strCache>
                <c:ptCount val="1"/>
                <c:pt idx="0">
                  <c:v>Sonstiges CDR</c:v>
                </c:pt>
              </c:strCache>
            </c:strRef>
          </c:tx>
          <c:spPr>
            <a:solidFill>
              <a:schemeClr val="accent3"/>
            </a:solidFill>
            <a:ln w="6350">
              <a:solidFill>
                <a:schemeClr val="accent3"/>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'Vorberechnung(DataGraph)'!$L$18:$Q$18</c:f>
              <c:numCache>
                <c:formatCode>#,##0.0</c:formatCode>
                <c:ptCount val="6"/>
                <c:pt idx="0">
                  <c:v>0</c:v>
                </c:pt>
                <c:pt idx="1">
                  <c:v>-14.849671658379968</c:v>
                </c:pt>
                <c:pt idx="2">
                  <c:v>0</c:v>
                </c:pt>
                <c:pt idx="3">
                  <c:v>0</c:v>
                </c:pt>
                <c:pt idx="4">
                  <c:v>0</c:v>
                </c:pt>
                <c:pt idx="5">
                  <c:v>0</c:v>
                </c:pt>
              </c:numCache>
            </c:numRef>
          </c:val>
          <c:extLst>
            <c:ext xmlns:c16="http://schemas.microsoft.com/office/drawing/2014/chart" uri="{C3380CC4-5D6E-409C-BE32-E72D297353CC}">
              <c16:uniqueId val="{0000001F-AA76-4C48-BE90-CEB44950658C}"/>
            </c:ext>
          </c:extLst>
        </c:ser>
        <c:ser>
          <c:idx val="12"/>
          <c:order val="12"/>
          <c:tx>
            <c:strRef>
              <c:f>'Vorberechnung(DataGraph)'!$K$17</c:f>
              <c:strCache>
                <c:ptCount val="1"/>
                <c:pt idx="0">
                  <c:v>DACCS</c:v>
                </c:pt>
              </c:strCache>
            </c:strRef>
          </c:tx>
          <c:spPr>
            <a:solidFill>
              <a:schemeClr val="accent6"/>
            </a:solidFill>
            <a:ln w="6350">
              <a:solidFill>
                <a:schemeClr val="accent6"/>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'Vorberechnung(DataGraph)'!$L$17:$Q$17</c:f>
              <c:numCache>
                <c:formatCode>#,##0.0</c:formatCode>
                <c:ptCount val="6"/>
                <c:pt idx="0">
                  <c:v>0</c:v>
                </c:pt>
                <c:pt idx="1">
                  <c:v>0</c:v>
                </c:pt>
                <c:pt idx="2">
                  <c:v>0</c:v>
                </c:pt>
                <c:pt idx="3">
                  <c:v>0</c:v>
                </c:pt>
                <c:pt idx="4">
                  <c:v>-56.773869034458684</c:v>
                </c:pt>
                <c:pt idx="5">
                  <c:v>-3.0814350693123553</c:v>
                </c:pt>
              </c:numCache>
            </c:numRef>
          </c:val>
          <c:extLst>
            <c:ext xmlns:c16="http://schemas.microsoft.com/office/drawing/2014/chart" uri="{C3380CC4-5D6E-409C-BE32-E72D297353CC}">
              <c16:uniqueId val="{00000020-AA76-4C48-BE90-CEB44950658C}"/>
            </c:ext>
          </c:extLst>
        </c:ser>
        <c:dLbls>
          <c:showLegendKey val="0"/>
          <c:showVal val="0"/>
          <c:showCatName val="0"/>
          <c:showSerName val="0"/>
          <c:showPercent val="0"/>
          <c:showBubbleSize val="0"/>
        </c:dLbls>
        <c:gapWidth val="150"/>
        <c:overlap val="100"/>
        <c:axId val="399557864"/>
        <c:axId val="399558256"/>
      </c:barChart>
      <c:scatterChart>
        <c:scatterStyle val="lineMarker"/>
        <c:varyColors val="0"/>
        <c:ser>
          <c:idx val="13"/>
          <c:order val="13"/>
          <c:tx>
            <c:strRef>
              <c:f>'Vorberechnung(DataGraph)'!$K$19</c:f>
              <c:strCache>
                <c:ptCount val="1"/>
                <c:pt idx="0">
                  <c:v>THG-Emissionen netto (inkl. int. Transport)</c:v>
                </c:pt>
              </c:strCache>
            </c:strRef>
          </c:tx>
          <c:spPr>
            <a:ln w="28575">
              <a:noFill/>
            </a:ln>
          </c:spPr>
          <c:marker>
            <c:symbol val="triangle"/>
            <c:size val="10"/>
            <c:spPr>
              <a:solidFill>
                <a:srgbClr val="4B4B4D"/>
              </a:solidFill>
              <a:ln w="6350">
                <a:solidFill>
                  <a:srgbClr val="FFFFFF"/>
                </a:solidFill>
              </a:ln>
            </c:spPr>
          </c:marker>
          <c:xVal>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xVal>
          <c:yVal>
            <c:numRef>
              <c:f>'Vorberechnung(DataGraph)'!$L$19:$Q$19</c:f>
              <c:numCache>
                <c:formatCode>#,##0.0</c:formatCode>
                <c:ptCount val="6"/>
                <c:pt idx="0">
                  <c:v>-344.94706833576498</c:v>
                </c:pt>
                <c:pt idx="1">
                  <c:v>-39.318185891366461</c:v>
                </c:pt>
                <c:pt idx="2">
                  <c:v>1.0658141036401503E-14</c:v>
                </c:pt>
                <c:pt idx="3">
                  <c:v>-116.7617212558975</c:v>
                </c:pt>
                <c:pt idx="4">
                  <c:v>-84.206194631619965</c:v>
                </c:pt>
                <c:pt idx="5">
                  <c:v>-15.289471244774283</c:v>
                </c:pt>
              </c:numCache>
            </c:numRef>
          </c:yVal>
          <c:smooth val="0"/>
          <c:extLst>
            <c:ext xmlns:c16="http://schemas.microsoft.com/office/drawing/2014/chart" uri="{C3380CC4-5D6E-409C-BE32-E72D297353CC}">
              <c16:uniqueId val="{00000025-AA76-4C48-BE90-CEB44950658C}"/>
            </c:ext>
          </c:extLst>
        </c:ser>
        <c:dLbls>
          <c:showLegendKey val="0"/>
          <c:showVal val="0"/>
          <c:showCatName val="0"/>
          <c:showSerName val="0"/>
          <c:showPercent val="0"/>
          <c:showBubbleSize val="0"/>
        </c:dLbls>
        <c:axId val="399557864"/>
        <c:axId val="399558256"/>
      </c:scatte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ax val="800"/>
          <c:min val="-800"/>
        </c:scaling>
        <c:delete val="0"/>
        <c:axPos val="l"/>
        <c:majorGridlines>
          <c:spPr>
            <a:ln w="6350">
              <a:solidFill>
                <a:srgbClr val="080808"/>
              </a:solidFill>
            </a:ln>
          </c:spPr>
        </c:majorGridlines>
        <c:title>
          <c:tx>
            <c:rich>
              <a:bodyPr rot="-5400000" vert="horz"/>
              <a:lstStyle/>
              <a:p>
                <a:pPr>
                  <a:defRPr/>
                </a:pPr>
                <a:r>
                  <a:rPr lang="en-US"/>
                  <a:t>THG-Erzeugung/Einbindungen [Mt CO</a:t>
                </a:r>
                <a:r>
                  <a:rPr lang="en-US" baseline="-25000"/>
                  <a:t>2</a:t>
                </a:r>
                <a:r>
                  <a:rPr lang="en-US" baseline="0"/>
                  <a:t>-</a:t>
                </a:r>
                <a:r>
                  <a:rPr lang="en-US"/>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5350308457681595E-5"/>
          <c:y val="0.84327314545493248"/>
          <c:w val="0.98583819807008344"/>
          <c:h val="0.15672685454506749"/>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stacked"/>
        <c:varyColors val="0"/>
        <c:ser>
          <c:idx val="0"/>
          <c:order val="0"/>
          <c:tx>
            <c:strRef>
              <c:f>'Vorberechnung(Daten)'!$T$24</c:f>
              <c:strCache>
                <c:ptCount val="1"/>
                <c:pt idx="0">
                  <c:v>Fossiles CCU (mittelfristig)</c:v>
                </c:pt>
              </c:strCache>
            </c:strRef>
          </c:tx>
          <c:spPr>
            <a:pattFill prst="wdUpDiag">
              <a:fgClr>
                <a:schemeClr val="bg1"/>
              </a:fgClr>
              <a:bgClr>
                <a:srgbClr val="FFFFFF"/>
              </a:bgClr>
            </a:pattFill>
            <a:ln w="6350">
              <a:solidFill>
                <a:schemeClr val="bg1"/>
              </a:solidFill>
            </a:ln>
          </c:spPr>
          <c:invertIfNegative val="0"/>
          <c:cat>
            <c:strRef>
              <c:f>'Vorberechnung(Daten)'!$U$23:$Z$23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'Vorberechnung(Daten)'!$U$24:$Z$24</c:f>
              <c:numCache>
                <c:formatCode>#,##0.0</c:formatCode>
                <c:ptCount val="6"/>
                <c:pt idx="0">
                  <c:v>0</c:v>
                </c:pt>
                <c:pt idx="1">
                  <c:v>0</c:v>
                </c:pt>
                <c:pt idx="2">
                  <c:v>0</c:v>
                </c:pt>
                <c:pt idx="3">
                  <c:v>0</c:v>
                </c:pt>
                <c:pt idx="4">
                  <c:v>56.942015882005848</c:v>
                </c:pt>
                <c:pt idx="5">
                  <c:v>0</c:v>
                </c:pt>
              </c:numCache>
            </c:numRef>
          </c:val>
          <c:extLst>
            <c:ext xmlns:c16="http://schemas.microsoft.com/office/drawing/2014/chart" uri="{C3380CC4-5D6E-409C-BE32-E72D297353CC}">
              <c16:uniqueId val="{00000000-F31D-42AD-A8B3-044D1C101D09}"/>
            </c:ext>
          </c:extLst>
        </c:ser>
        <c:ser>
          <c:idx val="1"/>
          <c:order val="1"/>
          <c:tx>
            <c:strRef>
              <c:f>'Vorberechnung(Daten)'!$T$25</c:f>
              <c:strCache>
                <c:ptCount val="1"/>
                <c:pt idx="0">
                  <c:v>BCCU (mittelfristig)</c:v>
                </c:pt>
              </c:strCache>
            </c:strRef>
          </c:tx>
          <c:spPr>
            <a:pattFill prst="wdDnDiag">
              <a:fgClr>
                <a:schemeClr val="accent6"/>
              </a:fgClr>
              <a:bgClr>
                <a:srgbClr val="FFFFFF"/>
              </a:bgClr>
            </a:pattFill>
            <a:ln>
              <a:solidFill>
                <a:schemeClr val="accent6"/>
              </a:solidFill>
            </a:ln>
          </c:spPr>
          <c:invertIfNegative val="0"/>
          <c:cat>
            <c:strRef>
              <c:f>'Vorberechnung(Daten)'!$U$23:$Z$23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'Vorberechnung(Daten)'!$U$25:$Z$25</c:f>
              <c:numCache>
                <c:formatCode>#,##0.0</c:formatCode>
                <c:ptCount val="6"/>
                <c:pt idx="0">
                  <c:v>0</c:v>
                </c:pt>
                <c:pt idx="1">
                  <c:v>14.782250558928666</c:v>
                </c:pt>
                <c:pt idx="2">
                  <c:v>0</c:v>
                </c:pt>
                <c:pt idx="3">
                  <c:v>0</c:v>
                </c:pt>
                <c:pt idx="4">
                  <c:v>1.442400153090059</c:v>
                </c:pt>
                <c:pt idx="5">
                  <c:v>0</c:v>
                </c:pt>
              </c:numCache>
            </c:numRef>
          </c:val>
          <c:extLst>
            <c:ext xmlns:c16="http://schemas.microsoft.com/office/drawing/2014/chart" uri="{C3380CC4-5D6E-409C-BE32-E72D297353CC}">
              <c16:uniqueId val="{00000001-F31D-42AD-A8B3-044D1C101D09}"/>
            </c:ext>
          </c:extLst>
        </c:ser>
        <c:ser>
          <c:idx val="2"/>
          <c:order val="2"/>
          <c:tx>
            <c:strRef>
              <c:f>'Vorberechnung(Daten)'!$T$26</c:f>
              <c:strCache>
                <c:ptCount val="1"/>
                <c:pt idx="0">
                  <c:v>Biomasse in Produkten</c:v>
                </c:pt>
              </c:strCache>
            </c:strRef>
          </c:tx>
          <c:spPr>
            <a:solidFill>
              <a:schemeClr val="bg2"/>
            </a:solidFill>
            <a:ln>
              <a:solidFill>
                <a:schemeClr val="bg2"/>
              </a:solidFill>
            </a:ln>
          </c:spPr>
          <c:invertIfNegative val="0"/>
          <c:cat>
            <c:strRef>
              <c:f>'Vorberechnung(Daten)'!$U$23:$Z$23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'Vorberechnung(Daten)'!$U$26:$Z$26</c:f>
              <c:numCache>
                <c:formatCode>#,##0.0</c:formatCode>
                <c:ptCount val="6"/>
                <c:pt idx="0">
                  <c:v>0</c:v>
                </c:pt>
                <c:pt idx="1">
                  <c:v>14.849671658379968</c:v>
                </c:pt>
                <c:pt idx="2">
                  <c:v>0</c:v>
                </c:pt>
                <c:pt idx="3">
                  <c:v>0</c:v>
                </c:pt>
                <c:pt idx="4">
                  <c:v>0</c:v>
                </c:pt>
                <c:pt idx="5">
                  <c:v>0</c:v>
                </c:pt>
              </c:numCache>
            </c:numRef>
          </c:val>
          <c:extLst>
            <c:ext xmlns:c16="http://schemas.microsoft.com/office/drawing/2014/chart" uri="{C3380CC4-5D6E-409C-BE32-E72D297353CC}">
              <c16:uniqueId val="{00000002-F31D-42AD-A8B3-044D1C101D09}"/>
            </c:ext>
          </c:extLst>
        </c:ser>
        <c:ser>
          <c:idx val="3"/>
          <c:order val="3"/>
          <c:tx>
            <c:strRef>
              <c:f>'Vorberechnung(Daten)'!$T$27</c:f>
              <c:strCache>
                <c:ptCount val="1"/>
                <c:pt idx="0">
                  <c:v>Importierte CCU-Produkte</c:v>
                </c:pt>
              </c:strCache>
            </c:strRef>
          </c:tx>
          <c:spPr>
            <a:pattFill prst="wdUpDiag">
              <a:fgClr>
                <a:schemeClr val="bg2"/>
              </a:fgClr>
              <a:bgClr>
                <a:srgbClr val="FFFFFF"/>
              </a:bgClr>
            </a:pattFill>
            <a:ln>
              <a:solidFill>
                <a:schemeClr val="bg2"/>
              </a:solidFill>
            </a:ln>
          </c:spPr>
          <c:invertIfNegative val="0"/>
          <c:cat>
            <c:strRef>
              <c:f>'Vorberechnung(Daten)'!$U$23:$Z$23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'Vorberechnung(Daten)'!$U$27:$Z$27</c:f>
              <c:numCache>
                <c:formatCode>#,##0.0</c:formatCode>
                <c:ptCount val="6"/>
                <c:pt idx="0">
                  <c:v>20.9011226576858</c:v>
                </c:pt>
                <c:pt idx="1">
                  <c:v>0</c:v>
                </c:pt>
                <c:pt idx="2">
                  <c:v>0</c:v>
                </c:pt>
                <c:pt idx="3">
                  <c:v>0</c:v>
                </c:pt>
                <c:pt idx="4">
                  <c:v>0</c:v>
                </c:pt>
                <c:pt idx="5">
                  <c:v>0</c:v>
                </c:pt>
              </c:numCache>
            </c:numRef>
          </c:val>
          <c:extLst>
            <c:ext xmlns:c16="http://schemas.microsoft.com/office/drawing/2014/chart" uri="{C3380CC4-5D6E-409C-BE32-E72D297353CC}">
              <c16:uniqueId val="{00000003-F31D-42AD-A8B3-044D1C101D09}"/>
            </c:ext>
          </c:extLst>
        </c:ser>
        <c:ser>
          <c:idx val="4"/>
          <c:order val="4"/>
          <c:tx>
            <c:strRef>
              <c:f>'Vorberechnung(Daten)'!$T$28</c:f>
              <c:strCache>
                <c:ptCount val="1"/>
                <c:pt idx="0">
                  <c:v>e-Fuels</c:v>
                </c:pt>
              </c:strCache>
            </c:strRef>
          </c:tx>
          <c:spPr>
            <a:pattFill prst="wdDnDiag">
              <a:fgClr>
                <a:schemeClr val="accent1"/>
              </a:fgClr>
              <a:bgClr>
                <a:srgbClr val="FFFFFF"/>
              </a:bgClr>
            </a:pattFill>
            <a:ln>
              <a:solidFill>
                <a:schemeClr val="accent1"/>
              </a:solidFill>
            </a:ln>
          </c:spPr>
          <c:invertIfNegative val="0"/>
          <c:cat>
            <c:strRef>
              <c:f>'Vorberechnung(Daten)'!$U$23:$Z$23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'Vorberechnung(Daten)'!$U$28:$Z$28</c:f>
              <c:numCache>
                <c:formatCode>#,##0.0</c:formatCode>
                <c:ptCount val="6"/>
                <c:pt idx="0">
                  <c:v>54.494523199288011</c:v>
                </c:pt>
                <c:pt idx="1">
                  <c:v>0</c:v>
                </c:pt>
                <c:pt idx="2">
                  <c:v>0</c:v>
                </c:pt>
                <c:pt idx="3">
                  <c:v>0</c:v>
                </c:pt>
                <c:pt idx="4">
                  <c:v>147</c:v>
                </c:pt>
                <c:pt idx="5">
                  <c:v>133.06211462722106</c:v>
                </c:pt>
              </c:numCache>
            </c:numRef>
          </c:val>
          <c:extLst>
            <c:ext xmlns:c16="http://schemas.microsoft.com/office/drawing/2014/chart" uri="{C3380CC4-5D6E-409C-BE32-E72D297353CC}">
              <c16:uniqueId val="{00000004-F31D-42AD-A8B3-044D1C101D09}"/>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Kohlenstoffnutzung [Mt C]</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0.1239616325396434"/>
          <c:y val="0.86264572955210106"/>
          <c:w val="0.79104941575747323"/>
          <c:h val="0.12905177185344019"/>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8517211575739585"/>
          <c:h val="0.73307314479470387"/>
        </c:manualLayout>
      </c:layout>
      <c:barChart>
        <c:barDir val="col"/>
        <c:grouping val="stacked"/>
        <c:varyColors val="0"/>
        <c:ser>
          <c:idx val="0"/>
          <c:order val="0"/>
          <c:tx>
            <c:v>Energy</c:v>
          </c:tx>
          <c:spPr>
            <a:solidFill>
              <a:schemeClr val="bg1"/>
            </a:solidFill>
            <a:ln w="6350">
              <a:solidFill>
                <a:schemeClr val="bg1"/>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'Vorberechnung(DataGraph)'!$L$6:$Q$6</c:f>
              <c:numCache>
                <c:formatCode>#,##0.0</c:formatCode>
                <c:ptCount val="6"/>
                <c:pt idx="0">
                  <c:v>29.534569455784599</c:v>
                </c:pt>
                <c:pt idx="1">
                  <c:v>25.847676314272082</c:v>
                </c:pt>
                <c:pt idx="2">
                  <c:v>7.440025965711432</c:v>
                </c:pt>
                <c:pt idx="3">
                  <c:v>7.7288053960571963</c:v>
                </c:pt>
                <c:pt idx="4">
                  <c:v>7.440025965711432</c:v>
                </c:pt>
                <c:pt idx="5">
                  <c:v>7.440025965711432</c:v>
                </c:pt>
              </c:numCache>
            </c:numRef>
          </c:val>
          <c:extLst>
            <c:ext xmlns:c16="http://schemas.microsoft.com/office/drawing/2014/chart" uri="{C3380CC4-5D6E-409C-BE32-E72D297353CC}">
              <c16:uniqueId val="{00000000-CA59-4845-BCEC-3068DC578EEA}"/>
            </c:ext>
          </c:extLst>
        </c:ser>
        <c:ser>
          <c:idx val="1"/>
          <c:order val="1"/>
          <c:tx>
            <c:v>Industry</c:v>
          </c:tx>
          <c:spPr>
            <a:solidFill>
              <a:schemeClr val="tx1"/>
            </a:solidFill>
            <a:ln w="6350">
              <a:solidFill>
                <a:schemeClr val="tx1"/>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'Vorberechnung(DataGraph)'!$L$7:$Q$7</c:f>
              <c:numCache>
                <c:formatCode>#,##0.0</c:formatCode>
                <c:ptCount val="6"/>
                <c:pt idx="0">
                  <c:v>96.931173232687001</c:v>
                </c:pt>
                <c:pt idx="1">
                  <c:v>94.720030821343812</c:v>
                </c:pt>
                <c:pt idx="2">
                  <c:v>67.69396664306511</c:v>
                </c:pt>
                <c:pt idx="3">
                  <c:v>152.39580328941497</c:v>
                </c:pt>
                <c:pt idx="4">
                  <c:v>14.5</c:v>
                </c:pt>
                <c:pt idx="5">
                  <c:v>18</c:v>
                </c:pt>
              </c:numCache>
            </c:numRef>
          </c:val>
          <c:extLst>
            <c:ext xmlns:c16="http://schemas.microsoft.com/office/drawing/2014/chart" uri="{C3380CC4-5D6E-409C-BE32-E72D297353CC}">
              <c16:uniqueId val="{00000001-CA59-4845-BCEC-3068DC578EEA}"/>
            </c:ext>
          </c:extLst>
        </c:ser>
        <c:ser>
          <c:idx val="2"/>
          <c:order val="2"/>
          <c:tx>
            <c:v>Domestic Transport</c:v>
          </c:tx>
          <c:spPr>
            <a:solidFill>
              <a:schemeClr val="bg2"/>
            </a:solidFill>
            <a:ln w="6350">
              <a:solidFill>
                <a:schemeClr val="bg2"/>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'Vorberechnung(DataGraph)'!$L$8:$Q$8</c:f>
              <c:numCache>
                <c:formatCode>#,##0.0</c:formatCode>
                <c:ptCount val="6"/>
                <c:pt idx="0">
                  <c:v>16.937214593096101</c:v>
                </c:pt>
                <c:pt idx="1">
                  <c:v>0</c:v>
                </c:pt>
                <c:pt idx="2">
                  <c:v>2.3364434960658249</c:v>
                </c:pt>
                <c:pt idx="3">
                  <c:v>1.920605492984631</c:v>
                </c:pt>
                <c:pt idx="4">
                  <c:v>7.5</c:v>
                </c:pt>
                <c:pt idx="5">
                  <c:v>9</c:v>
                </c:pt>
              </c:numCache>
            </c:numRef>
          </c:val>
          <c:extLst>
            <c:ext xmlns:c16="http://schemas.microsoft.com/office/drawing/2014/chart" uri="{C3380CC4-5D6E-409C-BE32-E72D297353CC}">
              <c16:uniqueId val="{00000002-CA59-4845-BCEC-3068DC578EEA}"/>
            </c:ext>
          </c:extLst>
        </c:ser>
        <c:ser>
          <c:idx val="3"/>
          <c:order val="3"/>
          <c:tx>
            <c:v>Buildings</c:v>
          </c:tx>
          <c:spPr>
            <a:solidFill>
              <a:schemeClr val="tx2"/>
            </a:solidFill>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'Vorberechnung(DataGraph)'!$L$9:$Q$9</c:f>
              <c:numCache>
                <c:formatCode>#,##0.0</c:formatCode>
                <c:ptCount val="6"/>
                <c:pt idx="0">
                  <c:v>0.71418567040963399</c:v>
                </c:pt>
                <c:pt idx="1">
                  <c:v>0</c:v>
                </c:pt>
                <c:pt idx="2">
                  <c:v>0</c:v>
                </c:pt>
                <c:pt idx="3">
                  <c:v>0</c:v>
                </c:pt>
                <c:pt idx="4">
                  <c:v>0.78464268321003938</c:v>
                </c:pt>
                <c:pt idx="5">
                  <c:v>9.9917726192302077</c:v>
                </c:pt>
              </c:numCache>
            </c:numRef>
          </c:val>
          <c:extLst>
            <c:ext xmlns:c16="http://schemas.microsoft.com/office/drawing/2014/chart" uri="{C3380CC4-5D6E-409C-BE32-E72D297353CC}">
              <c16:uniqueId val="{00000003-CA59-4845-BCEC-3068DC578EEA}"/>
            </c:ext>
          </c:extLst>
        </c:ser>
        <c:ser>
          <c:idx val="4"/>
          <c:order val="4"/>
          <c:tx>
            <c:v>Agriculture</c:v>
          </c:tx>
          <c:spPr>
            <a:solidFill>
              <a:schemeClr val="accent1"/>
            </a:solidFill>
            <a:ln w="6350">
              <a:solidFill>
                <a:schemeClr val="accent1"/>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'Vorberechnung(DataGraph)'!$L$10:$Q$10</c:f>
              <c:numCache>
                <c:formatCode>#,##0.0</c:formatCode>
                <c:ptCount val="6"/>
                <c:pt idx="0">
                  <c:v>81.00703575663772</c:v>
                </c:pt>
                <c:pt idx="1">
                  <c:v>267.30074779409642</c:v>
                </c:pt>
                <c:pt idx="2">
                  <c:v>293.68225962967881</c:v>
                </c:pt>
                <c:pt idx="3">
                  <c:v>155.9838870689637</c:v>
                </c:pt>
                <c:pt idx="4">
                  <c:v>267.11736478757376</c:v>
                </c:pt>
                <c:pt idx="5">
                  <c:v>267.91023485155358</c:v>
                </c:pt>
              </c:numCache>
            </c:numRef>
          </c:val>
          <c:extLst>
            <c:ext xmlns:c16="http://schemas.microsoft.com/office/drawing/2014/chart" uri="{C3380CC4-5D6E-409C-BE32-E72D297353CC}">
              <c16:uniqueId val="{00000004-CA59-4845-BCEC-3068DC578EEA}"/>
            </c:ext>
          </c:extLst>
        </c:ser>
        <c:ser>
          <c:idx val="5"/>
          <c:order val="5"/>
          <c:tx>
            <c:v>Waste</c:v>
          </c:tx>
          <c:spPr>
            <a:solidFill>
              <a:schemeClr val="accent2"/>
            </a:solidFill>
            <a:ln w="6350">
              <a:solidFill>
                <a:schemeClr val="accent2"/>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'Vorberechnung(DataGraph)'!$L$11:$Q$11</c:f>
              <c:numCache>
                <c:formatCode>#,##0.0</c:formatCode>
                <c:ptCount val="6"/>
                <c:pt idx="0">
                  <c:v>28.337404120599</c:v>
                </c:pt>
                <c:pt idx="1">
                  <c:v>32</c:v>
                </c:pt>
                <c:pt idx="2">
                  <c:v>56.160675733696131</c:v>
                </c:pt>
                <c:pt idx="3">
                  <c:v>49.915695460624889</c:v>
                </c:pt>
                <c:pt idx="4">
                  <c:v>32</c:v>
                </c:pt>
                <c:pt idx="5">
                  <c:v>32</c:v>
                </c:pt>
              </c:numCache>
            </c:numRef>
          </c:val>
          <c:extLst>
            <c:ext xmlns:c16="http://schemas.microsoft.com/office/drawing/2014/chart" uri="{C3380CC4-5D6E-409C-BE32-E72D297353CC}">
              <c16:uniqueId val="{00000005-CA59-4845-BCEC-3068DC578EEA}"/>
            </c:ext>
          </c:extLst>
        </c:ser>
        <c:ser>
          <c:idx val="6"/>
          <c:order val="6"/>
          <c:tx>
            <c:v>International Transport</c:v>
          </c:tx>
          <c:spPr>
            <a:solidFill>
              <a:srgbClr val="FFFFFF"/>
            </a:solidFill>
            <a:ln w="6350">
              <a:solidFill>
                <a:srgbClr val="000000"/>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'Vorberechnung(DataGraph)'!$L$12:$Q$12</c:f>
              <c:numCache>
                <c:formatCode>#,##0.0</c:formatCode>
                <c:ptCount val="6"/>
                <c:pt idx="0">
                  <c:v>0</c:v>
                </c:pt>
                <c:pt idx="1">
                  <c:v>0</c:v>
                </c:pt>
                <c:pt idx="2">
                  <c:v>0</c:v>
                </c:pt>
                <c:pt idx="3">
                  <c:v>0</c:v>
                </c:pt>
                <c:pt idx="4">
                  <c:v>11.5</c:v>
                </c:pt>
                <c:pt idx="5">
                  <c:v>10</c:v>
                </c:pt>
              </c:numCache>
            </c:numRef>
          </c:val>
          <c:extLst>
            <c:ext xmlns:c16="http://schemas.microsoft.com/office/drawing/2014/chart" uri="{C3380CC4-5D6E-409C-BE32-E72D297353CC}">
              <c16:uniqueId val="{00000006-CA59-4845-BCEC-3068DC578EEA}"/>
            </c:ext>
          </c:extLst>
        </c:ser>
        <c:ser>
          <c:idx val="7"/>
          <c:order val="7"/>
          <c:tx>
            <c:v>Other non-energy emissions</c:v>
          </c:tx>
          <c:spPr>
            <a:solidFill>
              <a:srgbClr val="4B4B4D"/>
            </a:solidFill>
            <a:ln w="6350">
              <a:solidFill>
                <a:srgbClr val="4B4B4D"/>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'Vorberechnung(DataGraph)'!$L$13:$Q$13</c:f>
              <c:numCache>
                <c:formatCode>#,##0.0</c:formatCode>
                <c:ptCount val="6"/>
                <c:pt idx="0">
                  <c:v>0</c:v>
                </c:pt>
                <c:pt idx="1">
                  <c:v>0</c:v>
                </c:pt>
                <c:pt idx="2">
                  <c:v>14.70486</c:v>
                </c:pt>
                <c:pt idx="3">
                  <c:v>14.70486</c:v>
                </c:pt>
                <c:pt idx="4">
                  <c:v>22</c:v>
                </c:pt>
                <c:pt idx="5">
                  <c:v>22</c:v>
                </c:pt>
              </c:numCache>
            </c:numRef>
          </c:val>
          <c:extLst>
            <c:ext xmlns:c16="http://schemas.microsoft.com/office/drawing/2014/chart" uri="{C3380CC4-5D6E-409C-BE32-E72D297353CC}">
              <c16:uniqueId val="{00000007-CA59-4845-BCEC-3068DC578EEA}"/>
            </c:ext>
          </c:extLst>
        </c:ser>
        <c:ser>
          <c:idx val="8"/>
          <c:order val="8"/>
          <c:tx>
            <c:v>FoCCS incl. medium-term CCU and foWACCS</c:v>
          </c:tx>
          <c:spPr>
            <a:pattFill prst="wdUpDiag">
              <a:fgClr>
                <a:schemeClr val="accent3"/>
              </a:fgClr>
              <a:bgClr>
                <a:srgbClr val="FFFFFF"/>
              </a:bgClr>
            </a:pattFill>
            <a:ln w="6350">
              <a:solidFill>
                <a:schemeClr val="accent3"/>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'Vorberechnung(DataGraph)'!$L$14:$Q$14</c:f>
              <c:numCache>
                <c:formatCode>#,##0.0</c:formatCode>
                <c:ptCount val="6"/>
                <c:pt idx="0">
                  <c:v>0</c:v>
                </c:pt>
                <c:pt idx="1">
                  <c:v>62.545322375267119</c:v>
                </c:pt>
                <c:pt idx="2">
                  <c:v>105.67271312</c:v>
                </c:pt>
                <c:pt idx="3">
                  <c:v>0</c:v>
                </c:pt>
                <c:pt idx="4">
                  <c:v>188.76056724564938</c:v>
                </c:pt>
                <c:pt idx="5">
                  <c:v>124.67624742921808</c:v>
                </c:pt>
              </c:numCache>
            </c:numRef>
          </c:val>
          <c:extLst>
            <c:ext xmlns:c16="http://schemas.microsoft.com/office/drawing/2014/chart" uri="{C3380CC4-5D6E-409C-BE32-E72D297353CC}">
              <c16:uniqueId val="{00000008-CA59-4845-BCEC-3068DC578EEA}"/>
            </c:ext>
          </c:extLst>
        </c:ser>
        <c:ser>
          <c:idx val="9"/>
          <c:order val="9"/>
          <c:tx>
            <c:v>Net LULUCF</c:v>
          </c:tx>
          <c:spPr>
            <a:solidFill>
              <a:schemeClr val="accent5"/>
            </a:solidFill>
            <a:ln w="6350">
              <a:solidFill>
                <a:schemeClr val="accent5"/>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'Vorberechnung(DataGraph)'!$L$15:$Q$15</c:f>
              <c:numCache>
                <c:formatCode>#,##0.0</c:formatCode>
                <c:ptCount val="6"/>
                <c:pt idx="0">
                  <c:v>-598.40865116497901</c:v>
                </c:pt>
                <c:pt idx="1">
                  <c:v>-400.48668630252877</c:v>
                </c:pt>
                <c:pt idx="2">
                  <c:v>-414.22898391605236</c:v>
                </c:pt>
                <c:pt idx="3">
                  <c:v>-499.41137796394287</c:v>
                </c:pt>
                <c:pt idx="4">
                  <c:v>-332.61377414786784</c:v>
                </c:pt>
                <c:pt idx="5">
                  <c:v>-388.55006961195716</c:v>
                </c:pt>
              </c:numCache>
            </c:numRef>
          </c:val>
          <c:extLst>
            <c:ext xmlns:c16="http://schemas.microsoft.com/office/drawing/2014/chart" uri="{C3380CC4-5D6E-409C-BE32-E72D297353CC}">
              <c16:uniqueId val="{00000009-CA59-4845-BCEC-3068DC578EEA}"/>
            </c:ext>
          </c:extLst>
        </c:ser>
        <c:ser>
          <c:idx val="10"/>
          <c:order val="10"/>
          <c:tx>
            <c:v>B(E)CCS incl. medium-term BCCU</c:v>
          </c:tx>
          <c:spPr>
            <a:solidFill>
              <a:schemeClr val="accent4"/>
            </a:solidFill>
            <a:ln w="6350">
              <a:solidFill>
                <a:schemeClr val="accent4"/>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'Vorberechnung(DataGraph)'!$L$16:$Q$16</c:f>
              <c:numCache>
                <c:formatCode>#,##0.0</c:formatCode>
                <c:ptCount val="6"/>
                <c:pt idx="0">
                  <c:v>0</c:v>
                </c:pt>
                <c:pt idx="1">
                  <c:v>-43.850282860170026</c:v>
                </c:pt>
                <c:pt idx="2">
                  <c:v>-27.789247552164898</c:v>
                </c:pt>
                <c:pt idx="3">
                  <c:v>0</c:v>
                </c:pt>
                <c:pt idx="4">
                  <c:v>-57.660584885788666</c:v>
                </c:pt>
                <c:pt idx="5">
                  <c:v>0</c:v>
                </c:pt>
              </c:numCache>
            </c:numRef>
          </c:val>
          <c:extLst>
            <c:ext xmlns:c16="http://schemas.microsoft.com/office/drawing/2014/chart" uri="{C3380CC4-5D6E-409C-BE32-E72D297353CC}">
              <c16:uniqueId val="{0000000A-CA59-4845-BCEC-3068DC578EEA}"/>
            </c:ext>
          </c:extLst>
        </c:ser>
        <c:ser>
          <c:idx val="12"/>
          <c:order val="11"/>
          <c:tx>
            <c:v>Other CDR</c:v>
          </c:tx>
          <c:spPr>
            <a:solidFill>
              <a:schemeClr val="accent3"/>
            </a:solidFill>
            <a:ln w="6350">
              <a:solidFill>
                <a:schemeClr val="accent3"/>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'Vorberechnung(DataGraph)'!$L$18:$Q$18</c:f>
              <c:numCache>
                <c:formatCode>#,##0.0</c:formatCode>
                <c:ptCount val="6"/>
                <c:pt idx="0">
                  <c:v>0</c:v>
                </c:pt>
                <c:pt idx="1">
                  <c:v>-14.849671658379968</c:v>
                </c:pt>
                <c:pt idx="2">
                  <c:v>0</c:v>
                </c:pt>
                <c:pt idx="3">
                  <c:v>0</c:v>
                </c:pt>
                <c:pt idx="4">
                  <c:v>0</c:v>
                </c:pt>
                <c:pt idx="5">
                  <c:v>0</c:v>
                </c:pt>
              </c:numCache>
            </c:numRef>
          </c:val>
          <c:extLst>
            <c:ext xmlns:c16="http://schemas.microsoft.com/office/drawing/2014/chart" uri="{C3380CC4-5D6E-409C-BE32-E72D297353CC}">
              <c16:uniqueId val="{0000000C-CA59-4845-BCEC-3068DC578EEA}"/>
            </c:ext>
          </c:extLst>
        </c:ser>
        <c:ser>
          <c:idx val="11"/>
          <c:order val="12"/>
          <c:tx>
            <c:strRef>
              <c:f>'Vorberechnung(DataGraph)'!$K$17</c:f>
              <c:strCache>
                <c:ptCount val="1"/>
                <c:pt idx="0">
                  <c:v>DACCS</c:v>
                </c:pt>
              </c:strCache>
            </c:strRef>
          </c:tx>
          <c:spPr>
            <a:solidFill>
              <a:schemeClr val="accent6"/>
            </a:solidFill>
            <a:ln w="6350">
              <a:solidFill>
                <a:schemeClr val="accent6"/>
              </a:solidFill>
            </a:ln>
          </c:spPr>
          <c:invertIfNegative val="0"/>
          <c:cat>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'Vorberechnung(DataGraph)'!$L$17:$Q$17</c:f>
              <c:numCache>
                <c:formatCode>#,##0.0</c:formatCode>
                <c:ptCount val="6"/>
                <c:pt idx="0">
                  <c:v>0</c:v>
                </c:pt>
                <c:pt idx="1">
                  <c:v>0</c:v>
                </c:pt>
                <c:pt idx="2">
                  <c:v>0</c:v>
                </c:pt>
                <c:pt idx="3">
                  <c:v>0</c:v>
                </c:pt>
                <c:pt idx="4">
                  <c:v>-56.773869034458684</c:v>
                </c:pt>
                <c:pt idx="5">
                  <c:v>-3.0814350693123553</c:v>
                </c:pt>
              </c:numCache>
            </c:numRef>
          </c:val>
          <c:extLst>
            <c:ext xmlns:c16="http://schemas.microsoft.com/office/drawing/2014/chart" uri="{C3380CC4-5D6E-409C-BE32-E72D297353CC}">
              <c16:uniqueId val="{0000000B-CA59-4845-BCEC-3068DC578EEA}"/>
            </c:ext>
          </c:extLst>
        </c:ser>
        <c:dLbls>
          <c:showLegendKey val="0"/>
          <c:showVal val="0"/>
          <c:showCatName val="0"/>
          <c:showSerName val="0"/>
          <c:showPercent val="0"/>
          <c:showBubbleSize val="0"/>
        </c:dLbls>
        <c:gapWidth val="150"/>
        <c:overlap val="100"/>
        <c:axId val="399557864"/>
        <c:axId val="399558256"/>
      </c:barChart>
      <c:scatterChart>
        <c:scatterStyle val="lineMarker"/>
        <c:varyColors val="0"/>
        <c:ser>
          <c:idx val="13"/>
          <c:order val="13"/>
          <c:tx>
            <c:v>Net GHG emissions (incl. Int. Transport)</c:v>
          </c:tx>
          <c:spPr>
            <a:ln w="28575">
              <a:noFill/>
            </a:ln>
          </c:spPr>
          <c:marker>
            <c:symbol val="triangle"/>
            <c:size val="10"/>
            <c:spPr>
              <a:solidFill>
                <a:srgbClr val="4B4B4D"/>
              </a:solidFill>
              <a:ln w="6350">
                <a:solidFill>
                  <a:srgbClr val="FFFFFF"/>
                </a:solidFill>
              </a:ln>
            </c:spPr>
          </c:marker>
          <c:xVal>
            <c:strRef>
              <c:f>'Vorberechnung(DataGraph)'!$L$5:$Q$5</c:f>
              <c:strCache>
                <c:ptCount val="6"/>
                <c:pt idx="0">
                  <c:v>PAC2.0 (2024)</c:v>
                </c:pt>
                <c:pt idx="1">
                  <c:v>Agora Gas Exit (2023)</c:v>
                </c:pt>
                <c:pt idx="2">
                  <c:v>ISI Pathways Target (2025)</c:v>
                </c:pt>
                <c:pt idx="3">
                  <c:v>ISI Pathways Supreme (2025)</c:v>
                </c:pt>
                <c:pt idx="4">
                  <c:v>EU IA 2040 S2,5 (2024)</c:v>
                </c:pt>
                <c:pt idx="5">
                  <c:v>EU IA 2040 LIFE (2024)</c:v>
                </c:pt>
              </c:strCache>
            </c:strRef>
          </c:xVal>
          <c:yVal>
            <c:numRef>
              <c:f>'Vorberechnung(DataGraph)'!$L$19:$Q$19</c:f>
              <c:numCache>
                <c:formatCode>#,##0.0</c:formatCode>
                <c:ptCount val="6"/>
                <c:pt idx="0">
                  <c:v>-344.94706833576498</c:v>
                </c:pt>
                <c:pt idx="1">
                  <c:v>-39.318185891366461</c:v>
                </c:pt>
                <c:pt idx="2">
                  <c:v>1.0658141036401503E-14</c:v>
                </c:pt>
                <c:pt idx="3">
                  <c:v>-116.7617212558975</c:v>
                </c:pt>
                <c:pt idx="4">
                  <c:v>-84.206194631619965</c:v>
                </c:pt>
                <c:pt idx="5">
                  <c:v>-15.289471244774283</c:v>
                </c:pt>
              </c:numCache>
            </c:numRef>
          </c:yVal>
          <c:smooth val="0"/>
          <c:extLst>
            <c:ext xmlns:c16="http://schemas.microsoft.com/office/drawing/2014/chart" uri="{C3380CC4-5D6E-409C-BE32-E72D297353CC}">
              <c16:uniqueId val="{0000000D-CA59-4845-BCEC-3068DC578EEA}"/>
            </c:ext>
          </c:extLst>
        </c:ser>
        <c:dLbls>
          <c:showLegendKey val="0"/>
          <c:showVal val="0"/>
          <c:showCatName val="0"/>
          <c:showSerName val="0"/>
          <c:showPercent val="0"/>
          <c:showBubbleSize val="0"/>
        </c:dLbls>
        <c:axId val="399557864"/>
        <c:axId val="399558256"/>
      </c:scatte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ax val="800"/>
          <c:min val="-800"/>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GHG generation / removals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eq]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0"/>
          <c:y val="0.84049518299879855"/>
          <c:w val="0.96653968873743046"/>
          <c:h val="0.15950481700120131"/>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stacked"/>
        <c:varyColors val="0"/>
        <c:ser>
          <c:idx val="0"/>
          <c:order val="0"/>
          <c:tx>
            <c:strRef>
              <c:f>'Vorberechnung(Daten)'!$K$24</c:f>
              <c:strCache>
                <c:ptCount val="1"/>
                <c:pt idx="0">
                  <c:v>Energiewirtschaft</c:v>
                </c:pt>
              </c:strCache>
            </c:strRef>
          </c:tx>
          <c:spPr>
            <a:solidFill>
              <a:schemeClr val="bg1"/>
            </a:solidFill>
            <a:ln w="6350">
              <a:solidFill>
                <a:schemeClr val="bg1"/>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'Vorberechnung(Daten)'!$L$24:$R$24</c15:sqref>
                  </c15:fullRef>
                </c:ext>
              </c:extLst>
              <c:f>'Vorberechnung(Daten)'!$L$24:$Q$24</c:f>
              <c:numCache>
                <c:formatCode>#,##0.0</c:formatCode>
                <c:ptCount val="6"/>
                <c:pt idx="0">
                  <c:v>29.534569455784599</c:v>
                </c:pt>
                <c:pt idx="1">
                  <c:v>25.847676314272082</c:v>
                </c:pt>
                <c:pt idx="2">
                  <c:v>7.440025965711432</c:v>
                </c:pt>
                <c:pt idx="3">
                  <c:v>7.7288053960571963</c:v>
                </c:pt>
                <c:pt idx="4">
                  <c:v>7.440025965711432</c:v>
                </c:pt>
                <c:pt idx="5">
                  <c:v>7.440025965711432</c:v>
                </c:pt>
              </c:numCache>
            </c:numRef>
          </c:val>
          <c:extLst>
            <c:ext xmlns:c16="http://schemas.microsoft.com/office/drawing/2014/chart" uri="{C3380CC4-5D6E-409C-BE32-E72D297353CC}">
              <c16:uniqueId val="{00000000-7F56-487D-8FD3-6F72CB58CEAE}"/>
            </c:ext>
          </c:extLst>
        </c:ser>
        <c:ser>
          <c:idx val="1"/>
          <c:order val="1"/>
          <c:tx>
            <c:strRef>
              <c:f>'Vorberechnung(Daten)'!$K$25</c:f>
              <c:strCache>
                <c:ptCount val="1"/>
                <c:pt idx="0">
                  <c:v>Industrie</c:v>
                </c:pt>
              </c:strCache>
            </c:strRef>
          </c:tx>
          <c:spPr>
            <a:solidFill>
              <a:schemeClr val="tx1"/>
            </a:solidFill>
            <a:ln w="6350">
              <a:solidFill>
                <a:schemeClr val="tx1"/>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'Vorberechnung(Daten)'!$L$25:$R$25</c15:sqref>
                  </c15:fullRef>
                </c:ext>
              </c:extLst>
              <c:f>'Vorberechnung(Daten)'!$L$25:$Q$25</c:f>
              <c:numCache>
                <c:formatCode>#,##0.0</c:formatCode>
                <c:ptCount val="6"/>
                <c:pt idx="0">
                  <c:v>96.931173232687001</c:v>
                </c:pt>
                <c:pt idx="1">
                  <c:v>94.720030821343812</c:v>
                </c:pt>
                <c:pt idx="2">
                  <c:v>67.69396664306511</c:v>
                </c:pt>
                <c:pt idx="3">
                  <c:v>152.39580328941497</c:v>
                </c:pt>
                <c:pt idx="4">
                  <c:v>14.5</c:v>
                </c:pt>
                <c:pt idx="5">
                  <c:v>18</c:v>
                </c:pt>
              </c:numCache>
            </c:numRef>
          </c:val>
          <c:extLst>
            <c:ext xmlns:c16="http://schemas.microsoft.com/office/drawing/2014/chart" uri="{C3380CC4-5D6E-409C-BE32-E72D297353CC}">
              <c16:uniqueId val="{00000001-7F56-487D-8FD3-6F72CB58CEAE}"/>
            </c:ext>
          </c:extLst>
        </c:ser>
        <c:ser>
          <c:idx val="2"/>
          <c:order val="2"/>
          <c:tx>
            <c:strRef>
              <c:f>'Vorberechnung(Daten)'!$K$26</c:f>
              <c:strCache>
                <c:ptCount val="1"/>
                <c:pt idx="0">
                  <c:v>Inländischer Verkehr</c:v>
                </c:pt>
              </c:strCache>
            </c:strRef>
          </c:tx>
          <c:spPr>
            <a:solidFill>
              <a:schemeClr val="bg2"/>
            </a:solidFill>
            <a:ln w="6350">
              <a:solidFill>
                <a:schemeClr val="bg2"/>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'Vorberechnung(Daten)'!$L$26:$R$26</c15:sqref>
                  </c15:fullRef>
                </c:ext>
              </c:extLst>
              <c:f>'Vorberechnung(Daten)'!$L$26:$Q$26</c:f>
              <c:numCache>
                <c:formatCode>#,##0.0</c:formatCode>
                <c:ptCount val="6"/>
                <c:pt idx="0">
                  <c:v>16.937214593096101</c:v>
                </c:pt>
                <c:pt idx="1">
                  <c:v>0</c:v>
                </c:pt>
                <c:pt idx="2">
                  <c:v>2.3364434960658249</c:v>
                </c:pt>
                <c:pt idx="3">
                  <c:v>1.920605492984631</c:v>
                </c:pt>
                <c:pt idx="4">
                  <c:v>7.5</c:v>
                </c:pt>
                <c:pt idx="5">
                  <c:v>9</c:v>
                </c:pt>
              </c:numCache>
            </c:numRef>
          </c:val>
          <c:extLst>
            <c:ext xmlns:c16="http://schemas.microsoft.com/office/drawing/2014/chart" uri="{C3380CC4-5D6E-409C-BE32-E72D297353CC}">
              <c16:uniqueId val="{00000002-7F56-487D-8FD3-6F72CB58CEAE}"/>
            </c:ext>
          </c:extLst>
        </c:ser>
        <c:ser>
          <c:idx val="3"/>
          <c:order val="3"/>
          <c:tx>
            <c:strRef>
              <c:f>'Vorberechnung(Daten)'!$K$27</c:f>
              <c:strCache>
                <c:ptCount val="1"/>
                <c:pt idx="0">
                  <c:v>Gebäude</c:v>
                </c:pt>
              </c:strCache>
            </c:strRef>
          </c:tx>
          <c:spPr>
            <a:solidFill>
              <a:schemeClr val="tx2"/>
            </a:solidFill>
            <a:ln>
              <a:solidFill>
                <a:schemeClr val="tx2"/>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'Vorberechnung(Daten)'!$L$27:$R$27</c15:sqref>
                  </c15:fullRef>
                </c:ext>
              </c:extLst>
              <c:f>'Vorberechnung(Daten)'!$L$27:$Q$27</c:f>
              <c:numCache>
                <c:formatCode>#,##0.0</c:formatCode>
                <c:ptCount val="6"/>
                <c:pt idx="0">
                  <c:v>0.71418567040963399</c:v>
                </c:pt>
                <c:pt idx="1">
                  <c:v>0</c:v>
                </c:pt>
                <c:pt idx="2">
                  <c:v>0</c:v>
                </c:pt>
                <c:pt idx="3">
                  <c:v>0</c:v>
                </c:pt>
                <c:pt idx="4">
                  <c:v>0.78464268321003938</c:v>
                </c:pt>
                <c:pt idx="5">
                  <c:v>9.9917726192302077</c:v>
                </c:pt>
              </c:numCache>
            </c:numRef>
          </c:val>
          <c:extLst>
            <c:ext xmlns:c16="http://schemas.microsoft.com/office/drawing/2014/chart" uri="{C3380CC4-5D6E-409C-BE32-E72D297353CC}">
              <c16:uniqueId val="{00000003-7F56-487D-8FD3-6F72CB58CEAE}"/>
            </c:ext>
          </c:extLst>
        </c:ser>
        <c:ser>
          <c:idx val="4"/>
          <c:order val="4"/>
          <c:tx>
            <c:strRef>
              <c:f>'Vorberechnung(Daten)'!$K$28</c:f>
              <c:strCache>
                <c:ptCount val="1"/>
                <c:pt idx="0">
                  <c:v>Landwirtschaft</c:v>
                </c:pt>
              </c:strCache>
            </c:strRef>
          </c:tx>
          <c:spPr>
            <a:solidFill>
              <a:schemeClr val="accent1"/>
            </a:solidFill>
            <a:ln w="6350">
              <a:solidFill>
                <a:schemeClr val="accent1"/>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'Vorberechnung(Daten)'!$L$28:$R$28</c15:sqref>
                  </c15:fullRef>
                </c:ext>
              </c:extLst>
              <c:f>'Vorberechnung(Daten)'!$L$28:$Q$28</c:f>
              <c:numCache>
                <c:formatCode>#,##0.0</c:formatCode>
                <c:ptCount val="6"/>
                <c:pt idx="0">
                  <c:v>81.00703575663772</c:v>
                </c:pt>
                <c:pt idx="1">
                  <c:v>267.30074779409642</c:v>
                </c:pt>
                <c:pt idx="2">
                  <c:v>293.68225962967881</c:v>
                </c:pt>
                <c:pt idx="3">
                  <c:v>155.9838870689637</c:v>
                </c:pt>
                <c:pt idx="4">
                  <c:v>267.11736478757376</c:v>
                </c:pt>
                <c:pt idx="5">
                  <c:v>267.91023485155358</c:v>
                </c:pt>
              </c:numCache>
            </c:numRef>
          </c:val>
          <c:extLst>
            <c:ext xmlns:c16="http://schemas.microsoft.com/office/drawing/2014/chart" uri="{C3380CC4-5D6E-409C-BE32-E72D297353CC}">
              <c16:uniqueId val="{00000004-7F56-487D-8FD3-6F72CB58CEAE}"/>
            </c:ext>
          </c:extLst>
        </c:ser>
        <c:ser>
          <c:idx val="5"/>
          <c:order val="5"/>
          <c:tx>
            <c:strRef>
              <c:f>'Vorberechnung(Daten)'!$K$29</c:f>
              <c:strCache>
                <c:ptCount val="1"/>
                <c:pt idx="0">
                  <c:v>Abfallwirtschaft</c:v>
                </c:pt>
              </c:strCache>
            </c:strRef>
          </c:tx>
          <c:spPr>
            <a:solidFill>
              <a:schemeClr val="accent2"/>
            </a:solidFill>
            <a:ln w="6350">
              <a:solidFill>
                <a:schemeClr val="accent2"/>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'Vorberechnung(Daten)'!$L$29:$R$29</c15:sqref>
                  </c15:fullRef>
                </c:ext>
              </c:extLst>
              <c:f>'Vorberechnung(Daten)'!$L$29:$Q$29</c:f>
              <c:numCache>
                <c:formatCode>#,##0.0</c:formatCode>
                <c:ptCount val="6"/>
                <c:pt idx="0">
                  <c:v>28.337404120599</c:v>
                </c:pt>
                <c:pt idx="1">
                  <c:v>32</c:v>
                </c:pt>
                <c:pt idx="2">
                  <c:v>56.160675733696131</c:v>
                </c:pt>
                <c:pt idx="3">
                  <c:v>49.915695460624889</c:v>
                </c:pt>
                <c:pt idx="4">
                  <c:v>32</c:v>
                </c:pt>
                <c:pt idx="5">
                  <c:v>32</c:v>
                </c:pt>
              </c:numCache>
            </c:numRef>
          </c:val>
          <c:extLst>
            <c:ext xmlns:c16="http://schemas.microsoft.com/office/drawing/2014/chart" uri="{C3380CC4-5D6E-409C-BE32-E72D297353CC}">
              <c16:uniqueId val="{00000005-7F56-487D-8FD3-6F72CB58CEAE}"/>
            </c:ext>
          </c:extLst>
        </c:ser>
        <c:ser>
          <c:idx val="6"/>
          <c:order val="6"/>
          <c:tx>
            <c:strRef>
              <c:f>'Vorberechnung(Daten)'!$K$30</c:f>
              <c:strCache>
                <c:ptCount val="1"/>
                <c:pt idx="0">
                  <c:v>Internationaler Verkehr</c:v>
                </c:pt>
              </c:strCache>
            </c:strRef>
          </c:tx>
          <c:spPr>
            <a:solidFill>
              <a:srgbClr val="FFFFFF"/>
            </a:solidFill>
            <a:ln w="6350">
              <a:solidFill>
                <a:srgbClr val="000000"/>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'Vorberechnung(Daten)'!$L$30:$R$30</c15:sqref>
                  </c15:fullRef>
                </c:ext>
              </c:extLst>
              <c:f>'Vorberechnung(Daten)'!$L$30:$Q$30</c:f>
              <c:numCache>
                <c:formatCode>#,##0.0</c:formatCode>
                <c:ptCount val="6"/>
                <c:pt idx="0">
                  <c:v>0</c:v>
                </c:pt>
                <c:pt idx="1">
                  <c:v>0</c:v>
                </c:pt>
                <c:pt idx="2">
                  <c:v>0</c:v>
                </c:pt>
                <c:pt idx="3">
                  <c:v>0</c:v>
                </c:pt>
                <c:pt idx="4">
                  <c:v>11.5</c:v>
                </c:pt>
                <c:pt idx="5">
                  <c:v>10</c:v>
                </c:pt>
              </c:numCache>
            </c:numRef>
          </c:val>
          <c:extLst>
            <c:ext xmlns:c16="http://schemas.microsoft.com/office/drawing/2014/chart" uri="{C3380CC4-5D6E-409C-BE32-E72D297353CC}">
              <c16:uniqueId val="{00000006-7F56-487D-8FD3-6F72CB58CEAE}"/>
            </c:ext>
          </c:extLst>
        </c:ser>
        <c:ser>
          <c:idx val="7"/>
          <c:order val="7"/>
          <c:tx>
            <c:strRef>
              <c:f>'Vorberechnung(Daten)'!$K$31</c:f>
              <c:strCache>
                <c:ptCount val="1"/>
                <c:pt idx="0">
                  <c:v>Andere nicht-energetische Emissionen</c:v>
                </c:pt>
              </c:strCache>
            </c:strRef>
          </c:tx>
          <c:spPr>
            <a:solidFill>
              <a:srgbClr val="4B4B4D"/>
            </a:solidFill>
            <a:ln w="6350">
              <a:solidFill>
                <a:srgbClr val="4B4B4D"/>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'Vorberechnung(Daten)'!$L$31:$R$31</c15:sqref>
                  </c15:fullRef>
                </c:ext>
              </c:extLst>
              <c:f>'Vorberechnung(Daten)'!$L$31:$Q$31</c:f>
              <c:numCache>
                <c:formatCode>General</c:formatCode>
                <c:ptCount val="6"/>
                <c:pt idx="0" formatCode="#,##0.0">
                  <c:v>0</c:v>
                </c:pt>
                <c:pt idx="1">
                  <c:v>0</c:v>
                </c:pt>
                <c:pt idx="2" formatCode="0">
                  <c:v>14.70486</c:v>
                </c:pt>
                <c:pt idx="3" formatCode="0">
                  <c:v>14.70486</c:v>
                </c:pt>
                <c:pt idx="4">
                  <c:v>22</c:v>
                </c:pt>
                <c:pt idx="5">
                  <c:v>22</c:v>
                </c:pt>
              </c:numCache>
            </c:numRef>
          </c:val>
          <c:extLst>
            <c:ext xmlns:c16="http://schemas.microsoft.com/office/drawing/2014/chart" uri="{C3380CC4-5D6E-409C-BE32-E72D297353CC}">
              <c16:uniqueId val="{00000007-7F56-487D-8FD3-6F72CB58CEAE}"/>
            </c:ext>
          </c:extLst>
        </c:ser>
        <c:ser>
          <c:idx val="9"/>
          <c:order val="8"/>
          <c:tx>
            <c:v>foCCS Energie inkl. foWACCS</c:v>
          </c:tx>
          <c:spPr>
            <a:pattFill prst="wdDnDiag">
              <a:fgClr>
                <a:schemeClr val="bg1"/>
              </a:fgClr>
              <a:bgClr>
                <a:srgbClr val="FFFFFF"/>
              </a:bgClr>
            </a:pattFill>
            <a:ln w="6350">
              <a:solidFill>
                <a:schemeClr val="bg1"/>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'Vorberechnung(Daten)'!$L$33:$R$33</c15:sqref>
                  </c15:fullRef>
                </c:ext>
              </c:extLst>
              <c:f>'Vorberechnung(Daten)'!$L$33:$Q$33</c:f>
              <c:numCache>
                <c:formatCode>#,##0.0</c:formatCode>
                <c:ptCount val="6"/>
                <c:pt idx="0">
                  <c:v>0</c:v>
                </c:pt>
                <c:pt idx="1">
                  <c:v>0</c:v>
                </c:pt>
                <c:pt idx="2">
                  <c:v>4.2168104969999982</c:v>
                </c:pt>
                <c:pt idx="3">
                  <c:v>0</c:v>
                </c:pt>
                <c:pt idx="4">
                  <c:v>58.961541480423442</c:v>
                </c:pt>
                <c:pt idx="5">
                  <c:v>64.258844683208324</c:v>
                </c:pt>
              </c:numCache>
            </c:numRef>
          </c:val>
          <c:extLst>
            <c:ext xmlns:c16="http://schemas.microsoft.com/office/drawing/2014/chart" uri="{C3380CC4-5D6E-409C-BE32-E72D297353CC}">
              <c16:uniqueId val="{00000009-7F56-487D-8FD3-6F72CB58CEAE}"/>
            </c:ext>
          </c:extLst>
        </c:ser>
        <c:ser>
          <c:idx val="8"/>
          <c:order val="9"/>
          <c:tx>
            <c:strRef>
              <c:f>'Vorberechnung(Daten)'!$K$32</c:f>
              <c:strCache>
                <c:ptCount val="1"/>
                <c:pt idx="0">
                  <c:v>FoCCS Industrie</c:v>
                </c:pt>
              </c:strCache>
            </c:strRef>
          </c:tx>
          <c:spPr>
            <a:pattFill prst="wdUpDiag">
              <a:fgClr>
                <a:schemeClr val="tx1"/>
              </a:fgClr>
              <a:bgClr>
                <a:srgbClr val="FFFFFF"/>
              </a:bgClr>
            </a:pattFill>
            <a:ln w="6350">
              <a:solidFill>
                <a:schemeClr val="tx1"/>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'Vorberechnung(Daten)'!$L$32:$R$32</c15:sqref>
                  </c15:fullRef>
                </c:ext>
              </c:extLst>
              <c:f>'Vorberechnung(Daten)'!$L$32:$Q$32</c:f>
              <c:numCache>
                <c:formatCode>#,##0.0</c:formatCode>
                <c:ptCount val="6"/>
                <c:pt idx="0">
                  <c:v>0</c:v>
                </c:pt>
                <c:pt idx="1">
                  <c:v>62.545322375267119</c:v>
                </c:pt>
                <c:pt idx="2">
                  <c:v>101.455902623</c:v>
                </c:pt>
                <c:pt idx="3">
                  <c:v>0</c:v>
                </c:pt>
                <c:pt idx="4">
                  <c:v>72.857009883220087</c:v>
                </c:pt>
                <c:pt idx="5">
                  <c:v>60.417402746009756</c:v>
                </c:pt>
              </c:numCache>
            </c:numRef>
          </c:val>
          <c:extLst>
            <c:ext xmlns:c16="http://schemas.microsoft.com/office/drawing/2014/chart" uri="{C3380CC4-5D6E-409C-BE32-E72D297353CC}">
              <c16:uniqueId val="{00000008-7F56-487D-8FD3-6F72CB58CEAE}"/>
            </c:ext>
          </c:extLst>
        </c:ser>
        <c:ser>
          <c:idx val="10"/>
          <c:order val="10"/>
          <c:tx>
            <c:strRef>
              <c:f>'Vorberechnung(Daten)'!$K$34</c:f>
              <c:strCache>
                <c:ptCount val="1"/>
                <c:pt idx="0">
                  <c:v>Fossiles CCU (mittelfristig)</c:v>
                </c:pt>
              </c:strCache>
            </c:strRef>
          </c:tx>
          <c:spPr>
            <a:pattFill prst="dkUpDiag">
              <a:fgClr>
                <a:schemeClr val="accent4"/>
              </a:fgClr>
              <a:bgClr>
                <a:srgbClr val="FFFFFF"/>
              </a:bgClr>
            </a:pattFill>
            <a:ln w="6350">
              <a:solidFill>
                <a:schemeClr val="accent4"/>
              </a:solidFill>
            </a:ln>
          </c:spPr>
          <c:invertIfNegative val="0"/>
          <c:cat>
            <c:strRef>
              <c:extLst>
                <c:ext xmlns:c15="http://schemas.microsoft.com/office/drawing/2012/chart" uri="{02D57815-91ED-43cb-92C2-25804820EDAC}">
                  <c15:fullRef>
                    <c15:sqref>'Vorberechnung(Daten)'!$L$23:$R$23</c15:sqref>
                  </c15:fullRef>
                </c:ext>
              </c:extLst>
              <c:f>'Vorberechnung(Daten)'!$L$23:$Q$23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extLst>
                <c:ext xmlns:c15="http://schemas.microsoft.com/office/drawing/2012/chart" uri="{02D57815-91ED-43cb-92C2-25804820EDAC}">
                  <c15:fullRef>
                    <c15:sqref>'Vorberechnung(Daten)'!$L$34:$R$34</c15:sqref>
                  </c15:fullRef>
                </c:ext>
              </c:extLst>
              <c:f>'Vorberechnung(Daten)'!$L$34:$Q$34</c:f>
              <c:numCache>
                <c:formatCode>#,##0.0</c:formatCode>
                <c:ptCount val="6"/>
                <c:pt idx="0">
                  <c:v>0</c:v>
                </c:pt>
                <c:pt idx="1">
                  <c:v>0</c:v>
                </c:pt>
                <c:pt idx="2">
                  <c:v>0</c:v>
                </c:pt>
                <c:pt idx="3">
                  <c:v>0</c:v>
                </c:pt>
                <c:pt idx="4">
                  <c:v>56.942015882005848</c:v>
                </c:pt>
                <c:pt idx="5">
                  <c:v>0</c:v>
                </c:pt>
              </c:numCache>
            </c:numRef>
          </c:val>
          <c:extLst>
            <c:ext xmlns:c16="http://schemas.microsoft.com/office/drawing/2014/chart" uri="{C3380CC4-5D6E-409C-BE32-E72D297353CC}">
              <c16:uniqueId val="{0000000A-7F56-487D-8FD3-6F72CB58CEAE}"/>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THG-Erzeugung [Mt CO</a:t>
                </a:r>
                <a:r>
                  <a:rPr lang="en-US" baseline="-25000"/>
                  <a:t>2</a:t>
                </a:r>
                <a:r>
                  <a:rPr lang="en-US" baseline="0"/>
                  <a:t>-</a:t>
                </a:r>
                <a:r>
                  <a:rPr lang="en-US"/>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5350308457681595E-5"/>
          <c:y val="0.84327314545493248"/>
          <c:w val="0.98583819807008344"/>
          <c:h val="0.15672685454506749"/>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percentStacked"/>
        <c:varyColors val="0"/>
        <c:ser>
          <c:idx val="0"/>
          <c:order val="0"/>
          <c:tx>
            <c:strRef>
              <c:f>'Vorberechnung(Daten)'!$K$24</c:f>
              <c:strCache>
                <c:ptCount val="1"/>
                <c:pt idx="0">
                  <c:v>Energiewirtschaft</c:v>
                </c:pt>
              </c:strCache>
            </c:strRef>
          </c:tx>
          <c:spPr>
            <a:solidFill>
              <a:schemeClr val="bg1"/>
            </a:solidFill>
            <a:ln w="6350">
              <a:solidFill>
                <a:schemeClr val="bg1"/>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'Vorberechnung(Daten)'!$L$24:$R$24</c:f>
              <c:numCache>
                <c:formatCode>#,##0.0</c:formatCode>
                <c:ptCount val="7"/>
                <c:pt idx="0">
                  <c:v>29.534569455784599</c:v>
                </c:pt>
                <c:pt idx="1">
                  <c:v>25.847676314272082</c:v>
                </c:pt>
                <c:pt idx="2">
                  <c:v>7.440025965711432</c:v>
                </c:pt>
                <c:pt idx="3">
                  <c:v>7.7288053960571963</c:v>
                </c:pt>
                <c:pt idx="4">
                  <c:v>7.440025965711432</c:v>
                </c:pt>
                <c:pt idx="5">
                  <c:v>7.440025965711432</c:v>
                </c:pt>
                <c:pt idx="6">
                  <c:v>5.1756011524320584</c:v>
                </c:pt>
              </c:numCache>
            </c:numRef>
          </c:val>
          <c:extLst>
            <c:ext xmlns:c16="http://schemas.microsoft.com/office/drawing/2014/chart" uri="{C3380CC4-5D6E-409C-BE32-E72D297353CC}">
              <c16:uniqueId val="{00000000-1C4B-4ECC-B294-06AD2825D243}"/>
            </c:ext>
          </c:extLst>
        </c:ser>
        <c:ser>
          <c:idx val="1"/>
          <c:order val="1"/>
          <c:tx>
            <c:strRef>
              <c:f>'Vorberechnung(Daten)'!$K$25</c:f>
              <c:strCache>
                <c:ptCount val="1"/>
                <c:pt idx="0">
                  <c:v>Industrie</c:v>
                </c:pt>
              </c:strCache>
            </c:strRef>
          </c:tx>
          <c:spPr>
            <a:solidFill>
              <a:schemeClr val="tx1"/>
            </a:solidFill>
            <a:ln w="6350">
              <a:solidFill>
                <a:schemeClr val="tx1"/>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'Vorberechnung(Daten)'!$L$25:$R$25</c:f>
              <c:numCache>
                <c:formatCode>#,##0.0</c:formatCode>
                <c:ptCount val="7"/>
                <c:pt idx="0">
                  <c:v>96.931173232687001</c:v>
                </c:pt>
                <c:pt idx="1">
                  <c:v>94.720030821343812</c:v>
                </c:pt>
                <c:pt idx="2">
                  <c:v>67.69396664306511</c:v>
                </c:pt>
                <c:pt idx="3">
                  <c:v>152.39580328941497</c:v>
                </c:pt>
                <c:pt idx="4">
                  <c:v>14.5</c:v>
                </c:pt>
                <c:pt idx="5">
                  <c:v>18</c:v>
                </c:pt>
                <c:pt idx="6">
                  <c:v>16.295962599798219</c:v>
                </c:pt>
              </c:numCache>
            </c:numRef>
          </c:val>
          <c:extLst>
            <c:ext xmlns:c16="http://schemas.microsoft.com/office/drawing/2014/chart" uri="{C3380CC4-5D6E-409C-BE32-E72D297353CC}">
              <c16:uniqueId val="{00000001-1C4B-4ECC-B294-06AD2825D243}"/>
            </c:ext>
          </c:extLst>
        </c:ser>
        <c:ser>
          <c:idx val="2"/>
          <c:order val="2"/>
          <c:tx>
            <c:strRef>
              <c:f>'Vorberechnung(Daten)'!$K$26</c:f>
              <c:strCache>
                <c:ptCount val="1"/>
                <c:pt idx="0">
                  <c:v>Inländischer Verkehr</c:v>
                </c:pt>
              </c:strCache>
            </c:strRef>
          </c:tx>
          <c:spPr>
            <a:solidFill>
              <a:schemeClr val="bg2"/>
            </a:solidFill>
            <a:ln w="6350">
              <a:solidFill>
                <a:schemeClr val="bg2"/>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'Vorberechnung(Daten)'!$L$26:$R$26</c:f>
              <c:numCache>
                <c:formatCode>#,##0.0</c:formatCode>
                <c:ptCount val="7"/>
                <c:pt idx="0">
                  <c:v>16.937214593096101</c:v>
                </c:pt>
                <c:pt idx="1">
                  <c:v>0</c:v>
                </c:pt>
                <c:pt idx="2">
                  <c:v>2.3364434960658249</c:v>
                </c:pt>
                <c:pt idx="3">
                  <c:v>1.920605492984631</c:v>
                </c:pt>
                <c:pt idx="4">
                  <c:v>7.5</c:v>
                </c:pt>
                <c:pt idx="5">
                  <c:v>9</c:v>
                </c:pt>
                <c:pt idx="6">
                  <c:v>3.8875896156994054</c:v>
                </c:pt>
              </c:numCache>
            </c:numRef>
          </c:val>
          <c:extLst>
            <c:ext xmlns:c16="http://schemas.microsoft.com/office/drawing/2014/chart" uri="{C3380CC4-5D6E-409C-BE32-E72D297353CC}">
              <c16:uniqueId val="{00000002-1C4B-4ECC-B294-06AD2825D243}"/>
            </c:ext>
          </c:extLst>
        </c:ser>
        <c:ser>
          <c:idx val="3"/>
          <c:order val="3"/>
          <c:tx>
            <c:strRef>
              <c:f>'Vorberechnung(Daten)'!$K$27</c:f>
              <c:strCache>
                <c:ptCount val="1"/>
                <c:pt idx="0">
                  <c:v>Gebäude</c:v>
                </c:pt>
              </c:strCache>
            </c:strRef>
          </c:tx>
          <c:spPr>
            <a:solidFill>
              <a:schemeClr val="tx2"/>
            </a:solidFill>
            <a:ln>
              <a:solidFill>
                <a:schemeClr val="tx2"/>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'Vorberechnung(Daten)'!$L$27:$R$27</c:f>
              <c:numCache>
                <c:formatCode>#,##0.0</c:formatCode>
                <c:ptCount val="7"/>
                <c:pt idx="0">
                  <c:v>0.71418567040963399</c:v>
                </c:pt>
                <c:pt idx="1">
                  <c:v>0</c:v>
                </c:pt>
                <c:pt idx="2">
                  <c:v>0</c:v>
                </c:pt>
                <c:pt idx="3">
                  <c:v>0</c:v>
                </c:pt>
                <c:pt idx="4">
                  <c:v>0.78464268321003938</c:v>
                </c:pt>
                <c:pt idx="5">
                  <c:v>9.9917726192302077</c:v>
                </c:pt>
                <c:pt idx="6">
                  <c:v>0.27127755005149101</c:v>
                </c:pt>
              </c:numCache>
            </c:numRef>
          </c:val>
          <c:extLst>
            <c:ext xmlns:c16="http://schemas.microsoft.com/office/drawing/2014/chart" uri="{C3380CC4-5D6E-409C-BE32-E72D297353CC}">
              <c16:uniqueId val="{00000003-1C4B-4ECC-B294-06AD2825D243}"/>
            </c:ext>
          </c:extLst>
        </c:ser>
        <c:ser>
          <c:idx val="4"/>
          <c:order val="4"/>
          <c:tx>
            <c:strRef>
              <c:f>'Vorberechnung(Daten)'!$K$28</c:f>
              <c:strCache>
                <c:ptCount val="1"/>
                <c:pt idx="0">
                  <c:v>Landwirtschaft</c:v>
                </c:pt>
              </c:strCache>
            </c:strRef>
          </c:tx>
          <c:spPr>
            <a:solidFill>
              <a:schemeClr val="accent1"/>
            </a:solidFill>
            <a:ln w="6350">
              <a:solidFill>
                <a:schemeClr val="accent1"/>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'Vorberechnung(Daten)'!$L$28:$R$28</c:f>
              <c:numCache>
                <c:formatCode>#,##0.0</c:formatCode>
                <c:ptCount val="7"/>
                <c:pt idx="0">
                  <c:v>81.00703575663772</c:v>
                </c:pt>
                <c:pt idx="1">
                  <c:v>267.30074779409642</c:v>
                </c:pt>
                <c:pt idx="2">
                  <c:v>293.68225962967881</c:v>
                </c:pt>
                <c:pt idx="3">
                  <c:v>155.9838870689637</c:v>
                </c:pt>
                <c:pt idx="4">
                  <c:v>267.11736478757376</c:v>
                </c:pt>
                <c:pt idx="5">
                  <c:v>267.91023485155358</c:v>
                </c:pt>
                <c:pt idx="6">
                  <c:v>23.19838909205556</c:v>
                </c:pt>
              </c:numCache>
            </c:numRef>
          </c:val>
          <c:extLst>
            <c:ext xmlns:c16="http://schemas.microsoft.com/office/drawing/2014/chart" uri="{C3380CC4-5D6E-409C-BE32-E72D297353CC}">
              <c16:uniqueId val="{00000004-1C4B-4ECC-B294-06AD2825D243}"/>
            </c:ext>
          </c:extLst>
        </c:ser>
        <c:ser>
          <c:idx val="5"/>
          <c:order val="5"/>
          <c:tx>
            <c:strRef>
              <c:f>'Vorberechnung(Daten)'!$K$29</c:f>
              <c:strCache>
                <c:ptCount val="1"/>
                <c:pt idx="0">
                  <c:v>Abfallwirtschaft</c:v>
                </c:pt>
              </c:strCache>
            </c:strRef>
          </c:tx>
          <c:spPr>
            <a:solidFill>
              <a:schemeClr val="accent2"/>
            </a:solidFill>
            <a:ln w="6350">
              <a:solidFill>
                <a:schemeClr val="accent2"/>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'Vorberechnung(Daten)'!$L$29:$R$29</c:f>
              <c:numCache>
                <c:formatCode>#,##0.0</c:formatCode>
                <c:ptCount val="7"/>
                <c:pt idx="0">
                  <c:v>28.337404120599</c:v>
                </c:pt>
                <c:pt idx="1">
                  <c:v>32</c:v>
                </c:pt>
                <c:pt idx="2">
                  <c:v>56.160675733696131</c:v>
                </c:pt>
                <c:pt idx="3">
                  <c:v>49.915695460624889</c:v>
                </c:pt>
                <c:pt idx="4">
                  <c:v>32</c:v>
                </c:pt>
                <c:pt idx="5">
                  <c:v>32</c:v>
                </c:pt>
                <c:pt idx="6">
                  <c:v>2.8827567592284811</c:v>
                </c:pt>
              </c:numCache>
            </c:numRef>
          </c:val>
          <c:extLst>
            <c:ext xmlns:c16="http://schemas.microsoft.com/office/drawing/2014/chart" uri="{C3380CC4-5D6E-409C-BE32-E72D297353CC}">
              <c16:uniqueId val="{00000005-1C4B-4ECC-B294-06AD2825D243}"/>
            </c:ext>
          </c:extLst>
        </c:ser>
        <c:ser>
          <c:idx val="6"/>
          <c:order val="6"/>
          <c:tx>
            <c:strRef>
              <c:f>'Vorberechnung(Daten)'!$K$30</c:f>
              <c:strCache>
                <c:ptCount val="1"/>
                <c:pt idx="0">
                  <c:v>Internationaler Verkehr</c:v>
                </c:pt>
              </c:strCache>
            </c:strRef>
          </c:tx>
          <c:spPr>
            <a:solidFill>
              <a:srgbClr val="FFFFFF"/>
            </a:solidFill>
            <a:ln w="6350">
              <a:solidFill>
                <a:srgbClr val="000000"/>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'Vorberechnung(Daten)'!$L$30:$R$30</c:f>
              <c:numCache>
                <c:formatCode>#,##0.0</c:formatCode>
                <c:ptCount val="7"/>
                <c:pt idx="0">
                  <c:v>0</c:v>
                </c:pt>
                <c:pt idx="1">
                  <c:v>0</c:v>
                </c:pt>
                <c:pt idx="2">
                  <c:v>0</c:v>
                </c:pt>
                <c:pt idx="3">
                  <c:v>0</c:v>
                </c:pt>
                <c:pt idx="4">
                  <c:v>11.5</c:v>
                </c:pt>
                <c:pt idx="5">
                  <c:v>10</c:v>
                </c:pt>
              </c:numCache>
            </c:numRef>
          </c:val>
          <c:extLst>
            <c:ext xmlns:c16="http://schemas.microsoft.com/office/drawing/2014/chart" uri="{C3380CC4-5D6E-409C-BE32-E72D297353CC}">
              <c16:uniqueId val="{00000006-1C4B-4ECC-B294-06AD2825D243}"/>
            </c:ext>
          </c:extLst>
        </c:ser>
        <c:ser>
          <c:idx val="7"/>
          <c:order val="7"/>
          <c:tx>
            <c:strRef>
              <c:f>'Vorberechnung(Daten)'!$K$31</c:f>
              <c:strCache>
                <c:ptCount val="1"/>
                <c:pt idx="0">
                  <c:v>Andere nicht-energetische Emissionen</c:v>
                </c:pt>
              </c:strCache>
            </c:strRef>
          </c:tx>
          <c:spPr>
            <a:solidFill>
              <a:srgbClr val="4B4B4D"/>
            </a:solidFill>
            <a:ln w="6350">
              <a:solidFill>
                <a:srgbClr val="4B4B4D"/>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'Vorberechnung(Daten)'!$L$31:$R$31</c:f>
              <c:numCache>
                <c:formatCode>General</c:formatCode>
                <c:ptCount val="7"/>
                <c:pt idx="0" formatCode="#,##0.0">
                  <c:v>0</c:v>
                </c:pt>
                <c:pt idx="1">
                  <c:v>0</c:v>
                </c:pt>
                <c:pt idx="2" formatCode="0">
                  <c:v>14.70486</c:v>
                </c:pt>
                <c:pt idx="3" formatCode="0">
                  <c:v>14.70486</c:v>
                </c:pt>
                <c:pt idx="4">
                  <c:v>22</c:v>
                </c:pt>
                <c:pt idx="5">
                  <c:v>22</c:v>
                </c:pt>
              </c:numCache>
            </c:numRef>
          </c:val>
          <c:extLst>
            <c:ext xmlns:c16="http://schemas.microsoft.com/office/drawing/2014/chart" uri="{C3380CC4-5D6E-409C-BE32-E72D297353CC}">
              <c16:uniqueId val="{00000007-1C4B-4ECC-B294-06AD2825D243}"/>
            </c:ext>
          </c:extLst>
        </c:ser>
        <c:ser>
          <c:idx val="9"/>
          <c:order val="8"/>
          <c:tx>
            <c:v>foCCS Energie inkl. foWACCS</c:v>
          </c:tx>
          <c:spPr>
            <a:pattFill prst="wdDnDiag">
              <a:fgClr>
                <a:schemeClr val="bg1"/>
              </a:fgClr>
              <a:bgClr>
                <a:srgbClr val="FFFFFF"/>
              </a:bgClr>
            </a:pattFill>
            <a:ln w="6350">
              <a:solidFill>
                <a:schemeClr val="bg1"/>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'Vorberechnung(Daten)'!$L$33:$R$33</c:f>
              <c:numCache>
                <c:formatCode>#,##0.0</c:formatCode>
                <c:ptCount val="7"/>
                <c:pt idx="0">
                  <c:v>0</c:v>
                </c:pt>
                <c:pt idx="1">
                  <c:v>0</c:v>
                </c:pt>
                <c:pt idx="2">
                  <c:v>4.2168104969999982</c:v>
                </c:pt>
                <c:pt idx="3">
                  <c:v>0</c:v>
                </c:pt>
                <c:pt idx="4">
                  <c:v>58.961541480423442</c:v>
                </c:pt>
                <c:pt idx="5">
                  <c:v>64.258844683208324</c:v>
                </c:pt>
                <c:pt idx="6" formatCode="0.0">
                  <c:v>2.6005426429400234</c:v>
                </c:pt>
              </c:numCache>
            </c:numRef>
          </c:val>
          <c:extLst>
            <c:ext xmlns:c16="http://schemas.microsoft.com/office/drawing/2014/chart" uri="{C3380CC4-5D6E-409C-BE32-E72D297353CC}">
              <c16:uniqueId val="{00000009-1C4B-4ECC-B294-06AD2825D243}"/>
            </c:ext>
          </c:extLst>
        </c:ser>
        <c:ser>
          <c:idx val="8"/>
          <c:order val="9"/>
          <c:tx>
            <c:strRef>
              <c:f>'Vorberechnung(Daten)'!$K$32</c:f>
              <c:strCache>
                <c:ptCount val="1"/>
                <c:pt idx="0">
                  <c:v>FoCCS Industrie</c:v>
                </c:pt>
              </c:strCache>
            </c:strRef>
          </c:tx>
          <c:spPr>
            <a:pattFill prst="wdUpDiag">
              <a:fgClr>
                <a:schemeClr val="tx1"/>
              </a:fgClr>
              <a:bgClr>
                <a:srgbClr val="FFFFFF"/>
              </a:bgClr>
            </a:pattFill>
            <a:ln w="6350">
              <a:solidFill>
                <a:schemeClr val="tx1"/>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'Vorberechnung(Daten)'!$L$32:$R$32</c:f>
              <c:numCache>
                <c:formatCode>#,##0.0</c:formatCode>
                <c:ptCount val="7"/>
                <c:pt idx="0">
                  <c:v>0</c:v>
                </c:pt>
                <c:pt idx="1">
                  <c:v>62.545322375267119</c:v>
                </c:pt>
                <c:pt idx="2">
                  <c:v>101.455902623</c:v>
                </c:pt>
                <c:pt idx="3">
                  <c:v>0</c:v>
                </c:pt>
                <c:pt idx="4">
                  <c:v>72.857009883220087</c:v>
                </c:pt>
                <c:pt idx="5">
                  <c:v>60.417402746009756</c:v>
                </c:pt>
                <c:pt idx="6">
                  <c:v>0</c:v>
                </c:pt>
              </c:numCache>
            </c:numRef>
          </c:val>
          <c:extLst>
            <c:ext xmlns:c16="http://schemas.microsoft.com/office/drawing/2014/chart" uri="{C3380CC4-5D6E-409C-BE32-E72D297353CC}">
              <c16:uniqueId val="{00000008-1C4B-4ECC-B294-06AD2825D243}"/>
            </c:ext>
          </c:extLst>
        </c:ser>
        <c:ser>
          <c:idx val="10"/>
          <c:order val="10"/>
          <c:tx>
            <c:strRef>
              <c:f>'Vorberechnung(Daten)'!$K$34</c:f>
              <c:strCache>
                <c:ptCount val="1"/>
                <c:pt idx="0">
                  <c:v>Fossiles CCU (mittelfristig)</c:v>
                </c:pt>
              </c:strCache>
            </c:strRef>
          </c:tx>
          <c:spPr>
            <a:pattFill prst="dkUpDiag">
              <a:fgClr>
                <a:schemeClr val="accent4"/>
              </a:fgClr>
              <a:bgClr>
                <a:srgbClr val="FFFFFF"/>
              </a:bgClr>
            </a:pattFill>
            <a:ln w="6350">
              <a:solidFill>
                <a:schemeClr val="accent4"/>
              </a:solidFill>
            </a:ln>
          </c:spPr>
          <c:invertIfNegative val="0"/>
          <c:cat>
            <c:strRef>
              <c:f>'Vorberechnung(Daten)'!$L$23:$R$23</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'Vorberechnung(Daten)'!$L$34:$R$34</c:f>
              <c:numCache>
                <c:formatCode>#,##0.0</c:formatCode>
                <c:ptCount val="7"/>
                <c:pt idx="0">
                  <c:v>0</c:v>
                </c:pt>
                <c:pt idx="1">
                  <c:v>0</c:v>
                </c:pt>
                <c:pt idx="2">
                  <c:v>0</c:v>
                </c:pt>
                <c:pt idx="3">
                  <c:v>0</c:v>
                </c:pt>
                <c:pt idx="4">
                  <c:v>56.942015882005848</c:v>
                </c:pt>
                <c:pt idx="5">
                  <c:v>0</c:v>
                </c:pt>
                <c:pt idx="6">
                  <c:v>0</c:v>
                </c:pt>
              </c:numCache>
            </c:numRef>
          </c:val>
          <c:extLst>
            <c:ext xmlns:c16="http://schemas.microsoft.com/office/drawing/2014/chart" uri="{C3380CC4-5D6E-409C-BE32-E72D297353CC}">
              <c16:uniqueId val="{0000000A-1C4B-4ECC-B294-06AD2825D243}"/>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a:t>THG-Erzeugung [Mt CO</a:t>
                </a:r>
                <a:r>
                  <a:rPr lang="en-US" baseline="-25000"/>
                  <a:t>2</a:t>
                </a:r>
                <a:r>
                  <a:rPr lang="en-US" baseline="0"/>
                  <a:t>-</a:t>
                </a:r>
                <a:r>
                  <a:rPr lang="en-US"/>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5350308457681595E-5"/>
          <c:y val="0.84604073236318311"/>
          <c:w val="0.99995464969154235"/>
          <c:h val="0.15395926763681689"/>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stacked"/>
        <c:varyColors val="0"/>
        <c:ser>
          <c:idx val="0"/>
          <c:order val="0"/>
          <c:tx>
            <c:strRef>
              <c:f>'Vorberechnung(Daten)'!$K$38</c:f>
              <c:strCache>
                <c:ptCount val="1"/>
                <c:pt idx="0">
                  <c:v>BECCS (Industrie)</c:v>
                </c:pt>
              </c:strCache>
            </c:strRef>
          </c:tx>
          <c:spPr>
            <a:solidFill>
              <a:schemeClr val="bg1"/>
            </a:solidFill>
            <a:ln w="6350">
              <a:solidFill>
                <a:schemeClr val="bg1"/>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'Vorberechnung(Daten)'!$L$38:$R$38</c:f>
              <c:numCache>
                <c:formatCode>#,##0.0</c:formatCode>
                <c:ptCount val="7"/>
                <c:pt idx="0">
                  <c:v>0</c:v>
                </c:pt>
                <c:pt idx="1">
                  <c:v>-29.06803230124136</c:v>
                </c:pt>
                <c:pt idx="2">
                  <c:v>-13.894623776082449</c:v>
                </c:pt>
                <c:pt idx="3">
                  <c:v>0</c:v>
                </c:pt>
                <c:pt idx="4">
                  <c:v>0</c:v>
                </c:pt>
                <c:pt idx="5">
                  <c:v>0</c:v>
                </c:pt>
                <c:pt idx="6">
                  <c:v>0</c:v>
                </c:pt>
              </c:numCache>
            </c:numRef>
          </c:val>
          <c:extLst>
            <c:ext xmlns:c16="http://schemas.microsoft.com/office/drawing/2014/chart" uri="{C3380CC4-5D6E-409C-BE32-E72D297353CC}">
              <c16:uniqueId val="{00000000-2657-4080-B954-963ABD51F279}"/>
            </c:ext>
          </c:extLst>
        </c:ser>
        <c:ser>
          <c:idx val="1"/>
          <c:order val="1"/>
          <c:tx>
            <c:strRef>
              <c:f>'Vorberechnung(Daten)'!$K$39</c:f>
              <c:strCache>
                <c:ptCount val="1"/>
                <c:pt idx="0">
                  <c:v>BECCS (Energie)</c:v>
                </c:pt>
              </c:strCache>
            </c:strRef>
          </c:tx>
          <c:spPr>
            <a:solidFill>
              <a:schemeClr val="tx1"/>
            </a:solidFill>
            <a:ln w="6350">
              <a:solidFill>
                <a:schemeClr val="tx1"/>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'Vorberechnung(Daten)'!$L$39:$R$39</c:f>
              <c:numCache>
                <c:formatCode>#,##0.0</c:formatCode>
                <c:ptCount val="7"/>
                <c:pt idx="0">
                  <c:v>0</c:v>
                </c:pt>
                <c:pt idx="1">
                  <c:v>0</c:v>
                </c:pt>
                <c:pt idx="2">
                  <c:v>-13.894623776082449</c:v>
                </c:pt>
                <c:pt idx="3">
                  <c:v>0</c:v>
                </c:pt>
                <c:pt idx="4">
                  <c:v>-56.218184732698603</c:v>
                </c:pt>
                <c:pt idx="5">
                  <c:v>0</c:v>
                </c:pt>
                <c:pt idx="6">
                  <c:v>0</c:v>
                </c:pt>
              </c:numCache>
            </c:numRef>
          </c:val>
          <c:extLst>
            <c:ext xmlns:c16="http://schemas.microsoft.com/office/drawing/2014/chart" uri="{C3380CC4-5D6E-409C-BE32-E72D297353CC}">
              <c16:uniqueId val="{00000001-2657-4080-B954-963ABD51F279}"/>
            </c:ext>
          </c:extLst>
        </c:ser>
        <c:ser>
          <c:idx val="2"/>
          <c:order val="2"/>
          <c:tx>
            <c:strRef>
              <c:f>'Vorberechnung(Daten)'!$K$40</c:f>
              <c:strCache>
                <c:ptCount val="1"/>
                <c:pt idx="0">
                  <c:v>BCCS nicht-energetisch (Industrie)</c:v>
                </c:pt>
              </c:strCache>
            </c:strRef>
          </c:tx>
          <c:spPr>
            <a:solidFill>
              <a:schemeClr val="bg2"/>
            </a:solidFill>
            <a:ln w="6350">
              <a:solidFill>
                <a:schemeClr val="bg2"/>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'Vorberechnung(Daten)'!$L$40:$R$40</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2657-4080-B954-963ABD51F279}"/>
            </c:ext>
          </c:extLst>
        </c:ser>
        <c:ser>
          <c:idx val="3"/>
          <c:order val="3"/>
          <c:tx>
            <c:strRef>
              <c:f>'Vorberechnung(Daten)'!$K$41</c:f>
              <c:strCache>
                <c:ptCount val="1"/>
                <c:pt idx="0">
                  <c:v>BWACCS (Energie)</c:v>
                </c:pt>
              </c:strCache>
            </c:strRef>
          </c:tx>
          <c:spPr>
            <a:solidFill>
              <a:schemeClr val="tx2"/>
            </a:solidFill>
            <a:ln>
              <a:solidFill>
                <a:schemeClr val="tx2"/>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'Vorberechnung(Daten)'!$L$41:$R$41</c:f>
              <c:numCache>
                <c:formatCode>#,##0.0</c:formatCode>
                <c:ptCount val="7"/>
                <c:pt idx="0">
                  <c:v>0</c:v>
                </c:pt>
                <c:pt idx="1">
                  <c:v>0</c:v>
                </c:pt>
                <c:pt idx="2">
                  <c:v>0</c:v>
                </c:pt>
                <c:pt idx="3">
                  <c:v>0</c:v>
                </c:pt>
                <c:pt idx="4">
                  <c:v>0</c:v>
                </c:pt>
                <c:pt idx="5">
                  <c:v>0</c:v>
                </c:pt>
                <c:pt idx="6">
                  <c:v>-5.9001254138247949</c:v>
                </c:pt>
              </c:numCache>
            </c:numRef>
          </c:val>
          <c:extLst>
            <c:ext xmlns:c16="http://schemas.microsoft.com/office/drawing/2014/chart" uri="{C3380CC4-5D6E-409C-BE32-E72D297353CC}">
              <c16:uniqueId val="{00000003-2657-4080-B954-963ABD51F279}"/>
            </c:ext>
          </c:extLst>
        </c:ser>
        <c:ser>
          <c:idx val="4"/>
          <c:order val="4"/>
          <c:tx>
            <c:strRef>
              <c:f>'Vorberechnung(Daten)'!$K$42</c:f>
              <c:strCache>
                <c:ptCount val="1"/>
                <c:pt idx="0">
                  <c:v>BCCU (mittelfristig)</c:v>
                </c:pt>
              </c:strCache>
            </c:strRef>
          </c:tx>
          <c:spPr>
            <a:solidFill>
              <a:schemeClr val="accent4"/>
            </a:solidFill>
            <a:ln w="6350">
              <a:solidFill>
                <a:schemeClr val="accent4"/>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'Vorberechnung(Daten)'!$L$42:$R$42</c:f>
              <c:numCache>
                <c:formatCode>#,##0.0</c:formatCode>
                <c:ptCount val="7"/>
                <c:pt idx="0">
                  <c:v>0</c:v>
                </c:pt>
                <c:pt idx="1">
                  <c:v>-14.782250558928666</c:v>
                </c:pt>
                <c:pt idx="2">
                  <c:v>0</c:v>
                </c:pt>
                <c:pt idx="3">
                  <c:v>0</c:v>
                </c:pt>
                <c:pt idx="4">
                  <c:v>-1.442400153090059</c:v>
                </c:pt>
                <c:pt idx="5">
                  <c:v>0</c:v>
                </c:pt>
                <c:pt idx="6">
                  <c:v>0</c:v>
                </c:pt>
              </c:numCache>
            </c:numRef>
          </c:val>
          <c:extLst>
            <c:ext xmlns:c16="http://schemas.microsoft.com/office/drawing/2014/chart" uri="{C3380CC4-5D6E-409C-BE32-E72D297353CC}">
              <c16:uniqueId val="{00000004-2657-4080-B954-963ABD51F279}"/>
            </c:ext>
          </c:extLst>
        </c:ser>
        <c:ser>
          <c:idx val="5"/>
          <c:order val="5"/>
          <c:tx>
            <c:strRef>
              <c:f>'Vorberechnung(Daten)'!$K$43</c:f>
              <c:strCache>
                <c:ptCount val="1"/>
                <c:pt idx="0">
                  <c:v>DACCS</c:v>
                </c:pt>
              </c:strCache>
            </c:strRef>
          </c:tx>
          <c:spPr>
            <a:solidFill>
              <a:schemeClr val="accent1"/>
            </a:solidFill>
            <a:ln w="6350">
              <a:solidFill>
                <a:schemeClr val="accent1"/>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'Vorberechnung(Daten)'!$L$43:$R$43</c:f>
              <c:numCache>
                <c:formatCode>#,##0.0</c:formatCode>
                <c:ptCount val="7"/>
                <c:pt idx="0">
                  <c:v>0</c:v>
                </c:pt>
                <c:pt idx="1">
                  <c:v>0</c:v>
                </c:pt>
                <c:pt idx="2">
                  <c:v>0</c:v>
                </c:pt>
                <c:pt idx="3">
                  <c:v>0</c:v>
                </c:pt>
                <c:pt idx="4">
                  <c:v>-56.773869034458684</c:v>
                </c:pt>
                <c:pt idx="5">
                  <c:v>-3.0814350693123553</c:v>
                </c:pt>
                <c:pt idx="6">
                  <c:v>0</c:v>
                </c:pt>
              </c:numCache>
            </c:numRef>
          </c:val>
          <c:extLst>
            <c:ext xmlns:c16="http://schemas.microsoft.com/office/drawing/2014/chart" uri="{C3380CC4-5D6E-409C-BE32-E72D297353CC}">
              <c16:uniqueId val="{00000005-2657-4080-B954-963ABD51F279}"/>
            </c:ext>
          </c:extLst>
        </c:ser>
        <c:ser>
          <c:idx val="6"/>
          <c:order val="6"/>
          <c:tx>
            <c:strRef>
              <c:f>'Vorberechnung(Daten)'!$K$44</c:f>
              <c:strCache>
                <c:ptCount val="1"/>
                <c:pt idx="0">
                  <c:v>Biomasse in Produkten</c:v>
                </c:pt>
              </c:strCache>
            </c:strRef>
          </c:tx>
          <c:spPr>
            <a:solidFill>
              <a:schemeClr val="accent2"/>
            </a:solidFill>
            <a:ln w="6350">
              <a:solidFill>
                <a:schemeClr val="accent2"/>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'Vorberechnung(Daten)'!$L$44:$R$44</c:f>
              <c:numCache>
                <c:formatCode>#,##0.0</c:formatCode>
                <c:ptCount val="7"/>
                <c:pt idx="0">
                  <c:v>0</c:v>
                </c:pt>
                <c:pt idx="1">
                  <c:v>-14.849671658379968</c:v>
                </c:pt>
                <c:pt idx="2">
                  <c:v>0</c:v>
                </c:pt>
                <c:pt idx="3">
                  <c:v>0</c:v>
                </c:pt>
                <c:pt idx="4">
                  <c:v>0</c:v>
                </c:pt>
                <c:pt idx="5">
                  <c:v>0</c:v>
                </c:pt>
                <c:pt idx="6">
                  <c:v>0</c:v>
                </c:pt>
              </c:numCache>
            </c:numRef>
          </c:val>
          <c:extLst>
            <c:ext xmlns:c16="http://schemas.microsoft.com/office/drawing/2014/chart" uri="{C3380CC4-5D6E-409C-BE32-E72D297353CC}">
              <c16:uniqueId val="{00000006-2657-4080-B954-963ABD51F279}"/>
            </c:ext>
          </c:extLst>
        </c:ser>
        <c:ser>
          <c:idx val="7"/>
          <c:order val="7"/>
          <c:tx>
            <c:strRef>
              <c:f>'Vorberechnung(Daten)'!$K$45</c:f>
              <c:strCache>
                <c:ptCount val="1"/>
                <c:pt idx="0">
                  <c:v>Netto LULUCF</c:v>
                </c:pt>
              </c:strCache>
            </c:strRef>
          </c:tx>
          <c:spPr>
            <a:solidFill>
              <a:schemeClr val="accent5"/>
            </a:solidFill>
            <a:ln w="6350">
              <a:solidFill>
                <a:schemeClr val="accent5"/>
              </a:solidFill>
            </a:ln>
          </c:spPr>
          <c:invertIfNegative val="0"/>
          <c:cat>
            <c:strRef>
              <c:f>'Vorberechnung(Daten)'!$L$37:$R$37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'Vorberechnung(Daten)'!$L$45:$R$45</c:f>
              <c:numCache>
                <c:formatCode>#,##0.0</c:formatCode>
                <c:ptCount val="7"/>
                <c:pt idx="0">
                  <c:v>-598.40865116497901</c:v>
                </c:pt>
                <c:pt idx="1">
                  <c:v>-400.48668630252877</c:v>
                </c:pt>
                <c:pt idx="2">
                  <c:v>-414.22898391605236</c:v>
                </c:pt>
                <c:pt idx="3">
                  <c:v>-499.41137796394287</c:v>
                </c:pt>
                <c:pt idx="4">
                  <c:v>-332.61377414786784</c:v>
                </c:pt>
                <c:pt idx="5">
                  <c:v>-388.55006961195716</c:v>
                </c:pt>
                <c:pt idx="6">
                  <c:v>-55.908071907462237</c:v>
                </c:pt>
              </c:numCache>
            </c:numRef>
          </c:val>
          <c:extLst>
            <c:ext xmlns:c16="http://schemas.microsoft.com/office/drawing/2014/chart" uri="{C3380CC4-5D6E-409C-BE32-E72D297353CC}">
              <c16:uniqueId val="{00000007-2657-4080-B954-963ABD51F279}"/>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in val="-700"/>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Einbindungen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-Äq]</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7640242049713006E-2"/>
          <c:y val="0.8654132290835872"/>
          <c:w val="0.92543749648706874"/>
          <c:h val="0.1266096169519152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stacked"/>
        <c:varyColors val="0"/>
        <c:ser>
          <c:idx val="1"/>
          <c:order val="1"/>
          <c:tx>
            <c:strRef>
              <c:f>'Vorberechnung(Daten)'!$K$55</c:f>
              <c:strCache>
                <c:ptCount val="1"/>
                <c:pt idx="0">
                  <c:v>Netto-Grünland</c:v>
                </c:pt>
              </c:strCache>
            </c:strRef>
          </c:tx>
          <c:spPr>
            <a:solidFill>
              <a:schemeClr val="bg1"/>
            </a:solidFill>
            <a:ln w="6350">
              <a:solidFill>
                <a:schemeClr val="bg1"/>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'Vorberechnung(Daten)'!$L$55:$Q$55</c:f>
              <c:numCache>
                <c:formatCode>#,##0.0</c:formatCode>
                <c:ptCount val="6"/>
                <c:pt idx="0">
                  <c:v>0</c:v>
                </c:pt>
                <c:pt idx="1">
                  <c:v>0</c:v>
                </c:pt>
                <c:pt idx="2">
                  <c:v>-22.460230218224389</c:v>
                </c:pt>
                <c:pt idx="3">
                  <c:v>-33.907696574467202</c:v>
                </c:pt>
                <c:pt idx="4">
                  <c:v>-7.1769072050091633</c:v>
                </c:pt>
                <c:pt idx="5">
                  <c:v>-13.161093235554969</c:v>
                </c:pt>
              </c:numCache>
            </c:numRef>
          </c:val>
          <c:extLst>
            <c:ext xmlns:c16="http://schemas.microsoft.com/office/drawing/2014/chart" uri="{C3380CC4-5D6E-409C-BE32-E72D297353CC}">
              <c16:uniqueId val="{00000001-4A01-4A60-BB2C-809624CC5CC0}"/>
            </c:ext>
          </c:extLst>
        </c:ser>
        <c:ser>
          <c:idx val="2"/>
          <c:order val="2"/>
          <c:tx>
            <c:strRef>
              <c:f>'Vorberechnung(Daten)'!$K$56</c:f>
              <c:strCache>
                <c:ptCount val="1"/>
                <c:pt idx="0">
                  <c:v>Netto-Ackerland</c:v>
                </c:pt>
              </c:strCache>
            </c:strRef>
          </c:tx>
          <c:spPr>
            <a:solidFill>
              <a:schemeClr val="accent6"/>
            </a:solidFill>
            <a:ln w="6350">
              <a:solidFill>
                <a:schemeClr val="accent6"/>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'Vorberechnung(Daten)'!$L$56:$Q$56</c:f>
              <c:numCache>
                <c:formatCode>#,##0.0</c:formatCode>
                <c:ptCount val="6"/>
                <c:pt idx="0">
                  <c:v>0</c:v>
                </c:pt>
                <c:pt idx="1">
                  <c:v>0</c:v>
                </c:pt>
                <c:pt idx="2">
                  <c:v>20.767563813057979</c:v>
                </c:pt>
                <c:pt idx="3">
                  <c:v>-8.0448089179061384</c:v>
                </c:pt>
                <c:pt idx="4">
                  <c:v>-22.182308437583451</c:v>
                </c:pt>
                <c:pt idx="5">
                  <c:v>-29.026009313989988</c:v>
                </c:pt>
              </c:numCache>
            </c:numRef>
          </c:val>
          <c:extLst>
            <c:ext xmlns:c16="http://schemas.microsoft.com/office/drawing/2014/chart" uri="{C3380CC4-5D6E-409C-BE32-E72D297353CC}">
              <c16:uniqueId val="{00000002-4A01-4A60-BB2C-809624CC5CC0}"/>
            </c:ext>
          </c:extLst>
        </c:ser>
        <c:ser>
          <c:idx val="3"/>
          <c:order val="3"/>
          <c:tx>
            <c:strRef>
              <c:f>'Vorberechnung(Daten)'!$K$57</c:f>
              <c:strCache>
                <c:ptCount val="1"/>
                <c:pt idx="0">
                  <c:v>Netto-Feuchtgebiete</c:v>
                </c:pt>
              </c:strCache>
            </c:strRef>
          </c:tx>
          <c:spPr>
            <a:solidFill>
              <a:schemeClr val="bg2"/>
            </a:solidFill>
            <a:ln>
              <a:solidFill>
                <a:schemeClr val="bg2"/>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'Vorberechnung(Daten)'!$L$57:$Q$57</c:f>
              <c:numCache>
                <c:formatCode>#,##0.0</c:formatCode>
                <c:ptCount val="6"/>
                <c:pt idx="0">
                  <c:v>0</c:v>
                </c:pt>
                <c:pt idx="1">
                  <c:v>0</c:v>
                </c:pt>
                <c:pt idx="2">
                  <c:v>0.56196491657689485</c:v>
                </c:pt>
                <c:pt idx="3">
                  <c:v>-5.9313277891786864</c:v>
                </c:pt>
                <c:pt idx="4">
                  <c:v>21.449868926657999</c:v>
                </c:pt>
                <c:pt idx="5">
                  <c:v>21.449868926657999</c:v>
                </c:pt>
              </c:numCache>
            </c:numRef>
          </c:val>
          <c:extLst>
            <c:ext xmlns:c16="http://schemas.microsoft.com/office/drawing/2014/chart" uri="{C3380CC4-5D6E-409C-BE32-E72D297353CC}">
              <c16:uniqueId val="{00000003-4A01-4A60-BB2C-809624CC5CC0}"/>
            </c:ext>
          </c:extLst>
        </c:ser>
        <c:ser>
          <c:idx val="4"/>
          <c:order val="4"/>
          <c:tx>
            <c:strRef>
              <c:f>'Vorberechnung(Daten)'!$K$58</c:f>
              <c:strCache>
                <c:ptCount val="1"/>
                <c:pt idx="0">
                  <c:v>Netto-Siedlungen</c:v>
                </c:pt>
              </c:strCache>
            </c:strRef>
          </c:tx>
          <c:spPr>
            <a:solidFill>
              <a:schemeClr val="tx2"/>
            </a:solidFill>
            <a:ln w="6350">
              <a:solidFill>
                <a:schemeClr val="tx2"/>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'Vorberechnung(Daten)'!$L$58:$Q$58</c:f>
              <c:numCache>
                <c:formatCode>#,##0.0</c:formatCode>
                <c:ptCount val="6"/>
                <c:pt idx="0">
                  <c:v>0</c:v>
                </c:pt>
                <c:pt idx="1">
                  <c:v>0</c:v>
                </c:pt>
                <c:pt idx="2">
                  <c:v>20.273879129792931</c:v>
                </c:pt>
                <c:pt idx="3">
                  <c:v>19.480478527000102</c:v>
                </c:pt>
                <c:pt idx="4">
                  <c:v>10.022311770958213</c:v>
                </c:pt>
                <c:pt idx="5">
                  <c:v>10.022314431163169</c:v>
                </c:pt>
              </c:numCache>
            </c:numRef>
          </c:val>
          <c:extLst>
            <c:ext xmlns:c16="http://schemas.microsoft.com/office/drawing/2014/chart" uri="{C3380CC4-5D6E-409C-BE32-E72D297353CC}">
              <c16:uniqueId val="{00000004-4A01-4A60-BB2C-809624CC5CC0}"/>
            </c:ext>
          </c:extLst>
        </c:ser>
        <c:ser>
          <c:idx val="5"/>
          <c:order val="5"/>
          <c:tx>
            <c:strRef>
              <c:f>'Vorberechnung(Daten)'!$K$59</c:f>
              <c:strCache>
                <c:ptCount val="1"/>
                <c:pt idx="0">
                  <c:v>Netto-Holzprodukte</c:v>
                </c:pt>
              </c:strCache>
            </c:strRef>
          </c:tx>
          <c:spPr>
            <a:solidFill>
              <a:schemeClr val="accent1"/>
            </a:solidFill>
            <a:ln w="6350">
              <a:solidFill>
                <a:schemeClr val="accent1"/>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'Vorberechnung(Daten)'!$L$59:$Q$59</c:f>
              <c:numCache>
                <c:formatCode>#,##0.0</c:formatCode>
                <c:ptCount val="6"/>
                <c:pt idx="0">
                  <c:v>0</c:v>
                </c:pt>
                <c:pt idx="1">
                  <c:v>0</c:v>
                </c:pt>
                <c:pt idx="2">
                  <c:v>-41.156409119962042</c:v>
                </c:pt>
                <c:pt idx="3">
                  <c:v>-47.634732777733838</c:v>
                </c:pt>
                <c:pt idx="4">
                  <c:v>-46.432164545416086</c:v>
                </c:pt>
                <c:pt idx="5">
                  <c:v>-47.146320371351777</c:v>
                </c:pt>
              </c:numCache>
            </c:numRef>
          </c:val>
          <c:extLst>
            <c:ext xmlns:c16="http://schemas.microsoft.com/office/drawing/2014/chart" uri="{C3380CC4-5D6E-409C-BE32-E72D297353CC}">
              <c16:uniqueId val="{00000005-4A01-4A60-BB2C-809624CC5CC0}"/>
            </c:ext>
          </c:extLst>
        </c:ser>
        <c:ser>
          <c:idx val="6"/>
          <c:order val="6"/>
          <c:tx>
            <c:strRef>
              <c:f>'Vorberechnung(Daten)'!$K$60</c:f>
              <c:strCache>
                <c:ptCount val="1"/>
                <c:pt idx="0">
                  <c:v>Netto-Wälder</c:v>
                </c:pt>
              </c:strCache>
            </c:strRef>
          </c:tx>
          <c:spPr>
            <a:solidFill>
              <a:schemeClr val="accent2"/>
            </a:solidFill>
            <a:ln w="6350">
              <a:solidFill>
                <a:schemeClr val="accent2"/>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'Vorberechnung(Daten)'!$L$60:$Q$60</c:f>
              <c:numCache>
                <c:formatCode>#,##0.0</c:formatCode>
                <c:ptCount val="6"/>
                <c:pt idx="0">
                  <c:v>0</c:v>
                </c:pt>
                <c:pt idx="1">
                  <c:v>0</c:v>
                </c:pt>
                <c:pt idx="2">
                  <c:v>-392.2157524372937</c:v>
                </c:pt>
                <c:pt idx="3">
                  <c:v>-423.3732904316571</c:v>
                </c:pt>
                <c:pt idx="4">
                  <c:v>-288.29457045076026</c:v>
                </c:pt>
                <c:pt idx="5">
                  <c:v>-330.68882201905291</c:v>
                </c:pt>
              </c:numCache>
            </c:numRef>
          </c:val>
          <c:extLst>
            <c:ext xmlns:c16="http://schemas.microsoft.com/office/drawing/2014/chart" uri="{C3380CC4-5D6E-409C-BE32-E72D297353CC}">
              <c16:uniqueId val="{00000006-4A01-4A60-BB2C-809624CC5CC0}"/>
            </c:ext>
          </c:extLst>
        </c:ser>
        <c:ser>
          <c:idx val="7"/>
          <c:order val="7"/>
          <c:tx>
            <c:strRef>
              <c:f>'Vorberechnung(Daten)'!$K$61</c:f>
              <c:strCache>
                <c:ptCount val="1"/>
                <c:pt idx="0">
                  <c:v>LULUCF (nicht spezifiziert)</c:v>
                </c:pt>
              </c:strCache>
            </c:strRef>
          </c:tx>
          <c:spPr>
            <a:solidFill>
              <a:schemeClr val="accent3"/>
            </a:solidFill>
            <a:ln w="6350">
              <a:solidFill>
                <a:schemeClr val="accent3"/>
              </a:solidFill>
            </a:ln>
          </c:spPr>
          <c:invertIfNegative val="0"/>
          <c:cat>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'Vorberechnung(Daten)'!$L$61:$Q$61</c:f>
              <c:numCache>
                <c:formatCode>#,##0.0</c:formatCode>
                <c:ptCount val="6"/>
                <c:pt idx="0">
                  <c:v>-598.40865116497901</c:v>
                </c:pt>
                <c:pt idx="1">
                  <c:v>-400.48668630252877</c:v>
                </c:pt>
                <c:pt idx="2">
                  <c:v>0</c:v>
                </c:pt>
                <c:pt idx="3">
                  <c:v>0</c:v>
                </c:pt>
                <c:pt idx="4">
                  <c:v>-4.2067150616276194E-6</c:v>
                </c:pt>
                <c:pt idx="5">
                  <c:v>-8.0298286775359884E-6</c:v>
                </c:pt>
              </c:numCache>
            </c:numRef>
          </c:val>
          <c:extLst>
            <c:ext xmlns:c16="http://schemas.microsoft.com/office/drawing/2014/chart" uri="{C3380CC4-5D6E-409C-BE32-E72D297353CC}">
              <c16:uniqueId val="{00000007-4A01-4A60-BB2C-809624CC5CC0}"/>
            </c:ext>
          </c:extLst>
        </c:ser>
        <c:dLbls>
          <c:showLegendKey val="0"/>
          <c:showVal val="0"/>
          <c:showCatName val="0"/>
          <c:showSerName val="0"/>
          <c:showPercent val="0"/>
          <c:showBubbleSize val="0"/>
        </c:dLbls>
        <c:gapWidth val="150"/>
        <c:overlap val="100"/>
        <c:axId val="399557864"/>
        <c:axId val="399558256"/>
      </c:barChart>
      <c:scatterChart>
        <c:scatterStyle val="lineMarker"/>
        <c:varyColors val="0"/>
        <c:ser>
          <c:idx val="0"/>
          <c:order val="0"/>
          <c:tx>
            <c:strRef>
              <c:f>'Vorberechnung(Daten)'!$K$54</c:f>
              <c:strCache>
                <c:ptCount val="1"/>
                <c:pt idx="0">
                  <c:v>Netto LULUCF</c:v>
                </c:pt>
              </c:strCache>
            </c:strRef>
          </c:tx>
          <c:spPr>
            <a:ln w="25400">
              <a:noFill/>
            </a:ln>
          </c:spPr>
          <c:marker>
            <c:symbol val="triangle"/>
            <c:size val="8"/>
            <c:spPr>
              <a:solidFill>
                <a:srgbClr val="4B4B4D"/>
              </a:solidFill>
              <a:ln w="12700">
                <a:solidFill>
                  <a:srgbClr val="FFFFFF"/>
                </a:solidFill>
              </a:ln>
            </c:spPr>
          </c:marker>
          <c:xVal>
            <c:strRef>
              <c:f>'Vorberechnung(Daten)'!$L$53:$Q$53</c:f>
              <c:strCache>
                <c:ptCount val="6"/>
                <c:pt idx="0">
                  <c:v>PAC2.0 (2024)</c:v>
                </c:pt>
                <c:pt idx="1">
                  <c:v>Agora Gas Exit (2023)</c:v>
                </c:pt>
                <c:pt idx="2">
                  <c:v>ISI Pathways Target (2025)</c:v>
                </c:pt>
                <c:pt idx="3">
                  <c:v>ISI Pathways Supreme (2025)</c:v>
                </c:pt>
                <c:pt idx="4">
                  <c:v>EU IA 2040 S2,5 (2024)</c:v>
                </c:pt>
                <c:pt idx="5">
                  <c:v>EU IA 2040 LIFE (2024)</c:v>
                </c:pt>
              </c:strCache>
            </c:strRef>
          </c:xVal>
          <c:yVal>
            <c:numRef>
              <c:f>'Vorberechnung(Daten)'!$L$54:$Q$54</c:f>
              <c:numCache>
                <c:formatCode>#,##0.0</c:formatCode>
                <c:ptCount val="6"/>
                <c:pt idx="0">
                  <c:v>-598.40865116497901</c:v>
                </c:pt>
                <c:pt idx="1">
                  <c:v>-400.48668630252877</c:v>
                </c:pt>
                <c:pt idx="2">
                  <c:v>-414.22898391605236</c:v>
                </c:pt>
                <c:pt idx="3">
                  <c:v>-499.41137796394287</c:v>
                </c:pt>
                <c:pt idx="4">
                  <c:v>-332.61377414786784</c:v>
                </c:pt>
                <c:pt idx="5">
                  <c:v>-388.55006961195716</c:v>
                </c:pt>
              </c:numCache>
            </c:numRef>
          </c:yVal>
          <c:smooth val="0"/>
          <c:extLst>
            <c:ext xmlns:c16="http://schemas.microsoft.com/office/drawing/2014/chart" uri="{C3380CC4-5D6E-409C-BE32-E72D297353CC}">
              <c16:uniqueId val="{00000000-4A01-4A60-BB2C-809624CC5CC0}"/>
            </c:ext>
          </c:extLst>
        </c:ser>
        <c:dLbls>
          <c:showLegendKey val="0"/>
          <c:showVal val="0"/>
          <c:showCatName val="0"/>
          <c:showSerName val="0"/>
          <c:showPercent val="0"/>
          <c:showBubbleSize val="0"/>
        </c:dLbls>
        <c:axId val="1200452656"/>
        <c:axId val="1200444496"/>
      </c:scatte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in val="-700"/>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Einbindungen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-Äq]</a:t>
                </a:r>
              </a:p>
            </c:rich>
          </c:tx>
          <c:overlay val="0"/>
        </c:title>
        <c:numFmt formatCode="General" sourceLinked="0"/>
        <c:majorTickMark val="out"/>
        <c:minorTickMark val="none"/>
        <c:tickLblPos val="nextTo"/>
        <c:spPr>
          <a:ln>
            <a:noFill/>
          </a:ln>
        </c:spPr>
        <c:crossAx val="399557864"/>
        <c:crosses val="autoZero"/>
        <c:crossBetween val="between"/>
      </c:valAx>
      <c:valAx>
        <c:axId val="1200444496"/>
        <c:scaling>
          <c:orientation val="minMax"/>
        </c:scaling>
        <c:delete val="1"/>
        <c:axPos val="r"/>
        <c:numFmt formatCode="#,##0.0" sourceLinked="1"/>
        <c:majorTickMark val="out"/>
        <c:minorTickMark val="none"/>
        <c:tickLblPos val="nextTo"/>
        <c:crossAx val="1200452656"/>
        <c:crosses val="max"/>
        <c:crossBetween val="midCat"/>
      </c:valAx>
      <c:valAx>
        <c:axId val="1200452656"/>
        <c:scaling>
          <c:orientation val="minMax"/>
        </c:scaling>
        <c:delete val="1"/>
        <c:axPos val="b"/>
        <c:numFmt formatCode="General" sourceLinked="1"/>
        <c:majorTickMark val="out"/>
        <c:minorTickMark val="none"/>
        <c:tickLblPos val="nextTo"/>
        <c:crossAx val="1200444496"/>
        <c:crosses val="autoZero"/>
        <c:crossBetween val="midCat"/>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7.1602640047593091E-2"/>
          <c:y val="0.86818072861507356"/>
          <c:w val="0.86671640541911454"/>
          <c:h val="0.10424015794359531"/>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percentStacked"/>
        <c:varyColors val="0"/>
        <c:ser>
          <c:idx val="1"/>
          <c:order val="0"/>
          <c:tx>
            <c:strRef>
              <c:f>'Vorberechnung(DataGraph)'!$K$38</c:f>
              <c:strCache>
                <c:ptCount val="1"/>
                <c:pt idx="0">
                  <c:v>BECCS (Industrie)</c:v>
                </c:pt>
              </c:strCache>
            </c:strRef>
          </c:tx>
          <c:spPr>
            <a:solidFill>
              <a:schemeClr val="bg1"/>
            </a:solidFill>
            <a:ln w="6350">
              <a:solidFill>
                <a:schemeClr val="bg1"/>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'Vorberechnung(DataGraph)'!$L$38:$R$38</c:f>
              <c:numCache>
                <c:formatCode>#,##0.0</c:formatCode>
                <c:ptCount val="7"/>
                <c:pt idx="0">
                  <c:v>0</c:v>
                </c:pt>
                <c:pt idx="1">
                  <c:v>-29.06803230124136</c:v>
                </c:pt>
                <c:pt idx="2">
                  <c:v>-13.894623776082449</c:v>
                </c:pt>
                <c:pt idx="3">
                  <c:v>0</c:v>
                </c:pt>
                <c:pt idx="4">
                  <c:v>0</c:v>
                </c:pt>
                <c:pt idx="5">
                  <c:v>0</c:v>
                </c:pt>
                <c:pt idx="6">
                  <c:v>0</c:v>
                </c:pt>
              </c:numCache>
            </c:numRef>
          </c:val>
          <c:extLst>
            <c:ext xmlns:c16="http://schemas.microsoft.com/office/drawing/2014/chart" uri="{C3380CC4-5D6E-409C-BE32-E72D297353CC}">
              <c16:uniqueId val="{00000000-C381-4FAB-ADC1-20269568FF3E}"/>
            </c:ext>
          </c:extLst>
        </c:ser>
        <c:ser>
          <c:idx val="2"/>
          <c:order val="1"/>
          <c:tx>
            <c:strRef>
              <c:f>'Vorberechnung(DataGraph)'!$K$39</c:f>
              <c:strCache>
                <c:ptCount val="1"/>
                <c:pt idx="0">
                  <c:v>BECCS (Energie)</c:v>
                </c:pt>
              </c:strCache>
            </c:strRef>
          </c:tx>
          <c:spPr>
            <a:solidFill>
              <a:schemeClr val="tx1"/>
            </a:solidFill>
            <a:ln w="6350">
              <a:solidFill>
                <a:schemeClr val="tx1"/>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'Vorberechnung(DataGraph)'!$L$39:$R$39</c:f>
              <c:numCache>
                <c:formatCode>#,##0.0</c:formatCode>
                <c:ptCount val="7"/>
                <c:pt idx="0">
                  <c:v>0</c:v>
                </c:pt>
                <c:pt idx="1">
                  <c:v>0</c:v>
                </c:pt>
                <c:pt idx="2">
                  <c:v>-13.894623776082449</c:v>
                </c:pt>
                <c:pt idx="3">
                  <c:v>0</c:v>
                </c:pt>
                <c:pt idx="4">
                  <c:v>-56.218184732698603</c:v>
                </c:pt>
                <c:pt idx="5">
                  <c:v>0</c:v>
                </c:pt>
                <c:pt idx="6">
                  <c:v>0</c:v>
                </c:pt>
              </c:numCache>
            </c:numRef>
          </c:val>
          <c:extLst>
            <c:ext xmlns:c16="http://schemas.microsoft.com/office/drawing/2014/chart" uri="{C3380CC4-5D6E-409C-BE32-E72D297353CC}">
              <c16:uniqueId val="{00000001-C381-4FAB-ADC1-20269568FF3E}"/>
            </c:ext>
          </c:extLst>
        </c:ser>
        <c:ser>
          <c:idx val="3"/>
          <c:order val="2"/>
          <c:tx>
            <c:strRef>
              <c:f>'Vorberechnung(DataGraph)'!$K$40</c:f>
              <c:strCache>
                <c:ptCount val="1"/>
                <c:pt idx="0">
                  <c:v>BCCS nicht-energetisch (Industrie)</c:v>
                </c:pt>
              </c:strCache>
            </c:strRef>
          </c:tx>
          <c:spPr>
            <a:solidFill>
              <a:schemeClr val="bg2"/>
            </a:solidFill>
            <a:ln>
              <a:solidFill>
                <a:schemeClr val="bg2"/>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'Vorberechnung(DataGraph)'!$L$40:$R$40</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C381-4FAB-ADC1-20269568FF3E}"/>
            </c:ext>
          </c:extLst>
        </c:ser>
        <c:ser>
          <c:idx val="4"/>
          <c:order val="3"/>
          <c:tx>
            <c:strRef>
              <c:f>'Vorberechnung(DataGraph)'!$K$41</c:f>
              <c:strCache>
                <c:ptCount val="1"/>
                <c:pt idx="0">
                  <c:v>BWACCS (Energie)</c:v>
                </c:pt>
              </c:strCache>
            </c:strRef>
          </c:tx>
          <c:spPr>
            <a:solidFill>
              <a:schemeClr val="tx2"/>
            </a:solidFill>
            <a:ln w="6350">
              <a:solidFill>
                <a:schemeClr val="tx2"/>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'Vorberechnung(DataGraph)'!$L$41:$R$41</c:f>
              <c:numCache>
                <c:formatCode>#,##0.0</c:formatCode>
                <c:ptCount val="7"/>
                <c:pt idx="0">
                  <c:v>0</c:v>
                </c:pt>
                <c:pt idx="1">
                  <c:v>0</c:v>
                </c:pt>
                <c:pt idx="2">
                  <c:v>0</c:v>
                </c:pt>
                <c:pt idx="3">
                  <c:v>0</c:v>
                </c:pt>
                <c:pt idx="4">
                  <c:v>0</c:v>
                </c:pt>
                <c:pt idx="5">
                  <c:v>0</c:v>
                </c:pt>
                <c:pt idx="6">
                  <c:v>-5.9001254138247949</c:v>
                </c:pt>
              </c:numCache>
            </c:numRef>
          </c:val>
          <c:extLst>
            <c:ext xmlns:c16="http://schemas.microsoft.com/office/drawing/2014/chart" uri="{C3380CC4-5D6E-409C-BE32-E72D297353CC}">
              <c16:uniqueId val="{00000003-C381-4FAB-ADC1-20269568FF3E}"/>
            </c:ext>
          </c:extLst>
        </c:ser>
        <c:ser>
          <c:idx val="5"/>
          <c:order val="4"/>
          <c:tx>
            <c:strRef>
              <c:f>'Vorberechnung(DataGraph)'!$K$42</c:f>
              <c:strCache>
                <c:ptCount val="1"/>
                <c:pt idx="0">
                  <c:v>BCCU (mittelfristig)</c:v>
                </c:pt>
              </c:strCache>
            </c:strRef>
          </c:tx>
          <c:spPr>
            <a:solidFill>
              <a:schemeClr val="accent4"/>
            </a:solidFill>
            <a:ln w="6350">
              <a:solidFill>
                <a:schemeClr val="accent4"/>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'Vorberechnung(DataGraph)'!$L$42:$R$42</c:f>
              <c:numCache>
                <c:formatCode>#,##0.0</c:formatCode>
                <c:ptCount val="7"/>
                <c:pt idx="0">
                  <c:v>0</c:v>
                </c:pt>
                <c:pt idx="1">
                  <c:v>-14.782250558928666</c:v>
                </c:pt>
                <c:pt idx="2">
                  <c:v>0</c:v>
                </c:pt>
                <c:pt idx="3">
                  <c:v>0</c:v>
                </c:pt>
                <c:pt idx="4">
                  <c:v>-1.442400153090059</c:v>
                </c:pt>
                <c:pt idx="5">
                  <c:v>0</c:v>
                </c:pt>
                <c:pt idx="6">
                  <c:v>0</c:v>
                </c:pt>
              </c:numCache>
            </c:numRef>
          </c:val>
          <c:extLst>
            <c:ext xmlns:c16="http://schemas.microsoft.com/office/drawing/2014/chart" uri="{C3380CC4-5D6E-409C-BE32-E72D297353CC}">
              <c16:uniqueId val="{00000004-C381-4FAB-ADC1-20269568FF3E}"/>
            </c:ext>
          </c:extLst>
        </c:ser>
        <c:ser>
          <c:idx val="6"/>
          <c:order val="5"/>
          <c:tx>
            <c:strRef>
              <c:f>'Vorberechnung(DataGraph)'!$K$43</c:f>
              <c:strCache>
                <c:ptCount val="1"/>
                <c:pt idx="0">
                  <c:v>DACCS</c:v>
                </c:pt>
              </c:strCache>
            </c:strRef>
          </c:tx>
          <c:spPr>
            <a:solidFill>
              <a:schemeClr val="accent1"/>
            </a:solidFill>
            <a:ln w="6350">
              <a:solidFill>
                <a:schemeClr val="accent1"/>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'Vorberechnung(DataGraph)'!$L$43:$R$43</c:f>
              <c:numCache>
                <c:formatCode>#,##0.0</c:formatCode>
                <c:ptCount val="7"/>
                <c:pt idx="0">
                  <c:v>0</c:v>
                </c:pt>
                <c:pt idx="1">
                  <c:v>0</c:v>
                </c:pt>
                <c:pt idx="2">
                  <c:v>0</c:v>
                </c:pt>
                <c:pt idx="3">
                  <c:v>0</c:v>
                </c:pt>
                <c:pt idx="4">
                  <c:v>-56.773869034458684</c:v>
                </c:pt>
                <c:pt idx="5">
                  <c:v>-3.0814350693123553</c:v>
                </c:pt>
                <c:pt idx="6">
                  <c:v>0</c:v>
                </c:pt>
              </c:numCache>
            </c:numRef>
          </c:val>
          <c:extLst>
            <c:ext xmlns:c16="http://schemas.microsoft.com/office/drawing/2014/chart" uri="{C3380CC4-5D6E-409C-BE32-E72D297353CC}">
              <c16:uniqueId val="{00000005-C381-4FAB-ADC1-20269568FF3E}"/>
            </c:ext>
          </c:extLst>
        </c:ser>
        <c:ser>
          <c:idx val="7"/>
          <c:order val="6"/>
          <c:tx>
            <c:strRef>
              <c:f>'Vorberechnung(DataGraph)'!$K$44</c:f>
              <c:strCache>
                <c:ptCount val="1"/>
                <c:pt idx="0">
                  <c:v>Biomasse in Produkten</c:v>
                </c:pt>
              </c:strCache>
            </c:strRef>
          </c:tx>
          <c:spPr>
            <a:solidFill>
              <a:schemeClr val="accent2"/>
            </a:solidFill>
            <a:ln w="6350">
              <a:solidFill>
                <a:schemeClr val="accent2"/>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'Vorberechnung(DataGraph)'!$L$44:$R$44</c:f>
              <c:numCache>
                <c:formatCode>#,##0.0</c:formatCode>
                <c:ptCount val="7"/>
                <c:pt idx="0">
                  <c:v>0</c:v>
                </c:pt>
                <c:pt idx="1">
                  <c:v>-14.849671658379968</c:v>
                </c:pt>
                <c:pt idx="2">
                  <c:v>0</c:v>
                </c:pt>
                <c:pt idx="3">
                  <c:v>0</c:v>
                </c:pt>
                <c:pt idx="4">
                  <c:v>0</c:v>
                </c:pt>
                <c:pt idx="5">
                  <c:v>0</c:v>
                </c:pt>
                <c:pt idx="6">
                  <c:v>0</c:v>
                </c:pt>
              </c:numCache>
            </c:numRef>
          </c:val>
          <c:extLst>
            <c:ext xmlns:c16="http://schemas.microsoft.com/office/drawing/2014/chart" uri="{C3380CC4-5D6E-409C-BE32-E72D297353CC}">
              <c16:uniqueId val="{00000006-C381-4FAB-ADC1-20269568FF3E}"/>
            </c:ext>
          </c:extLst>
        </c:ser>
        <c:ser>
          <c:idx val="0"/>
          <c:order val="7"/>
          <c:tx>
            <c:strRef>
              <c:f>'Vorberechnung(DataGraph)'!$K$45</c:f>
              <c:strCache>
                <c:ptCount val="1"/>
                <c:pt idx="0">
                  <c:v>Netto LULUCF</c:v>
                </c:pt>
              </c:strCache>
            </c:strRef>
          </c:tx>
          <c:spPr>
            <a:solidFill>
              <a:schemeClr val="accent5"/>
            </a:solidFill>
            <a:ln w="6350">
              <a:solidFill>
                <a:schemeClr val="accent5"/>
              </a:solidFill>
            </a:ln>
          </c:spPr>
          <c:invertIfNegative val="0"/>
          <c:cat>
            <c:strRef>
              <c:f>'Vorberechnung(DataGraph)'!$L$37:$R$37</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'Vorberechnung(DataGraph)'!$L$45:$R$45</c:f>
              <c:numCache>
                <c:formatCode>#,##0.0</c:formatCode>
                <c:ptCount val="7"/>
                <c:pt idx="0">
                  <c:v>-598.40865116497901</c:v>
                </c:pt>
                <c:pt idx="1">
                  <c:v>-400.48668630252877</c:v>
                </c:pt>
                <c:pt idx="2">
                  <c:v>-414.22898391605236</c:v>
                </c:pt>
                <c:pt idx="3">
                  <c:v>-499.41137796394287</c:v>
                </c:pt>
                <c:pt idx="4">
                  <c:v>-332.61377414786784</c:v>
                </c:pt>
                <c:pt idx="5">
                  <c:v>-388.55006961195716</c:v>
                </c:pt>
                <c:pt idx="6">
                  <c:v>-55.908071907462237</c:v>
                </c:pt>
              </c:numCache>
            </c:numRef>
          </c:val>
          <c:extLst>
            <c:ext xmlns:c16="http://schemas.microsoft.com/office/drawing/2014/chart" uri="{C3380CC4-5D6E-409C-BE32-E72D297353CC}">
              <c16:uniqueId val="{00000007-C381-4FAB-ADC1-20269568FF3E}"/>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in val="-1"/>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Einbindungen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7.1602640047593091E-2"/>
          <c:y val="0.86818072861507356"/>
          <c:w val="0.90623919923998364"/>
          <c:h val="0.131819271384926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stacked"/>
        <c:varyColors val="0"/>
        <c:ser>
          <c:idx val="0"/>
          <c:order val="0"/>
          <c:tx>
            <c:strRef>
              <c:f>'Vorberechnung(Daten)'!$T$6</c:f>
              <c:strCache>
                <c:ptCount val="1"/>
                <c:pt idx="0">
                  <c:v>FoCCS Industrie</c:v>
                </c:pt>
              </c:strCache>
            </c:strRef>
          </c:tx>
          <c:spPr>
            <a:pattFill prst="wdUpDiag">
              <a:fgClr>
                <a:schemeClr val="tx1"/>
              </a:fgClr>
              <a:bgClr>
                <a:srgbClr val="FFFFFF"/>
              </a:bgClr>
            </a:pattFill>
            <a:ln w="6350">
              <a:solidFill>
                <a:schemeClr val="tx1"/>
              </a:solidFill>
            </a:ln>
          </c:spPr>
          <c:invertIfNegative val="0"/>
          <c:cat>
            <c:strRef>
              <c:f>'Vorberechnung(Daten)'!$U$5:$Z$5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'Vorberechnung(Daten)'!$U$6:$Z$6</c:f>
              <c:numCache>
                <c:formatCode>#,##0.0</c:formatCode>
                <c:ptCount val="6"/>
                <c:pt idx="0">
                  <c:v>0</c:v>
                </c:pt>
                <c:pt idx="1">
                  <c:v>62.545322375267119</c:v>
                </c:pt>
                <c:pt idx="2">
                  <c:v>101.455902623</c:v>
                </c:pt>
                <c:pt idx="3">
                  <c:v>0</c:v>
                </c:pt>
                <c:pt idx="4">
                  <c:v>72.857009883220087</c:v>
                </c:pt>
                <c:pt idx="5">
                  <c:v>60.417402746009756</c:v>
                </c:pt>
              </c:numCache>
            </c:numRef>
          </c:val>
          <c:extLst>
            <c:ext xmlns:c16="http://schemas.microsoft.com/office/drawing/2014/chart" uri="{C3380CC4-5D6E-409C-BE32-E72D297353CC}">
              <c16:uniqueId val="{00000000-E508-48C4-B79D-8C2BAEEDBFD5}"/>
            </c:ext>
          </c:extLst>
        </c:ser>
        <c:ser>
          <c:idx val="1"/>
          <c:order val="1"/>
          <c:tx>
            <c:strRef>
              <c:f>'Vorberechnung(Daten)'!$T$7</c:f>
              <c:strCache>
                <c:ptCount val="1"/>
                <c:pt idx="0">
                  <c:v>FoCCS Energie inkl. foWACCS</c:v>
                </c:pt>
              </c:strCache>
            </c:strRef>
          </c:tx>
          <c:spPr>
            <a:pattFill prst="wdDnDiag">
              <a:fgClr>
                <a:schemeClr val="bg1"/>
              </a:fgClr>
              <a:bgClr>
                <a:srgbClr val="FFFFFF"/>
              </a:bgClr>
            </a:pattFill>
            <a:ln>
              <a:solidFill>
                <a:schemeClr val="bg1"/>
              </a:solidFill>
            </a:ln>
          </c:spPr>
          <c:invertIfNegative val="0"/>
          <c:cat>
            <c:strRef>
              <c:f>'Vorberechnung(Daten)'!$U$5:$Z$5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'Vorberechnung(Daten)'!$U$7:$Z$7</c:f>
              <c:numCache>
                <c:formatCode>#,##0.0</c:formatCode>
                <c:ptCount val="6"/>
                <c:pt idx="0">
                  <c:v>0</c:v>
                </c:pt>
                <c:pt idx="1">
                  <c:v>0</c:v>
                </c:pt>
                <c:pt idx="2">
                  <c:v>4.2168104969999982</c:v>
                </c:pt>
                <c:pt idx="3">
                  <c:v>0</c:v>
                </c:pt>
                <c:pt idx="4">
                  <c:v>58.961541480423442</c:v>
                </c:pt>
                <c:pt idx="5">
                  <c:v>64.258844683208324</c:v>
                </c:pt>
              </c:numCache>
            </c:numRef>
          </c:val>
          <c:extLst>
            <c:ext xmlns:c16="http://schemas.microsoft.com/office/drawing/2014/chart" uri="{C3380CC4-5D6E-409C-BE32-E72D297353CC}">
              <c16:uniqueId val="{00000008-E508-48C4-B79D-8C2BAEEDBFD5}"/>
            </c:ext>
          </c:extLst>
        </c:ser>
        <c:ser>
          <c:idx val="2"/>
          <c:order val="2"/>
          <c:tx>
            <c:strRef>
              <c:f>'Vorberechnung(Daten)'!$T$8</c:f>
              <c:strCache>
                <c:ptCount val="1"/>
                <c:pt idx="0">
                  <c:v>BECCS (Industrie)</c:v>
                </c:pt>
              </c:strCache>
            </c:strRef>
          </c:tx>
          <c:spPr>
            <a:solidFill>
              <a:schemeClr val="tx2"/>
            </a:solidFill>
            <a:ln>
              <a:solidFill>
                <a:schemeClr val="tx2"/>
              </a:solidFill>
            </a:ln>
          </c:spPr>
          <c:invertIfNegative val="0"/>
          <c:cat>
            <c:strRef>
              <c:f>'Vorberechnung(Daten)'!$U$5:$Z$5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'Vorberechnung(Daten)'!$U$8:$Z$8</c:f>
              <c:numCache>
                <c:formatCode>#,##0.0</c:formatCode>
                <c:ptCount val="6"/>
                <c:pt idx="0">
                  <c:v>0</c:v>
                </c:pt>
                <c:pt idx="1">
                  <c:v>29.06803230124136</c:v>
                </c:pt>
                <c:pt idx="2">
                  <c:v>13.894623776082449</c:v>
                </c:pt>
                <c:pt idx="3">
                  <c:v>0</c:v>
                </c:pt>
                <c:pt idx="4">
                  <c:v>0</c:v>
                </c:pt>
                <c:pt idx="5">
                  <c:v>0</c:v>
                </c:pt>
              </c:numCache>
            </c:numRef>
          </c:val>
          <c:extLst>
            <c:ext xmlns:c16="http://schemas.microsoft.com/office/drawing/2014/chart" uri="{C3380CC4-5D6E-409C-BE32-E72D297353CC}">
              <c16:uniqueId val="{00000009-E508-48C4-B79D-8C2BAEEDBFD5}"/>
            </c:ext>
          </c:extLst>
        </c:ser>
        <c:ser>
          <c:idx val="3"/>
          <c:order val="3"/>
          <c:tx>
            <c:strRef>
              <c:f>'Vorberechnung(Daten)'!$T$9</c:f>
              <c:strCache>
                <c:ptCount val="1"/>
                <c:pt idx="0">
                  <c:v>BECCS (Energie)</c:v>
                </c:pt>
              </c:strCache>
            </c:strRef>
          </c:tx>
          <c:spPr>
            <a:solidFill>
              <a:schemeClr val="bg2"/>
            </a:solidFill>
            <a:ln>
              <a:solidFill>
                <a:schemeClr val="bg2"/>
              </a:solidFill>
            </a:ln>
          </c:spPr>
          <c:invertIfNegative val="0"/>
          <c:cat>
            <c:strRef>
              <c:f>'Vorberechnung(Daten)'!$U$5:$Z$5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'Vorberechnung(Daten)'!$U$9:$Z$9</c:f>
              <c:numCache>
                <c:formatCode>#,##0.0</c:formatCode>
                <c:ptCount val="6"/>
                <c:pt idx="0">
                  <c:v>0</c:v>
                </c:pt>
                <c:pt idx="1">
                  <c:v>0</c:v>
                </c:pt>
                <c:pt idx="2">
                  <c:v>13.894623776082449</c:v>
                </c:pt>
                <c:pt idx="3">
                  <c:v>0</c:v>
                </c:pt>
                <c:pt idx="4">
                  <c:v>56.218184732698603</c:v>
                </c:pt>
                <c:pt idx="5">
                  <c:v>0</c:v>
                </c:pt>
              </c:numCache>
            </c:numRef>
          </c:val>
          <c:extLst>
            <c:ext xmlns:c16="http://schemas.microsoft.com/office/drawing/2014/chart" uri="{C3380CC4-5D6E-409C-BE32-E72D297353CC}">
              <c16:uniqueId val="{0000000A-E508-48C4-B79D-8C2BAEEDBFD5}"/>
            </c:ext>
          </c:extLst>
        </c:ser>
        <c:ser>
          <c:idx val="4"/>
          <c:order val="4"/>
          <c:tx>
            <c:strRef>
              <c:f>'Vorberechnung(Daten)'!$T$10</c:f>
              <c:strCache>
                <c:ptCount val="1"/>
                <c:pt idx="0">
                  <c:v>BCCS nicht-energetisch (Industrie)</c:v>
                </c:pt>
              </c:strCache>
            </c:strRef>
          </c:tx>
          <c:spPr>
            <a:solidFill>
              <a:schemeClr val="accent1"/>
            </a:solidFill>
            <a:ln>
              <a:solidFill>
                <a:schemeClr val="accent1"/>
              </a:solidFill>
            </a:ln>
          </c:spPr>
          <c:invertIfNegative val="0"/>
          <c:cat>
            <c:strRef>
              <c:f>'Vorberechnung(Daten)'!$U$5:$Z$5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'Vorberechnung(Daten)'!$U$10:$Z$10</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E508-48C4-B79D-8C2BAEEDBFD5}"/>
            </c:ext>
          </c:extLst>
        </c:ser>
        <c:ser>
          <c:idx val="5"/>
          <c:order val="5"/>
          <c:tx>
            <c:strRef>
              <c:f>'Vorberechnung(Daten)'!$T$11</c:f>
              <c:strCache>
                <c:ptCount val="1"/>
                <c:pt idx="0">
                  <c:v>BWACCS (Energie)</c:v>
                </c:pt>
              </c:strCache>
            </c:strRef>
          </c:tx>
          <c:spPr>
            <a:solidFill>
              <a:schemeClr val="accent2"/>
            </a:solidFill>
          </c:spPr>
          <c:invertIfNegative val="0"/>
          <c:cat>
            <c:strRef>
              <c:f>'Vorberechnung(Daten)'!$U$5:$Z$5</c:f>
              <c:strCache>
                <c:ptCount val="6"/>
                <c:pt idx="0">
                  <c:v>PAC2.0 (2024)</c:v>
                </c:pt>
                <c:pt idx="1">
                  <c:v>Agora Gas Exit (2023)</c:v>
                </c:pt>
                <c:pt idx="2">
                  <c:v>ISI Pathways Target (2025)</c:v>
                </c:pt>
                <c:pt idx="3">
                  <c:v>ISI Pathways Supreme (2025)</c:v>
                </c:pt>
                <c:pt idx="4">
                  <c:v>EU IA 2040 S2,5 (2024)</c:v>
                </c:pt>
                <c:pt idx="5">
                  <c:v>EU IA 2040 LIFE (2024)</c:v>
                </c:pt>
              </c:strCache>
            </c:strRef>
          </c:cat>
          <c:val>
            <c:numRef>
              <c:f>'Vorberechnung(Daten)'!$U$11:$Z$11</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E508-48C4-B79D-8C2BAEEDBFD5}"/>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ax val="200"/>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Industrielle Speichermengen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2404342800507972E-2"/>
          <c:y val="0.84876694402787556"/>
          <c:w val="0.9097297987394537"/>
          <c:h val="0.14854330625837997"/>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9002293035399318"/>
          <c:h val="0.73307314479470387"/>
        </c:manualLayout>
      </c:layout>
      <c:barChart>
        <c:barDir val="col"/>
        <c:grouping val="percentStacked"/>
        <c:varyColors val="0"/>
        <c:ser>
          <c:idx val="0"/>
          <c:order val="0"/>
          <c:tx>
            <c:strRef>
              <c:f>'Vorberechnung(Daten)'!$T$6</c:f>
              <c:strCache>
                <c:ptCount val="1"/>
                <c:pt idx="0">
                  <c:v>FoCCS Industrie</c:v>
                </c:pt>
              </c:strCache>
            </c:strRef>
          </c:tx>
          <c:spPr>
            <a:pattFill prst="wdUpDiag">
              <a:fgClr>
                <a:schemeClr val="tx1"/>
              </a:fgClr>
              <a:bgClr>
                <a:srgbClr val="FFFFFF"/>
              </a:bgClr>
            </a:pattFill>
            <a:ln w="6350">
              <a:solidFill>
                <a:schemeClr val="tx1"/>
              </a:solidFill>
            </a:ln>
          </c:spPr>
          <c:invertIfNegative val="0"/>
          <c:cat>
            <c:strRef>
              <c:f>'Vorberechnung(Daten)'!$U$5:$AA$5</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'Vorberechnung(Daten)'!$U$6:$AA$6</c:f>
              <c:numCache>
                <c:formatCode>#,##0.0</c:formatCode>
                <c:ptCount val="7"/>
                <c:pt idx="0">
                  <c:v>0</c:v>
                </c:pt>
                <c:pt idx="1">
                  <c:v>62.545322375267119</c:v>
                </c:pt>
                <c:pt idx="2">
                  <c:v>101.455902623</c:v>
                </c:pt>
                <c:pt idx="3">
                  <c:v>0</c:v>
                </c:pt>
                <c:pt idx="4">
                  <c:v>72.857009883220087</c:v>
                </c:pt>
                <c:pt idx="5">
                  <c:v>60.417402746009756</c:v>
                </c:pt>
                <c:pt idx="6" formatCode="0.0">
                  <c:v>0</c:v>
                </c:pt>
              </c:numCache>
            </c:numRef>
          </c:val>
          <c:extLst>
            <c:ext xmlns:c16="http://schemas.microsoft.com/office/drawing/2014/chart" uri="{C3380CC4-5D6E-409C-BE32-E72D297353CC}">
              <c16:uniqueId val="{00000000-DA87-4265-8374-8A7FB940382B}"/>
            </c:ext>
          </c:extLst>
        </c:ser>
        <c:ser>
          <c:idx val="1"/>
          <c:order val="1"/>
          <c:tx>
            <c:strRef>
              <c:f>'Vorberechnung(Daten)'!$T$7</c:f>
              <c:strCache>
                <c:ptCount val="1"/>
                <c:pt idx="0">
                  <c:v>FoCCS Energie inkl. foWACCS</c:v>
                </c:pt>
              </c:strCache>
            </c:strRef>
          </c:tx>
          <c:spPr>
            <a:pattFill prst="wdDnDiag">
              <a:fgClr>
                <a:schemeClr val="bg1"/>
              </a:fgClr>
              <a:bgClr>
                <a:srgbClr val="FFFFFF"/>
              </a:bgClr>
            </a:pattFill>
            <a:ln>
              <a:solidFill>
                <a:schemeClr val="bg1"/>
              </a:solidFill>
            </a:ln>
          </c:spPr>
          <c:invertIfNegative val="0"/>
          <c:cat>
            <c:strRef>
              <c:f>'Vorberechnung(Daten)'!$U$5:$AA$5</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'Vorberechnung(Daten)'!$U$7:$AA$7</c:f>
              <c:numCache>
                <c:formatCode>#,##0.0</c:formatCode>
                <c:ptCount val="7"/>
                <c:pt idx="0">
                  <c:v>0</c:v>
                </c:pt>
                <c:pt idx="1">
                  <c:v>0</c:v>
                </c:pt>
                <c:pt idx="2">
                  <c:v>4.2168104969999982</c:v>
                </c:pt>
                <c:pt idx="3">
                  <c:v>0</c:v>
                </c:pt>
                <c:pt idx="4">
                  <c:v>58.961541480423442</c:v>
                </c:pt>
                <c:pt idx="5">
                  <c:v>64.258844683208324</c:v>
                </c:pt>
                <c:pt idx="6" formatCode="0.0">
                  <c:v>2.6005426429400234</c:v>
                </c:pt>
              </c:numCache>
            </c:numRef>
          </c:val>
          <c:extLst>
            <c:ext xmlns:c16="http://schemas.microsoft.com/office/drawing/2014/chart" uri="{C3380CC4-5D6E-409C-BE32-E72D297353CC}">
              <c16:uniqueId val="{00000001-DA87-4265-8374-8A7FB940382B}"/>
            </c:ext>
          </c:extLst>
        </c:ser>
        <c:ser>
          <c:idx val="2"/>
          <c:order val="2"/>
          <c:tx>
            <c:strRef>
              <c:f>'Vorberechnung(Daten)'!$T$8</c:f>
              <c:strCache>
                <c:ptCount val="1"/>
                <c:pt idx="0">
                  <c:v>BECCS (Industrie)</c:v>
                </c:pt>
              </c:strCache>
            </c:strRef>
          </c:tx>
          <c:spPr>
            <a:solidFill>
              <a:schemeClr val="tx2"/>
            </a:solidFill>
            <a:ln>
              <a:solidFill>
                <a:schemeClr val="tx2"/>
              </a:solidFill>
            </a:ln>
          </c:spPr>
          <c:invertIfNegative val="0"/>
          <c:cat>
            <c:strRef>
              <c:f>'Vorberechnung(Daten)'!$U$5:$AA$5</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'Vorberechnung(Daten)'!$U$8:$AA$8</c:f>
              <c:numCache>
                <c:formatCode>#,##0.0</c:formatCode>
                <c:ptCount val="7"/>
                <c:pt idx="0">
                  <c:v>0</c:v>
                </c:pt>
                <c:pt idx="1">
                  <c:v>29.06803230124136</c:v>
                </c:pt>
                <c:pt idx="2">
                  <c:v>13.894623776082449</c:v>
                </c:pt>
                <c:pt idx="3">
                  <c:v>0</c:v>
                </c:pt>
                <c:pt idx="4">
                  <c:v>0</c:v>
                </c:pt>
                <c:pt idx="5">
                  <c:v>0</c:v>
                </c:pt>
                <c:pt idx="6" formatCode="0.0">
                  <c:v>0</c:v>
                </c:pt>
              </c:numCache>
            </c:numRef>
          </c:val>
          <c:extLst>
            <c:ext xmlns:c16="http://schemas.microsoft.com/office/drawing/2014/chart" uri="{C3380CC4-5D6E-409C-BE32-E72D297353CC}">
              <c16:uniqueId val="{00000002-DA87-4265-8374-8A7FB940382B}"/>
            </c:ext>
          </c:extLst>
        </c:ser>
        <c:ser>
          <c:idx val="3"/>
          <c:order val="3"/>
          <c:tx>
            <c:strRef>
              <c:f>'Vorberechnung(Daten)'!$T$9</c:f>
              <c:strCache>
                <c:ptCount val="1"/>
                <c:pt idx="0">
                  <c:v>BECCS (Energie)</c:v>
                </c:pt>
              </c:strCache>
            </c:strRef>
          </c:tx>
          <c:spPr>
            <a:solidFill>
              <a:schemeClr val="bg2"/>
            </a:solidFill>
            <a:ln>
              <a:solidFill>
                <a:schemeClr val="bg2"/>
              </a:solidFill>
            </a:ln>
          </c:spPr>
          <c:invertIfNegative val="0"/>
          <c:cat>
            <c:strRef>
              <c:f>'Vorberechnung(Daten)'!$U$5:$AA$5</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'Vorberechnung(Daten)'!$U$9:$AA$9</c:f>
              <c:numCache>
                <c:formatCode>#,##0.0</c:formatCode>
                <c:ptCount val="7"/>
                <c:pt idx="0">
                  <c:v>0</c:v>
                </c:pt>
                <c:pt idx="1">
                  <c:v>0</c:v>
                </c:pt>
                <c:pt idx="2">
                  <c:v>13.894623776082449</c:v>
                </c:pt>
                <c:pt idx="3">
                  <c:v>0</c:v>
                </c:pt>
                <c:pt idx="4">
                  <c:v>56.218184732698603</c:v>
                </c:pt>
                <c:pt idx="5">
                  <c:v>0</c:v>
                </c:pt>
                <c:pt idx="6" formatCode="0.0">
                  <c:v>0</c:v>
                </c:pt>
              </c:numCache>
            </c:numRef>
          </c:val>
          <c:extLst>
            <c:ext xmlns:c16="http://schemas.microsoft.com/office/drawing/2014/chart" uri="{C3380CC4-5D6E-409C-BE32-E72D297353CC}">
              <c16:uniqueId val="{00000003-DA87-4265-8374-8A7FB940382B}"/>
            </c:ext>
          </c:extLst>
        </c:ser>
        <c:ser>
          <c:idx val="4"/>
          <c:order val="4"/>
          <c:tx>
            <c:strRef>
              <c:f>'Vorberechnung(Daten)'!$T$10</c:f>
              <c:strCache>
                <c:ptCount val="1"/>
                <c:pt idx="0">
                  <c:v>BCCS nicht-energetisch (Industrie)</c:v>
                </c:pt>
              </c:strCache>
            </c:strRef>
          </c:tx>
          <c:spPr>
            <a:solidFill>
              <a:schemeClr val="accent1"/>
            </a:solidFill>
            <a:ln>
              <a:solidFill>
                <a:schemeClr val="accent1"/>
              </a:solidFill>
            </a:ln>
          </c:spPr>
          <c:invertIfNegative val="0"/>
          <c:cat>
            <c:strRef>
              <c:f>'Vorberechnung(Daten)'!$U$5:$AA$5</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'Vorberechnung(Daten)'!$U$10:$AA$10</c:f>
              <c:numCache>
                <c:formatCode>#,##0.0</c:formatCode>
                <c:ptCount val="7"/>
                <c:pt idx="0">
                  <c:v>0</c:v>
                </c:pt>
                <c:pt idx="1">
                  <c:v>0</c:v>
                </c:pt>
                <c:pt idx="2">
                  <c:v>0</c:v>
                </c:pt>
                <c:pt idx="3">
                  <c:v>0</c:v>
                </c:pt>
                <c:pt idx="4">
                  <c:v>0</c:v>
                </c:pt>
                <c:pt idx="5">
                  <c:v>0</c:v>
                </c:pt>
                <c:pt idx="6" formatCode="0.0">
                  <c:v>0</c:v>
                </c:pt>
              </c:numCache>
            </c:numRef>
          </c:val>
          <c:extLst>
            <c:ext xmlns:c16="http://schemas.microsoft.com/office/drawing/2014/chart" uri="{C3380CC4-5D6E-409C-BE32-E72D297353CC}">
              <c16:uniqueId val="{00000004-DA87-4265-8374-8A7FB940382B}"/>
            </c:ext>
          </c:extLst>
        </c:ser>
        <c:ser>
          <c:idx val="5"/>
          <c:order val="5"/>
          <c:tx>
            <c:strRef>
              <c:f>'Vorberechnung(Daten)'!$T$11</c:f>
              <c:strCache>
                <c:ptCount val="1"/>
                <c:pt idx="0">
                  <c:v>BWACCS (Energie)</c:v>
                </c:pt>
              </c:strCache>
            </c:strRef>
          </c:tx>
          <c:spPr>
            <a:solidFill>
              <a:schemeClr val="accent2"/>
            </a:solidFill>
          </c:spPr>
          <c:invertIfNegative val="0"/>
          <c:cat>
            <c:strRef>
              <c:f>'Vorberechnung(Daten)'!$U$5:$AA$5</c:f>
              <c:strCache>
                <c:ptCount val="7"/>
                <c:pt idx="0">
                  <c:v>PAC2.0 (2024)</c:v>
                </c:pt>
                <c:pt idx="1">
                  <c:v>Agora Gas Exit (2023)</c:v>
                </c:pt>
                <c:pt idx="2">
                  <c:v>ISI Pathways Target (2025)</c:v>
                </c:pt>
                <c:pt idx="3">
                  <c:v>ISI Pathways Supreme (2025)</c:v>
                </c:pt>
                <c:pt idx="4">
                  <c:v>EU IA 2040 S2,5 (2024)</c:v>
                </c:pt>
                <c:pt idx="5">
                  <c:v>EU IA 2040 LIFE (2024)</c:v>
                </c:pt>
                <c:pt idx="6">
                  <c:v>CARESupreme (2025)</c:v>
                </c:pt>
              </c:strCache>
            </c:strRef>
          </c:cat>
          <c:val>
            <c:numRef>
              <c:f>'Vorberechnung(Daten)'!$U$11:$AA$11</c:f>
              <c:numCache>
                <c:formatCode>#,##0.0</c:formatCode>
                <c:ptCount val="7"/>
                <c:pt idx="0">
                  <c:v>0</c:v>
                </c:pt>
                <c:pt idx="1">
                  <c:v>0</c:v>
                </c:pt>
                <c:pt idx="2">
                  <c:v>0</c:v>
                </c:pt>
                <c:pt idx="3">
                  <c:v>0</c:v>
                </c:pt>
                <c:pt idx="4">
                  <c:v>0</c:v>
                </c:pt>
                <c:pt idx="5">
                  <c:v>0</c:v>
                </c:pt>
                <c:pt idx="6" formatCode="0.0">
                  <c:v>5.9001254138247949</c:v>
                </c:pt>
              </c:numCache>
            </c:numRef>
          </c:val>
          <c:extLst>
            <c:ext xmlns:c16="http://schemas.microsoft.com/office/drawing/2014/chart" uri="{C3380CC4-5D6E-409C-BE32-E72D297353CC}">
              <c16:uniqueId val="{00000005-DA87-4265-8374-8A7FB940382B}"/>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Industrielle Speichermengen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2.0988947305277807E-2"/>
          <c:y val="0.87094822814655981"/>
          <c:w val="0.92543749648706874"/>
          <c:h val="9.5937659349136409E-2"/>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28</xdr:row>
      <xdr:rowOff>9525</xdr:rowOff>
    </xdr:from>
    <xdr:to>
      <xdr:col>11</xdr:col>
      <xdr:colOff>1104900</xdr:colOff>
      <xdr:row>28</xdr:row>
      <xdr:rowOff>9525</xdr:rowOff>
    </xdr:to>
    <xdr:cxnSp macro="">
      <xdr:nvCxnSpPr>
        <xdr:cNvPr id="2" name="Gerade Verbindung 1">
          <a:extLst>
            <a:ext uri="{FF2B5EF4-FFF2-40B4-BE49-F238E27FC236}">
              <a16:creationId xmlns:a16="http://schemas.microsoft.com/office/drawing/2014/main" id="{00000000-0008-0000-0100-000002000000}"/>
            </a:ext>
          </a:extLst>
        </xdr:cNvPr>
        <xdr:cNvCxnSpPr/>
      </xdr:nvCxnSpPr>
      <xdr:spPr>
        <a:xfrm>
          <a:off x="1200150" y="5229225"/>
          <a:ext cx="1224915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fLocksWithSheet="0"/>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9320BD99-110B-45C3-862F-7FAAE10893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678046</xdr:colOff>
      <xdr:row>24</xdr:row>
      <xdr:rowOff>60908</xdr:rowOff>
    </xdr:from>
    <xdr:to>
      <xdr:col>14</xdr:col>
      <xdr:colOff>932816</xdr:colOff>
      <xdr:row>35</xdr:row>
      <xdr:rowOff>41589</xdr:rowOff>
    </xdr:to>
    <xdr:sp macro="" textlink="'Daten,Quellen und Anmerkungen'!AA3">
      <xdr:nvSpPr>
        <xdr:cNvPr id="3" name="Textfeld 2">
          <a:extLst>
            <a:ext uri="{FF2B5EF4-FFF2-40B4-BE49-F238E27FC236}">
              <a16:creationId xmlns:a16="http://schemas.microsoft.com/office/drawing/2014/main" id="{9CBC5D12-8168-445F-83AE-631B73A072D5}"/>
            </a:ext>
          </a:extLst>
        </xdr:cNvPr>
        <xdr:cNvSpPr txBox="1"/>
      </xdr:nvSpPr>
      <xdr:spPr>
        <a:xfrm>
          <a:off x="3554596" y="5556833"/>
          <a:ext cx="3588520"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35</xdr:row>
      <xdr:rowOff>41589</xdr:rowOff>
    </xdr:to>
    <xdr:sp macro="" textlink="'Daten,Quellen und Anmerkungen'!B4">
      <xdr:nvSpPr>
        <xdr:cNvPr id="4" name="Textfeld 3">
          <a:extLst>
            <a:ext uri="{FF2B5EF4-FFF2-40B4-BE49-F238E27FC236}">
              <a16:creationId xmlns:a16="http://schemas.microsoft.com/office/drawing/2014/main" id="{2DD9FCDE-3D80-4B6A-A202-148F24FFAD66}"/>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14</xdr:col>
      <xdr:colOff>952500</xdr:colOff>
      <xdr:row>3</xdr:row>
      <xdr:rowOff>57979</xdr:rowOff>
    </xdr:to>
    <xdr:sp macro="" textlink="Metadaten!C37" fLocksText="0">
      <xdr:nvSpPr>
        <xdr:cNvPr id="5" name="Textfeld 4">
          <a:extLst>
            <a:ext uri="{FF2B5EF4-FFF2-40B4-BE49-F238E27FC236}">
              <a16:creationId xmlns:a16="http://schemas.microsoft.com/office/drawing/2014/main" id="{4B7C4124-AE13-49E7-AB4C-CA07B37DFC77}"/>
            </a:ext>
          </a:extLst>
        </xdr:cNvPr>
        <xdr:cNvSpPr txBox="1"/>
      </xdr:nvSpPr>
      <xdr:spPr>
        <a:xfrm>
          <a:off x="0" y="266286"/>
          <a:ext cx="7189304" cy="54541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613F6500-7D3D-4FEB-BF38-AF0AA42A55D8}" type="TxLink">
            <a:rPr lang="en-US" sz="1200" b="1" i="0" u="none" strike="noStrike">
              <a:solidFill>
                <a:srgbClr val="000000"/>
              </a:solidFill>
              <a:latin typeface="Calibri"/>
              <a:cs typeface="Calibri"/>
            </a:rPr>
            <a:pPr/>
            <a:t>Prozentuale technische Speichermengen im Jahr der Treibhausgasneutralität (2045/2050)</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EB6D2BF9-DC86-4C23-AB2C-F3EB7DE42F92}"/>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836624B8-D037-4DDA-96A4-029DBB1528AB}"/>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20BCA108-EEA4-4CA4-B6A7-22A945F536E6}"/>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4358321F-FA0E-4D83-B30F-3EC37EF39935}"/>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B787B945-A4FD-4055-BD26-19053A284F8F}"/>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B1904667-1588-430C-B755-F1210D3FA88C}"/>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6A507D49-9AE7-40F7-8C39-DD75B91D29B1}"/>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1C779121-722B-4250-9978-3716908837F1}"/>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1B9902A6-3939-4722-9F99-85FF6D091A89}"/>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1368DC8F-D4B9-4E6A-B03F-694EF1723358}"/>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FAC70E78-9023-4D8C-80F0-B7796CE474D1}"/>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8E345DBD-87B3-4977-A321-7BDC6F6F8C90}"/>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A5A7B583-E2F6-4F1D-810D-E43BEB3718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678046</xdr:colOff>
      <xdr:row>24</xdr:row>
      <xdr:rowOff>60908</xdr:rowOff>
    </xdr:from>
    <xdr:to>
      <xdr:col>14</xdr:col>
      <xdr:colOff>932816</xdr:colOff>
      <xdr:row>35</xdr:row>
      <xdr:rowOff>46352</xdr:rowOff>
    </xdr:to>
    <xdr:sp macro="" textlink="'Daten,Quellen und Anmerkungen'!AA3">
      <xdr:nvSpPr>
        <xdr:cNvPr id="3" name="Textfeld 2">
          <a:extLst>
            <a:ext uri="{FF2B5EF4-FFF2-40B4-BE49-F238E27FC236}">
              <a16:creationId xmlns:a16="http://schemas.microsoft.com/office/drawing/2014/main" id="{B8C804E4-2D19-4659-BF6A-2EE30203620C}"/>
            </a:ext>
          </a:extLst>
        </xdr:cNvPr>
        <xdr:cNvSpPr txBox="1"/>
      </xdr:nvSpPr>
      <xdr:spPr>
        <a:xfrm>
          <a:off x="3554596" y="5556833"/>
          <a:ext cx="3588520"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35</xdr:row>
      <xdr:rowOff>46352</xdr:rowOff>
    </xdr:to>
    <xdr:sp macro="" textlink="'Daten,Quellen und Anmerkungen'!B4">
      <xdr:nvSpPr>
        <xdr:cNvPr id="4" name="Textfeld 3">
          <a:extLst>
            <a:ext uri="{FF2B5EF4-FFF2-40B4-BE49-F238E27FC236}">
              <a16:creationId xmlns:a16="http://schemas.microsoft.com/office/drawing/2014/main" id="{636F92D0-238B-45F4-8A3F-A6CF28648E53}"/>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8282</xdr:colOff>
      <xdr:row>2</xdr:row>
      <xdr:rowOff>38100</xdr:rowOff>
    </xdr:to>
    <xdr:sp macro="" textlink="Metadaten!C38" fLocksText="0">
      <xdr:nvSpPr>
        <xdr:cNvPr id="5" name="Textfeld 4">
          <a:extLst>
            <a:ext uri="{FF2B5EF4-FFF2-40B4-BE49-F238E27FC236}">
              <a16:creationId xmlns:a16="http://schemas.microsoft.com/office/drawing/2014/main" id="{32958404-EA85-4525-81C1-E1B60BAF9B1B}"/>
            </a:ext>
          </a:extLst>
        </xdr:cNvPr>
        <xdr:cNvSpPr txBox="1"/>
      </xdr:nvSpPr>
      <xdr:spPr>
        <a:xfrm>
          <a:off x="0" y="266700"/>
          <a:ext cx="591378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E7D4AA50-1687-449C-AD46-313046BAB4B1}" type="TxLink">
            <a:rPr lang="en-US" sz="1200" b="1" i="0" u="none" strike="noStrike">
              <a:solidFill>
                <a:srgbClr val="000000"/>
              </a:solidFill>
              <a:latin typeface="Calibri"/>
              <a:cs typeface="Calibri"/>
            </a:rPr>
            <a:pPr/>
            <a:t>Nutzung von Kohlenstoff 2045</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24141D8E-23C8-438D-A601-2291AF2CC4B7}"/>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A5924F71-290A-4BC8-B892-9FAF25934842}"/>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BBF6D251-3D03-4A07-81BB-D5BC7833AA08}"/>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E98687C1-D387-4794-926E-0D79CD972EA6}"/>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D4B12E96-E1CE-47D1-8270-3D0304B9503A}"/>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1E040740-272D-4492-BDE5-647EB98F5B17}"/>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6ECEBAC4-73E1-4A02-A153-7082A42F6AC2}"/>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63052029-3722-4D95-8982-16E821751CAD}"/>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C390B39D-80B2-4FDA-ADC1-61CACD6C8CC4}"/>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51025E0F-0404-4B0F-A818-CE93E1D42B85}"/>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74022BAC-A650-4BCB-8E00-22B941FF2D4C}"/>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224B5B63-F76F-42AB-8918-D68B6607A195}"/>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36855</xdr:colOff>
      <xdr:row>3</xdr:row>
      <xdr:rowOff>98977</xdr:rowOff>
    </xdr:from>
    <xdr:to>
      <xdr:col>14</xdr:col>
      <xdr:colOff>1396999</xdr:colOff>
      <xdr:row>23</xdr:row>
      <xdr:rowOff>82826</xdr:rowOff>
    </xdr:to>
    <xdr:graphicFrame macro="">
      <xdr:nvGraphicFramePr>
        <xdr:cNvPr id="2" name="Diagramm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9</xdr:col>
      <xdr:colOff>11293</xdr:colOff>
      <xdr:row>24</xdr:row>
      <xdr:rowOff>60908</xdr:rowOff>
    </xdr:from>
    <xdr:to>
      <xdr:col>14</xdr:col>
      <xdr:colOff>1313813</xdr:colOff>
      <xdr:row>35</xdr:row>
      <xdr:rowOff>45792</xdr:rowOff>
    </xdr:to>
    <xdr:sp macro="" textlink="'Daten,Quellen und Anmerkungen'!AA3">
      <xdr:nvSpPr>
        <xdr:cNvPr id="3" name="Textfeld 2">
          <a:extLst>
            <a:ext uri="{FF2B5EF4-FFF2-40B4-BE49-F238E27FC236}">
              <a16:creationId xmlns:a16="http://schemas.microsoft.com/office/drawing/2014/main" id="{00000000-0008-0000-0A00-000003000000}"/>
            </a:ext>
          </a:extLst>
        </xdr:cNvPr>
        <xdr:cNvSpPr txBox="1"/>
      </xdr:nvSpPr>
      <xdr:spPr>
        <a:xfrm>
          <a:off x="3932418" y="5506033"/>
          <a:ext cx="3588520" cy="1223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de-DE" sz="600">
              <a:solidFill>
                <a:srgbClr val="080808"/>
              </a:solidFill>
              <a:latin typeface="+mj-lt"/>
              <a:cs typeface="Meta Serif Offc Book" pitchFamily="2" charset="0"/>
            </a:rPr>
            <a:t>Source: Umweltbundesamt</a:t>
          </a:r>
        </a:p>
      </xdr:txBody>
    </xdr:sp>
    <xdr:clientData/>
  </xdr:twoCellAnchor>
  <xdr:twoCellAnchor editAs="absolute">
    <xdr:from>
      <xdr:col>0</xdr:col>
      <xdr:colOff>101876</xdr:colOff>
      <xdr:row>24</xdr:row>
      <xdr:rowOff>60908</xdr:rowOff>
    </xdr:from>
    <xdr:to>
      <xdr:col>4</xdr:col>
      <xdr:colOff>57978</xdr:colOff>
      <xdr:row>35</xdr:row>
      <xdr:rowOff>45792</xdr:rowOff>
    </xdr:to>
    <xdr:sp macro="" textlink="'Daten,Quellen und Anmerkungen'!B4">
      <xdr:nvSpPr>
        <xdr:cNvPr id="4" name="Textfeld 3">
          <a:extLst>
            <a:ext uri="{FF2B5EF4-FFF2-40B4-BE49-F238E27FC236}">
              <a16:creationId xmlns:a16="http://schemas.microsoft.com/office/drawing/2014/main" id="{00000000-0008-0000-0A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14</xdr:col>
      <xdr:colOff>969066</xdr:colOff>
      <xdr:row>3</xdr:row>
      <xdr:rowOff>57979</xdr:rowOff>
    </xdr:to>
    <xdr:sp macro="" textlink="'Daten,Quellen und Anmerkungen'!B1" fLocksText="0">
      <xdr:nvSpPr>
        <xdr:cNvPr id="5" name="Textfeld 4">
          <a:extLst>
            <a:ext uri="{FF2B5EF4-FFF2-40B4-BE49-F238E27FC236}">
              <a16:creationId xmlns:a16="http://schemas.microsoft.com/office/drawing/2014/main" id="{00000000-0008-0000-0A00-000005000000}"/>
            </a:ext>
          </a:extLst>
        </xdr:cNvPr>
        <xdr:cNvSpPr txBox="1"/>
      </xdr:nvSpPr>
      <xdr:spPr>
        <a:xfrm>
          <a:off x="0" y="266286"/>
          <a:ext cx="7205870" cy="54541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THG-Erzeugung und Einbindung im Jahr 2045</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00000000-0008-0000-0A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A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91111</xdr:colOff>
      <xdr:row>1</xdr:row>
      <xdr:rowOff>3483</xdr:rowOff>
    </xdr:from>
    <xdr:to>
      <xdr:col>14</xdr:col>
      <xdr:colOff>1263986</xdr:colOff>
      <xdr:row>1</xdr:row>
      <xdr:rowOff>3483</xdr:rowOff>
    </xdr:to>
    <xdr:cxnSp macro="">
      <xdr:nvCxnSpPr>
        <xdr:cNvPr id="8" name="Gerade Verbindung 7">
          <a:extLst>
            <a:ext uri="{FF2B5EF4-FFF2-40B4-BE49-F238E27FC236}">
              <a16:creationId xmlns:a16="http://schemas.microsoft.com/office/drawing/2014/main" id="{00000000-0008-0000-0A00-000008000000}"/>
            </a:ext>
          </a:extLst>
        </xdr:cNvPr>
        <xdr:cNvCxnSpPr/>
      </xdr:nvCxnSpPr>
      <xdr:spPr>
        <a:xfrm>
          <a:off x="91111" y="257483"/>
          <a:ext cx="7380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91111</xdr:colOff>
      <xdr:row>23</xdr:row>
      <xdr:rowOff>109743</xdr:rowOff>
    </xdr:from>
    <xdr:to>
      <xdr:col>14</xdr:col>
      <xdr:colOff>1263986</xdr:colOff>
      <xdr:row>23</xdr:row>
      <xdr:rowOff>109743</xdr:rowOff>
    </xdr:to>
    <xdr:cxnSp macro="">
      <xdr:nvCxnSpPr>
        <xdr:cNvPr id="9" name="Gerade Verbindung 8">
          <a:extLst>
            <a:ext uri="{FF2B5EF4-FFF2-40B4-BE49-F238E27FC236}">
              <a16:creationId xmlns:a16="http://schemas.microsoft.com/office/drawing/2014/main" id="{00000000-0008-0000-0A00-000009000000}"/>
            </a:ext>
          </a:extLst>
        </xdr:cNvPr>
        <xdr:cNvCxnSpPr/>
      </xdr:nvCxnSpPr>
      <xdr:spPr>
        <a:xfrm>
          <a:off x="91111" y="5443743"/>
          <a:ext cx="7380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91111</xdr:colOff>
      <xdr:row>18</xdr:row>
      <xdr:rowOff>879510</xdr:rowOff>
    </xdr:from>
    <xdr:to>
      <xdr:col>14</xdr:col>
      <xdr:colOff>1263986</xdr:colOff>
      <xdr:row>18</xdr:row>
      <xdr:rowOff>879510</xdr:rowOff>
    </xdr:to>
    <xdr:cxnSp macro="">
      <xdr:nvCxnSpPr>
        <xdr:cNvPr id="10" name="Gerade Verbindung 9">
          <a:extLst>
            <a:ext uri="{FF2B5EF4-FFF2-40B4-BE49-F238E27FC236}">
              <a16:creationId xmlns:a16="http://schemas.microsoft.com/office/drawing/2014/main" id="{00000000-0008-0000-0A00-00000A000000}"/>
            </a:ext>
          </a:extLst>
        </xdr:cNvPr>
        <xdr:cNvCxnSpPr/>
      </xdr:nvCxnSpPr>
      <xdr:spPr>
        <a:xfrm>
          <a:off x="91111" y="4697448"/>
          <a:ext cx="7380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A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A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A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A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A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A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A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36855</xdr:colOff>
      <xdr:row>3</xdr:row>
      <xdr:rowOff>98977</xdr:rowOff>
    </xdr:from>
    <xdr:to>
      <xdr:col>14</xdr:col>
      <xdr:colOff>1420813</xdr:colOff>
      <xdr:row>23</xdr:row>
      <xdr:rowOff>82826</xdr:rowOff>
    </xdr:to>
    <xdr:graphicFrame macro="">
      <xdr:nvGraphicFramePr>
        <xdr:cNvPr id="2" name="Diagramm1">
          <a:extLst>
            <a:ext uri="{FF2B5EF4-FFF2-40B4-BE49-F238E27FC236}">
              <a16:creationId xmlns:a16="http://schemas.microsoft.com/office/drawing/2014/main" id="{21F35448-9816-4798-B4C4-891CDC61E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673963</xdr:colOff>
      <xdr:row>24</xdr:row>
      <xdr:rowOff>54872</xdr:rowOff>
    </xdr:from>
    <xdr:to>
      <xdr:col>14</xdr:col>
      <xdr:colOff>936897</xdr:colOff>
      <xdr:row>35</xdr:row>
      <xdr:rowOff>29845</xdr:rowOff>
    </xdr:to>
    <xdr:sp macro="" textlink="'Daten,Quellen und Anmerkungen'!AA3">
      <xdr:nvSpPr>
        <xdr:cNvPr id="3" name="Textfeld 2">
          <a:extLst>
            <a:ext uri="{FF2B5EF4-FFF2-40B4-BE49-F238E27FC236}">
              <a16:creationId xmlns:a16="http://schemas.microsoft.com/office/drawing/2014/main" id="{98C98AEB-54E2-4951-B1C5-EE8280FF0E88}"/>
            </a:ext>
          </a:extLst>
        </xdr:cNvPr>
        <xdr:cNvSpPr txBox="1"/>
      </xdr:nvSpPr>
      <xdr:spPr>
        <a:xfrm>
          <a:off x="3561044" y="5592388"/>
          <a:ext cx="3613841" cy="1205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35</xdr:row>
      <xdr:rowOff>46766</xdr:rowOff>
    </xdr:to>
    <xdr:sp macro="" textlink="'Daten,Quellen und Anmerkungen'!B4">
      <xdr:nvSpPr>
        <xdr:cNvPr id="4" name="Textfeld 3">
          <a:extLst>
            <a:ext uri="{FF2B5EF4-FFF2-40B4-BE49-F238E27FC236}">
              <a16:creationId xmlns:a16="http://schemas.microsoft.com/office/drawing/2014/main" id="{2C7AEAE0-85B1-468D-BA8D-205FEB12B422}"/>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9524</xdr:rowOff>
    </xdr:from>
    <xdr:to>
      <xdr:col>14</xdr:col>
      <xdr:colOff>993912</xdr:colOff>
      <xdr:row>3</xdr:row>
      <xdr:rowOff>74543</xdr:rowOff>
    </xdr:to>
    <xdr:sp macro="" textlink="Metadaten!C30" fLocksText="0">
      <xdr:nvSpPr>
        <xdr:cNvPr id="5" name="Textfeld 4">
          <a:extLst>
            <a:ext uri="{FF2B5EF4-FFF2-40B4-BE49-F238E27FC236}">
              <a16:creationId xmlns:a16="http://schemas.microsoft.com/office/drawing/2014/main" id="{66A5F8DD-6E59-4A78-A511-27509E11EBBB}"/>
            </a:ext>
          </a:extLst>
        </xdr:cNvPr>
        <xdr:cNvSpPr txBox="1"/>
      </xdr:nvSpPr>
      <xdr:spPr>
        <a:xfrm>
          <a:off x="0" y="266285"/>
          <a:ext cx="7230716" cy="561975"/>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CA1D059-5EF3-490E-AC46-3C49497ECE33}" type="TxLink">
            <a:rPr lang="en-US" sz="1200" b="1" i="0" u="none" strike="noStrike">
              <a:solidFill>
                <a:srgbClr val="000000"/>
              </a:solidFill>
              <a:latin typeface="Calibri"/>
              <a:cs typeface="Calibri"/>
            </a:rPr>
            <a:pPr/>
            <a:t>GHG generation and removals in 2045</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E3E1CF3E-C38F-4E83-96DE-70873FD34221}"/>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A1D88D86-DE30-48A9-A367-DD5A081E9429}"/>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91111</xdr:colOff>
      <xdr:row>1</xdr:row>
      <xdr:rowOff>3483</xdr:rowOff>
    </xdr:from>
    <xdr:to>
      <xdr:col>14</xdr:col>
      <xdr:colOff>1263986</xdr:colOff>
      <xdr:row>1</xdr:row>
      <xdr:rowOff>3483</xdr:rowOff>
    </xdr:to>
    <xdr:cxnSp macro="">
      <xdr:nvCxnSpPr>
        <xdr:cNvPr id="8" name="Gerade Verbindung 7">
          <a:extLst>
            <a:ext uri="{FF2B5EF4-FFF2-40B4-BE49-F238E27FC236}">
              <a16:creationId xmlns:a16="http://schemas.microsoft.com/office/drawing/2014/main" id="{13E68C08-2274-48FB-964A-14BF3D9E1902}"/>
            </a:ext>
          </a:extLst>
        </xdr:cNvPr>
        <xdr:cNvCxnSpPr/>
      </xdr:nvCxnSpPr>
      <xdr:spPr>
        <a:xfrm>
          <a:off x="91111" y="257483"/>
          <a:ext cx="7380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91111</xdr:colOff>
      <xdr:row>23</xdr:row>
      <xdr:rowOff>109743</xdr:rowOff>
    </xdr:from>
    <xdr:to>
      <xdr:col>14</xdr:col>
      <xdr:colOff>1263986</xdr:colOff>
      <xdr:row>23</xdr:row>
      <xdr:rowOff>109743</xdr:rowOff>
    </xdr:to>
    <xdr:cxnSp macro="">
      <xdr:nvCxnSpPr>
        <xdr:cNvPr id="9" name="Gerade Verbindung 8">
          <a:extLst>
            <a:ext uri="{FF2B5EF4-FFF2-40B4-BE49-F238E27FC236}">
              <a16:creationId xmlns:a16="http://schemas.microsoft.com/office/drawing/2014/main" id="{1DFB9D61-CCCB-4259-B557-F4AFCCF6AE74}"/>
            </a:ext>
          </a:extLst>
        </xdr:cNvPr>
        <xdr:cNvCxnSpPr/>
      </xdr:nvCxnSpPr>
      <xdr:spPr>
        <a:xfrm>
          <a:off x="91111" y="5443743"/>
          <a:ext cx="7380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91111</xdr:colOff>
      <xdr:row>18</xdr:row>
      <xdr:rowOff>879510</xdr:rowOff>
    </xdr:from>
    <xdr:to>
      <xdr:col>14</xdr:col>
      <xdr:colOff>1263986</xdr:colOff>
      <xdr:row>18</xdr:row>
      <xdr:rowOff>879510</xdr:rowOff>
    </xdr:to>
    <xdr:cxnSp macro="">
      <xdr:nvCxnSpPr>
        <xdr:cNvPr id="10" name="Gerade Verbindung 9">
          <a:extLst>
            <a:ext uri="{FF2B5EF4-FFF2-40B4-BE49-F238E27FC236}">
              <a16:creationId xmlns:a16="http://schemas.microsoft.com/office/drawing/2014/main" id="{A42F0C0C-95D8-46BD-B106-33CB074B8B12}"/>
            </a:ext>
          </a:extLst>
        </xdr:cNvPr>
        <xdr:cNvCxnSpPr/>
      </xdr:nvCxnSpPr>
      <xdr:spPr>
        <a:xfrm>
          <a:off x="91111" y="4697448"/>
          <a:ext cx="7380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B7D860E1-9667-4EC0-B208-4EB77640A01C}"/>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7EFC5CC-A513-487B-A3F0-EA3D1D9F09EE}"/>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94B45861-4273-4967-AB6A-C9FE6F3548A5}"/>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BE09E2F8-D837-4A15-9A47-196EF7BB162E}"/>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08BC6CDF-1D0F-465E-B6CD-D6C5EE5CB9AF}"/>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DC1BA60D-8843-4C04-B775-D86BF260181F}"/>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46396F02-5112-4084-A794-B5AF9170EE2F}"/>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4.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CD98C5E1-8148-4B18-ACD9-BF137F7F3C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678046</xdr:colOff>
      <xdr:row>24</xdr:row>
      <xdr:rowOff>60908</xdr:rowOff>
    </xdr:from>
    <xdr:to>
      <xdr:col>14</xdr:col>
      <xdr:colOff>932816</xdr:colOff>
      <xdr:row>34</xdr:row>
      <xdr:rowOff>146157</xdr:rowOff>
    </xdr:to>
    <xdr:sp macro="" textlink="'Daten,Quellen und Anmerkungen'!AA3">
      <xdr:nvSpPr>
        <xdr:cNvPr id="3" name="Textfeld 2">
          <a:extLst>
            <a:ext uri="{FF2B5EF4-FFF2-40B4-BE49-F238E27FC236}">
              <a16:creationId xmlns:a16="http://schemas.microsoft.com/office/drawing/2014/main" id="{D4CF7C1E-F0AD-4C79-8A5A-652C3FC66A04}"/>
            </a:ext>
          </a:extLst>
        </xdr:cNvPr>
        <xdr:cNvSpPr txBox="1"/>
      </xdr:nvSpPr>
      <xdr:spPr>
        <a:xfrm>
          <a:off x="3554596" y="5556833"/>
          <a:ext cx="3588520"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34</xdr:row>
      <xdr:rowOff>146157</xdr:rowOff>
    </xdr:to>
    <xdr:sp macro="" textlink="'Daten,Quellen und Anmerkungen'!B4">
      <xdr:nvSpPr>
        <xdr:cNvPr id="4" name="Textfeld 3">
          <a:extLst>
            <a:ext uri="{FF2B5EF4-FFF2-40B4-BE49-F238E27FC236}">
              <a16:creationId xmlns:a16="http://schemas.microsoft.com/office/drawing/2014/main" id="{712E7CDC-A6EB-4D7D-B1A2-76216519CE9B}"/>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9524</xdr:rowOff>
    </xdr:from>
    <xdr:to>
      <xdr:col>14</xdr:col>
      <xdr:colOff>952500</xdr:colOff>
      <xdr:row>3</xdr:row>
      <xdr:rowOff>99391</xdr:rowOff>
    </xdr:to>
    <xdr:sp macro="" textlink="Metadaten!C31" fLocksText="0">
      <xdr:nvSpPr>
        <xdr:cNvPr id="5" name="Textfeld 4">
          <a:extLst>
            <a:ext uri="{FF2B5EF4-FFF2-40B4-BE49-F238E27FC236}">
              <a16:creationId xmlns:a16="http://schemas.microsoft.com/office/drawing/2014/main" id="{75C8A41B-4EA6-4DF4-B2DC-A707892BB16E}"/>
            </a:ext>
          </a:extLst>
        </xdr:cNvPr>
        <xdr:cNvSpPr txBox="1"/>
      </xdr:nvSpPr>
      <xdr:spPr>
        <a:xfrm>
          <a:off x="0" y="266285"/>
          <a:ext cx="7189304" cy="58682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B2D9D1BF-4BB6-4CB6-A312-4D1F0F0D5725}" type="TxLink">
            <a:rPr lang="en-US" sz="1200" b="1" i="0" u="none" strike="noStrike">
              <a:solidFill>
                <a:srgbClr val="000000"/>
              </a:solidFill>
              <a:latin typeface="Calibri"/>
              <a:cs typeface="Calibri"/>
            </a:rPr>
            <a:pPr/>
            <a:t>Gesamte THG-Erzeugung und Residualemissionen ohne LULUCF im Jahr 2045</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40E48275-090E-4E6C-8F34-6544816C3757}"/>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9A1DD7D2-254D-43DB-A7E7-C32010719CE6}"/>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EE71ED54-8D67-4D6C-98C2-0939A238B751}"/>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31F3061D-61A0-4A96-8B90-5F00144C864A}"/>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0DDB9639-2F67-45D6-A419-47A5ED62FFE1}"/>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53CFD9F8-1A00-4B48-8526-5C8B9BE1916E}"/>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9EDE64C3-6441-4F11-B329-FDBB406ED08F}"/>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2E72CE9-1F63-48B4-A4A1-7D6581A6A3D4}"/>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B0B4F0B7-6C50-422E-9017-5ACF46F3DE05}"/>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B7028AAB-FD9C-4C6F-8ABE-1563E4DA09CE}"/>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A91D5896-003C-4F32-8EA1-A02AC1781EC8}"/>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53AA7A66-2740-43A8-BC7F-28F2D9EAE24E}"/>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5.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CB968E94-E5D4-4A82-BC70-ADF2F4792B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678046</xdr:colOff>
      <xdr:row>24</xdr:row>
      <xdr:rowOff>60908</xdr:rowOff>
    </xdr:from>
    <xdr:to>
      <xdr:col>14</xdr:col>
      <xdr:colOff>932816</xdr:colOff>
      <xdr:row>35</xdr:row>
      <xdr:rowOff>41589</xdr:rowOff>
    </xdr:to>
    <xdr:sp macro="" textlink="'Daten,Quellen und Anmerkungen'!AA3">
      <xdr:nvSpPr>
        <xdr:cNvPr id="3" name="Textfeld 2">
          <a:extLst>
            <a:ext uri="{FF2B5EF4-FFF2-40B4-BE49-F238E27FC236}">
              <a16:creationId xmlns:a16="http://schemas.microsoft.com/office/drawing/2014/main" id="{D5F8CA6A-E8F9-4E4A-9173-4D2302F42E0A}"/>
            </a:ext>
          </a:extLst>
        </xdr:cNvPr>
        <xdr:cNvSpPr txBox="1"/>
      </xdr:nvSpPr>
      <xdr:spPr>
        <a:xfrm>
          <a:off x="3554596" y="5556833"/>
          <a:ext cx="3588520"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35</xdr:row>
      <xdr:rowOff>41589</xdr:rowOff>
    </xdr:to>
    <xdr:sp macro="" textlink="'Daten,Quellen und Anmerkungen'!B4">
      <xdr:nvSpPr>
        <xdr:cNvPr id="4" name="Textfeld 3">
          <a:extLst>
            <a:ext uri="{FF2B5EF4-FFF2-40B4-BE49-F238E27FC236}">
              <a16:creationId xmlns:a16="http://schemas.microsoft.com/office/drawing/2014/main" id="{F0ACC7FE-0332-457A-8A53-C2A85EB306B2}"/>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14</xdr:col>
      <xdr:colOff>944218</xdr:colOff>
      <xdr:row>3</xdr:row>
      <xdr:rowOff>66261</xdr:rowOff>
    </xdr:to>
    <xdr:sp macro="" textlink="Metadaten!C32" fLocksText="0">
      <xdr:nvSpPr>
        <xdr:cNvPr id="5" name="Textfeld 4">
          <a:extLst>
            <a:ext uri="{FF2B5EF4-FFF2-40B4-BE49-F238E27FC236}">
              <a16:creationId xmlns:a16="http://schemas.microsoft.com/office/drawing/2014/main" id="{7500DAB3-4C7E-4415-99D3-1C77179C04AA}"/>
            </a:ext>
          </a:extLst>
        </xdr:cNvPr>
        <xdr:cNvSpPr txBox="1"/>
      </xdr:nvSpPr>
      <xdr:spPr>
        <a:xfrm>
          <a:off x="0" y="266286"/>
          <a:ext cx="7181022" cy="553692"/>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C0EB406-14A0-44CF-85CB-FF2C3DFD01C5}" type="TxLink">
            <a:rPr lang="en-US" sz="1200" b="1" i="0" u="none" strike="noStrike">
              <a:solidFill>
                <a:srgbClr val="000000"/>
              </a:solidFill>
              <a:latin typeface="Calibri"/>
              <a:cs typeface="Calibri"/>
            </a:rPr>
            <a:pPr/>
            <a:t>Prozentuale, sektorale Verteilung der THG-Erzeugung im Jahr der Treibhausgasneutralität (2045/2050)</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F0B2B9C2-5403-4D0D-8434-168B196FA7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30AB2487-F659-4BBE-9A0C-C942CF96AEB6}"/>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981372D5-C0EF-4F15-B60A-D65A057AF8C4}"/>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4C77C0DB-FB34-4DE2-BF6B-4C4AE6AD1CC4}"/>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E3B2F618-3F46-4DCF-B83A-7DA88B468766}"/>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5860B577-E41C-4968-BFD8-16AC7B967B2E}"/>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98D0220-98F9-47C1-AE05-C27083B41125}"/>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41EFC152-08B2-4556-A49C-28A8DB728E80}"/>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928616E1-6451-47C4-8337-05284E407BA8}"/>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8CDFD859-2FD2-4CF0-997C-72EA30F818E0}"/>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C48C01D2-2688-4057-8721-D1B22C87BF68}"/>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EBCCE559-6DE8-4E0C-8A80-3E7A8B46F9A2}"/>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6.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68C5E1E1-B587-4C33-A4D7-88B52B4B71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754246</xdr:colOff>
      <xdr:row>24</xdr:row>
      <xdr:rowOff>40497</xdr:rowOff>
    </xdr:from>
    <xdr:to>
      <xdr:col>14</xdr:col>
      <xdr:colOff>1009016</xdr:colOff>
      <xdr:row>34</xdr:row>
      <xdr:rowOff>106223</xdr:rowOff>
    </xdr:to>
    <xdr:sp macro="" textlink="'Daten,Quellen und Anmerkungen'!AA3">
      <xdr:nvSpPr>
        <xdr:cNvPr id="3" name="Textfeld 2">
          <a:extLst>
            <a:ext uri="{FF2B5EF4-FFF2-40B4-BE49-F238E27FC236}">
              <a16:creationId xmlns:a16="http://schemas.microsoft.com/office/drawing/2014/main" id="{5B89636D-175C-4138-A2CE-4E358CBA8A85}"/>
            </a:ext>
          </a:extLst>
        </xdr:cNvPr>
        <xdr:cNvSpPr txBox="1"/>
      </xdr:nvSpPr>
      <xdr:spPr>
        <a:xfrm>
          <a:off x="3630796" y="5536422"/>
          <a:ext cx="3588520" cy="119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11</xdr:col>
      <xdr:colOff>674688</xdr:colOff>
      <xdr:row>34</xdr:row>
      <xdr:rowOff>132077</xdr:rowOff>
    </xdr:to>
    <xdr:sp macro="" textlink="'Daten,Quellen und Anmerkungen'!B4">
      <xdr:nvSpPr>
        <xdr:cNvPr id="4" name="Textfeld 3">
          <a:extLst>
            <a:ext uri="{FF2B5EF4-FFF2-40B4-BE49-F238E27FC236}">
              <a16:creationId xmlns:a16="http://schemas.microsoft.com/office/drawing/2014/main" id="{89632E3C-F7AC-4D3D-8CD7-CE4F00340506}"/>
            </a:ext>
          </a:extLst>
        </xdr:cNvPr>
        <xdr:cNvSpPr txBox="1"/>
      </xdr:nvSpPr>
      <xdr:spPr>
        <a:xfrm>
          <a:off x="101876" y="5506033"/>
          <a:ext cx="5541687" cy="1206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ysClr val="windowText" lastClr="000000"/>
              </a:solidFill>
              <a:latin typeface="+mj-lt"/>
              <a:cs typeface="Meta Offc" pitchFamily="34" charset="0"/>
            </a:rPr>
            <a:pPr algn="l"/>
            <a:t> </a:t>
          </a:fld>
          <a:r>
            <a:rPr lang="de-DE" sz="600">
              <a:solidFill>
                <a:sysClr val="windowText" lastClr="000000"/>
              </a:solidFill>
              <a:latin typeface="+mj-lt"/>
              <a:cs typeface="Meta Offc" pitchFamily="34" charset="0"/>
            </a:rPr>
            <a:t>Anmerkung: Die Szenarien geben keine Auskunft, wieviel importierte Biomasse in BECCS bilanziert wurde.</a:t>
          </a:r>
        </a:p>
      </xdr:txBody>
    </xdr:sp>
    <xdr:clientData/>
  </xdr:twoCellAnchor>
  <xdr:twoCellAnchor>
    <xdr:from>
      <xdr:col>0</xdr:col>
      <xdr:colOff>0</xdr:colOff>
      <xdr:row>1</xdr:row>
      <xdr:rowOff>9524</xdr:rowOff>
    </xdr:from>
    <xdr:to>
      <xdr:col>14</xdr:col>
      <xdr:colOff>985630</xdr:colOff>
      <xdr:row>3</xdr:row>
      <xdr:rowOff>124239</xdr:rowOff>
    </xdr:to>
    <xdr:sp macro="" textlink="Metadaten!C33" fLocksText="0">
      <xdr:nvSpPr>
        <xdr:cNvPr id="5" name="Textfeld 4">
          <a:extLst>
            <a:ext uri="{FF2B5EF4-FFF2-40B4-BE49-F238E27FC236}">
              <a16:creationId xmlns:a16="http://schemas.microsoft.com/office/drawing/2014/main" id="{F18D05B5-A064-4C9B-95BD-332FA594F2D6}"/>
            </a:ext>
          </a:extLst>
        </xdr:cNvPr>
        <xdr:cNvSpPr txBox="1"/>
      </xdr:nvSpPr>
      <xdr:spPr>
        <a:xfrm>
          <a:off x="0" y="266285"/>
          <a:ext cx="7222434" cy="61167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175A210-A141-41DA-85F4-DA269F3948BC}" type="TxLink">
            <a:rPr lang="en-US" sz="1200" b="1" i="0" u="none" strike="noStrike">
              <a:solidFill>
                <a:srgbClr val="000000"/>
              </a:solidFill>
              <a:latin typeface="Calibri"/>
              <a:cs typeface="Calibri"/>
            </a:rPr>
            <a:pPr/>
            <a:t>Technische und natürliche Netto-Einbindungen im Jahr 2045 im Vergleich</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6EB979E4-90AA-485B-ADCF-F2E7F7976856}"/>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38B3084B-EB58-4273-95A9-2C874DC8BDDC}"/>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6FEDCC65-D899-4234-A3A3-1ED8EAA900CF}"/>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5CF20713-4DFA-4CC9-B285-30102B6CFBAA}"/>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32F51E64-88E1-4007-B1A1-068371E23970}"/>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39B629EB-5CFC-48DF-8182-F46832737910}"/>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45C2A1BE-FAE2-4F84-9B9B-F31433D33A27}"/>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6E3EE927-042C-4C5E-865A-BE6777F7C70E}"/>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8CCD112C-D7B8-413E-85B2-AFDA7A43BC06}"/>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B9CD4683-36BC-48F3-8185-96A0E6A5D4F7}"/>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9717B082-E652-4D3C-A0D7-2E1DE3D0DB3A}"/>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AE921509-E432-4A5D-ADF0-111B2DAF0F96}"/>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7.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B9B16B63-AD06-4274-A5FF-3C22980ADE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678046</xdr:colOff>
      <xdr:row>24</xdr:row>
      <xdr:rowOff>60908</xdr:rowOff>
    </xdr:from>
    <xdr:to>
      <xdr:col>14</xdr:col>
      <xdr:colOff>932816</xdr:colOff>
      <xdr:row>35</xdr:row>
      <xdr:rowOff>41589</xdr:rowOff>
    </xdr:to>
    <xdr:sp macro="" textlink="'Daten,Quellen und Anmerkungen'!AA3">
      <xdr:nvSpPr>
        <xdr:cNvPr id="3" name="Textfeld 2">
          <a:extLst>
            <a:ext uri="{FF2B5EF4-FFF2-40B4-BE49-F238E27FC236}">
              <a16:creationId xmlns:a16="http://schemas.microsoft.com/office/drawing/2014/main" id="{82E85517-D72C-4BB3-AF9C-A02FAB383F76}"/>
            </a:ext>
          </a:extLst>
        </xdr:cNvPr>
        <xdr:cNvSpPr txBox="1"/>
      </xdr:nvSpPr>
      <xdr:spPr>
        <a:xfrm>
          <a:off x="3554596" y="5556833"/>
          <a:ext cx="3588520"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35</xdr:row>
      <xdr:rowOff>41589</xdr:rowOff>
    </xdr:to>
    <xdr:sp macro="" textlink="'Daten,Quellen und Anmerkungen'!B4">
      <xdr:nvSpPr>
        <xdr:cNvPr id="4" name="Textfeld 3">
          <a:extLst>
            <a:ext uri="{FF2B5EF4-FFF2-40B4-BE49-F238E27FC236}">
              <a16:creationId xmlns:a16="http://schemas.microsoft.com/office/drawing/2014/main" id="{16BE38E7-D3A7-453D-851E-FC8E60F21518}"/>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9524</xdr:rowOff>
    </xdr:from>
    <xdr:to>
      <xdr:col>14</xdr:col>
      <xdr:colOff>911086</xdr:colOff>
      <xdr:row>3</xdr:row>
      <xdr:rowOff>49695</xdr:rowOff>
    </xdr:to>
    <xdr:sp macro="" textlink="Metadaten!C34" fLocksText="0">
      <xdr:nvSpPr>
        <xdr:cNvPr id="5" name="Textfeld 4">
          <a:extLst>
            <a:ext uri="{FF2B5EF4-FFF2-40B4-BE49-F238E27FC236}">
              <a16:creationId xmlns:a16="http://schemas.microsoft.com/office/drawing/2014/main" id="{36E5AA14-19F8-4CC2-B6FC-EED66F677A05}"/>
            </a:ext>
          </a:extLst>
        </xdr:cNvPr>
        <xdr:cNvSpPr txBox="1"/>
      </xdr:nvSpPr>
      <xdr:spPr>
        <a:xfrm>
          <a:off x="0" y="266285"/>
          <a:ext cx="7147890" cy="53712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917F99D-A5BF-4F4A-B3F7-14F404FDF14F}" type="TxLink">
            <a:rPr lang="en-US" sz="1200" b="1" i="0" u="none" strike="noStrike">
              <a:solidFill>
                <a:srgbClr val="000000"/>
              </a:solidFill>
              <a:latin typeface="Calibri"/>
              <a:cs typeface="Calibri"/>
            </a:rPr>
            <a:pPr/>
            <a:t>LULUCF Emissionen und Einbindungen im Jahr 2045 im Vergleich </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95076387-2705-4E6F-8768-33D66B4FACE7}"/>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417490B0-6207-45EB-805B-557936D9A8DC}"/>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DDC6CE5D-5FF1-4179-A75F-3256747424D4}"/>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B6E5F7B2-6D39-45A6-8C50-0074BD6CE22C}"/>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4BB7A947-DDE3-4DBE-A64D-6170618B458B}"/>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2452FA88-2856-4230-B631-81F91EC2143F}"/>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C8D365E8-1E71-461A-BAE8-17C0F4C3C6BF}"/>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A692F03C-0720-4DBC-A9FA-E8FA7CD099CA}"/>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5B93A3EE-D23A-4E14-979C-C2DC4F1BDEAA}"/>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6604AB1D-1FD4-4988-9CC5-02DC185942E8}"/>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42C1E521-5396-4884-9736-06C9E1742C8D}"/>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6A69D759-279A-473E-AD56-582ECB3E3892}"/>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8.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761E422E-2C56-4686-B342-CC57AB507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691653</xdr:colOff>
      <xdr:row>24</xdr:row>
      <xdr:rowOff>58640</xdr:rowOff>
    </xdr:from>
    <xdr:to>
      <xdr:col>14</xdr:col>
      <xdr:colOff>946423</xdr:colOff>
      <xdr:row>35</xdr:row>
      <xdr:rowOff>59733</xdr:rowOff>
    </xdr:to>
    <xdr:sp macro="" textlink="'Daten,Quellen und Anmerkungen'!AA3">
      <xdr:nvSpPr>
        <xdr:cNvPr id="3" name="Textfeld 2">
          <a:extLst>
            <a:ext uri="{FF2B5EF4-FFF2-40B4-BE49-F238E27FC236}">
              <a16:creationId xmlns:a16="http://schemas.microsoft.com/office/drawing/2014/main" id="{C2FDAA75-6BD9-4119-BF8D-4EAA81779DD8}"/>
            </a:ext>
          </a:extLst>
        </xdr:cNvPr>
        <xdr:cNvSpPr txBox="1"/>
      </xdr:nvSpPr>
      <xdr:spPr>
        <a:xfrm>
          <a:off x="3565028" y="5503765"/>
          <a:ext cx="3588520" cy="1199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101875</xdr:colOff>
      <xdr:row>24</xdr:row>
      <xdr:rowOff>60908</xdr:rowOff>
    </xdr:from>
    <xdr:to>
      <xdr:col>11</xdr:col>
      <xdr:colOff>833437</xdr:colOff>
      <xdr:row>35</xdr:row>
      <xdr:rowOff>73339</xdr:rowOff>
    </xdr:to>
    <xdr:sp macro="" textlink="'Daten,Quellen und Anmerkungen'!B4">
      <xdr:nvSpPr>
        <xdr:cNvPr id="4" name="Textfeld 3">
          <a:extLst>
            <a:ext uri="{FF2B5EF4-FFF2-40B4-BE49-F238E27FC236}">
              <a16:creationId xmlns:a16="http://schemas.microsoft.com/office/drawing/2014/main" id="{BAB0E99C-7961-4A04-AF3B-CD47BF4D723B}"/>
            </a:ext>
          </a:extLst>
        </xdr:cNvPr>
        <xdr:cNvSpPr txBox="1"/>
      </xdr:nvSpPr>
      <xdr:spPr>
        <a:xfrm>
          <a:off x="101875" y="5506033"/>
          <a:ext cx="5700437" cy="121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ysClr val="windowText" lastClr="000000"/>
              </a:solidFill>
              <a:latin typeface="+mj-lt"/>
              <a:cs typeface="Meta Offc" pitchFamily="34" charset="0"/>
            </a:rPr>
            <a:pPr algn="l"/>
            <a:t> </a:t>
          </a:fld>
          <a:r>
            <a:rPr lang="de-DE" sz="600">
              <a:solidFill>
                <a:sysClr val="windowText" lastClr="000000"/>
              </a:solidFill>
              <a:latin typeface="+mj-lt"/>
              <a:cs typeface="Meta Offc" pitchFamily="34" charset="0"/>
            </a:rPr>
            <a:t>Anmerkung: Die Szenarien geben keine Auskunft, wieviel importierte Biomasse in BECCS bilanziert wurde.</a:t>
          </a:r>
        </a:p>
      </xdr:txBody>
    </xdr:sp>
    <xdr:clientData/>
  </xdr:twoCellAnchor>
  <xdr:twoCellAnchor>
    <xdr:from>
      <xdr:col>0</xdr:col>
      <xdr:colOff>0</xdr:colOff>
      <xdr:row>1</xdr:row>
      <xdr:rowOff>9524</xdr:rowOff>
    </xdr:from>
    <xdr:to>
      <xdr:col>14</xdr:col>
      <xdr:colOff>911086</xdr:colOff>
      <xdr:row>3</xdr:row>
      <xdr:rowOff>49695</xdr:rowOff>
    </xdr:to>
    <xdr:sp macro="" textlink="Metadaten!C35" fLocksText="0">
      <xdr:nvSpPr>
        <xdr:cNvPr id="5" name="Textfeld 4">
          <a:extLst>
            <a:ext uri="{FF2B5EF4-FFF2-40B4-BE49-F238E27FC236}">
              <a16:creationId xmlns:a16="http://schemas.microsoft.com/office/drawing/2014/main" id="{13E3702F-E4B1-4C37-9699-784E0031F6A6}"/>
            </a:ext>
          </a:extLst>
        </xdr:cNvPr>
        <xdr:cNvSpPr txBox="1"/>
      </xdr:nvSpPr>
      <xdr:spPr>
        <a:xfrm>
          <a:off x="0" y="266699"/>
          <a:ext cx="7121386" cy="53547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CD6BBC20-6E51-4734-8409-125CF67CAD9D}" type="TxLink">
            <a:rPr lang="en-US" sz="1200" b="1" i="0" u="none" strike="noStrike">
              <a:solidFill>
                <a:srgbClr val="000000"/>
              </a:solidFill>
              <a:latin typeface="Calibri"/>
              <a:cs typeface="Calibri"/>
            </a:rPr>
            <a:pPr/>
            <a:t>Prozentuale technische und natürliche Netto-Einbindungen im Jahr der Treibhausgasneutralität (2045/2050) im Vergleich</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D261B574-6B95-4075-9E44-70E34497ED65}"/>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DE8DFBB6-5499-4C0B-AA59-6650EF8EDD97}"/>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DAD3E916-C897-48BE-AA5F-FC8D58E5966F}"/>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63677DCE-158D-4857-B317-E8298958AEB5}"/>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698CA2F9-0778-4C28-B7E6-AD20C4751E78}"/>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DB4CF4CC-BA4C-4C47-B170-11545C84231B}"/>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DB052C4B-9846-419F-AF72-6921EC55D4A7}"/>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8A7B80F7-1840-4FA9-B282-BB6C185C9439}"/>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F1D037A4-059D-47FF-B643-69DFD6643DD1}"/>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2F67BC75-B231-4815-BE57-7B6C7E8A9825}"/>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B7466517-8363-4302-9396-0D1C84A82355}"/>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4BCCA24B-DF33-4258-8D29-934DF7EDD5C2}"/>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drawings/drawing9.xml><?xml version="1.0" encoding="utf-8"?>
<xdr:wsDr xmlns:xdr="http://schemas.openxmlformats.org/drawingml/2006/spreadsheetDrawing" xmlns:a="http://schemas.openxmlformats.org/drawingml/2006/main">
  <xdr:twoCellAnchor editAs="absolute">
    <xdr:from>
      <xdr:col>0</xdr:col>
      <xdr:colOff>36856</xdr:colOff>
      <xdr:row>3</xdr:row>
      <xdr:rowOff>98977</xdr:rowOff>
    </xdr:from>
    <xdr:to>
      <xdr:col>14</xdr:col>
      <xdr:colOff>1076739</xdr:colOff>
      <xdr:row>23</xdr:row>
      <xdr:rowOff>82826</xdr:rowOff>
    </xdr:to>
    <xdr:graphicFrame macro="">
      <xdr:nvGraphicFramePr>
        <xdr:cNvPr id="2" name="Diagramm1">
          <a:extLst>
            <a:ext uri="{FF2B5EF4-FFF2-40B4-BE49-F238E27FC236}">
              <a16:creationId xmlns:a16="http://schemas.microsoft.com/office/drawing/2014/main" id="{419FFDC9-0323-4804-9A93-35CA5CA8A4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678046</xdr:colOff>
      <xdr:row>24</xdr:row>
      <xdr:rowOff>60908</xdr:rowOff>
    </xdr:from>
    <xdr:to>
      <xdr:col>14</xdr:col>
      <xdr:colOff>932816</xdr:colOff>
      <xdr:row>35</xdr:row>
      <xdr:rowOff>17777</xdr:rowOff>
    </xdr:to>
    <xdr:sp macro="" textlink="'Daten,Quellen und Anmerkungen'!AA3">
      <xdr:nvSpPr>
        <xdr:cNvPr id="3" name="Textfeld 2">
          <a:extLst>
            <a:ext uri="{FF2B5EF4-FFF2-40B4-BE49-F238E27FC236}">
              <a16:creationId xmlns:a16="http://schemas.microsoft.com/office/drawing/2014/main" id="{8EABE3DD-BFB3-4E2C-9F4B-CFDC09E0AE08}"/>
            </a:ext>
          </a:extLst>
        </xdr:cNvPr>
        <xdr:cNvSpPr txBox="1"/>
      </xdr:nvSpPr>
      <xdr:spPr>
        <a:xfrm>
          <a:off x="3554596" y="5556833"/>
          <a:ext cx="3588520"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35</xdr:row>
      <xdr:rowOff>17777</xdr:rowOff>
    </xdr:to>
    <xdr:sp macro="" textlink="'Daten,Quellen und Anmerkungen'!B4">
      <xdr:nvSpPr>
        <xdr:cNvPr id="4" name="Textfeld 3">
          <a:extLst>
            <a:ext uri="{FF2B5EF4-FFF2-40B4-BE49-F238E27FC236}">
              <a16:creationId xmlns:a16="http://schemas.microsoft.com/office/drawing/2014/main" id="{48D95C4E-20C8-4FA5-91B1-11F373A4F28D}"/>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 </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14</xdr:col>
      <xdr:colOff>985630</xdr:colOff>
      <xdr:row>3</xdr:row>
      <xdr:rowOff>91109</xdr:rowOff>
    </xdr:to>
    <xdr:sp macro="" textlink="Metadaten!C36" fLocksText="0">
      <xdr:nvSpPr>
        <xdr:cNvPr id="5" name="Textfeld 4">
          <a:extLst>
            <a:ext uri="{FF2B5EF4-FFF2-40B4-BE49-F238E27FC236}">
              <a16:creationId xmlns:a16="http://schemas.microsoft.com/office/drawing/2014/main" id="{62465352-E77B-4047-9FCF-BAD51395F615}"/>
            </a:ext>
          </a:extLst>
        </xdr:cNvPr>
        <xdr:cNvSpPr txBox="1"/>
      </xdr:nvSpPr>
      <xdr:spPr>
        <a:xfrm>
          <a:off x="0" y="266286"/>
          <a:ext cx="7222434" cy="57854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0F831379-264B-417B-BE91-76EA6775235A}" type="TxLink">
            <a:rPr lang="en-US" sz="1200" b="1" i="0" u="none" strike="noStrike">
              <a:solidFill>
                <a:srgbClr val="000000"/>
              </a:solidFill>
              <a:latin typeface="Calibri"/>
              <a:cs typeface="Calibri"/>
            </a:rPr>
            <a:pPr/>
            <a:t>Kohlenstoffabscheidung zur Speicherung in geologischen Formationen 2045</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Quellen und Anmerkungen'!B2">
      <xdr:nvSpPr>
        <xdr:cNvPr id="6" name="Textfeld 5">
          <a:extLst>
            <a:ext uri="{FF2B5EF4-FFF2-40B4-BE49-F238E27FC236}">
              <a16:creationId xmlns:a16="http://schemas.microsoft.com/office/drawing/2014/main" id="{00F77EEB-520C-40EE-A9DF-F33396DA068E}"/>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 </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B2638ED9-95B0-4CBA-BE4C-B3F90F7A0669}"/>
            </a:ext>
          </a:extLst>
        </xdr:cNvPr>
        <xdr:cNvCxnSpPr/>
      </xdr:nvCxnSpPr>
      <xdr:spPr>
        <a:xfrm>
          <a:off x="7848600" y="2329890"/>
          <a:ext cx="0"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91112</xdr:colOff>
      <xdr:row>1</xdr:row>
      <xdr:rowOff>3483</xdr:rowOff>
    </xdr:from>
    <xdr:to>
      <xdr:col>14</xdr:col>
      <xdr:colOff>946308</xdr:colOff>
      <xdr:row>1</xdr:row>
      <xdr:rowOff>3483</xdr:rowOff>
    </xdr:to>
    <xdr:cxnSp macro="">
      <xdr:nvCxnSpPr>
        <xdr:cNvPr id="8" name="Gerade Verbindung 7">
          <a:extLst>
            <a:ext uri="{FF2B5EF4-FFF2-40B4-BE49-F238E27FC236}">
              <a16:creationId xmlns:a16="http://schemas.microsoft.com/office/drawing/2014/main" id="{03CCE5B2-D5FF-4778-A881-151449BAEA03}"/>
            </a:ext>
          </a:extLst>
        </xdr:cNvPr>
        <xdr:cNvCxnSpPr/>
      </xdr:nvCxnSpPr>
      <xdr:spPr>
        <a:xfrm>
          <a:off x="91112" y="26065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23</xdr:row>
      <xdr:rowOff>109743</xdr:rowOff>
    </xdr:from>
    <xdr:to>
      <xdr:col>14</xdr:col>
      <xdr:colOff>946308</xdr:colOff>
      <xdr:row>23</xdr:row>
      <xdr:rowOff>109743</xdr:rowOff>
    </xdr:to>
    <xdr:cxnSp macro="">
      <xdr:nvCxnSpPr>
        <xdr:cNvPr id="9" name="Gerade Verbindung 8">
          <a:extLst>
            <a:ext uri="{FF2B5EF4-FFF2-40B4-BE49-F238E27FC236}">
              <a16:creationId xmlns:a16="http://schemas.microsoft.com/office/drawing/2014/main" id="{4D819E52-B189-4B54-A045-545FB4BB66D1}"/>
            </a:ext>
          </a:extLst>
        </xdr:cNvPr>
        <xdr:cNvCxnSpPr/>
      </xdr:nvCxnSpPr>
      <xdr:spPr>
        <a:xfrm>
          <a:off x="91112" y="5491368"/>
          <a:ext cx="7065496"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91112</xdr:colOff>
      <xdr:row>18</xdr:row>
      <xdr:rowOff>879510</xdr:rowOff>
    </xdr:from>
    <xdr:to>
      <xdr:col>14</xdr:col>
      <xdr:colOff>946308</xdr:colOff>
      <xdr:row>18</xdr:row>
      <xdr:rowOff>879510</xdr:rowOff>
    </xdr:to>
    <xdr:cxnSp macro="">
      <xdr:nvCxnSpPr>
        <xdr:cNvPr id="10" name="Gerade Verbindung 9">
          <a:extLst>
            <a:ext uri="{FF2B5EF4-FFF2-40B4-BE49-F238E27FC236}">
              <a16:creationId xmlns:a16="http://schemas.microsoft.com/office/drawing/2014/main" id="{4CC0BFA6-B3C0-4EA1-ABD3-4EDC7D0E8BBB}"/>
            </a:ext>
          </a:extLst>
        </xdr:cNvPr>
        <xdr:cNvCxnSpPr/>
      </xdr:nvCxnSpPr>
      <xdr:spPr>
        <a:xfrm>
          <a:off x="91112" y="4737135"/>
          <a:ext cx="7065496"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E4CF5138-0DC1-4051-A9E4-270225E47265}"/>
            </a:ext>
          </a:extLst>
        </xdr:cNvPr>
        <xdr:cNvCxnSpPr/>
      </xdr:nvCxnSpPr>
      <xdr:spPr>
        <a:xfrm>
          <a:off x="7848600" y="2761837"/>
          <a:ext cx="0"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9D539806-847C-4507-9244-73BA98B79FA2}"/>
            </a:ext>
          </a:extLst>
        </xdr:cNvPr>
        <xdr:cNvCxnSpPr/>
      </xdr:nvCxnSpPr>
      <xdr:spPr>
        <a:xfrm>
          <a:off x="7848600"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AF613E83-CD3B-459F-8D43-73869CACD8B5}"/>
            </a:ext>
          </a:extLst>
        </xdr:cNvPr>
        <xdr:cNvCxnSpPr/>
      </xdr:nvCxnSpPr>
      <xdr:spPr>
        <a:xfrm>
          <a:off x="7848600"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4" name="Gerade Verbindung mit Pfeil 13">
          <a:extLst>
            <a:ext uri="{FF2B5EF4-FFF2-40B4-BE49-F238E27FC236}">
              <a16:creationId xmlns:a16="http://schemas.microsoft.com/office/drawing/2014/main" id="{B16E3D5B-97B7-4ACF-A8F0-B08F3019A470}"/>
            </a:ext>
          </a:extLst>
        </xdr:cNvPr>
        <xdr:cNvCxnSpPr/>
      </xdr:nvCxnSpPr>
      <xdr:spPr>
        <a:xfrm>
          <a:off x="7848600" y="2329890"/>
          <a:ext cx="0"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5" name="Gerade Verbindung mit Pfeil 14">
          <a:extLst>
            <a:ext uri="{FF2B5EF4-FFF2-40B4-BE49-F238E27FC236}">
              <a16:creationId xmlns:a16="http://schemas.microsoft.com/office/drawing/2014/main" id="{F452E02C-655A-4B97-BAE7-1F16F9328B1C}"/>
            </a:ext>
          </a:extLst>
        </xdr:cNvPr>
        <xdr:cNvCxnSpPr/>
      </xdr:nvCxnSpPr>
      <xdr:spPr>
        <a:xfrm>
          <a:off x="7848600" y="2761837"/>
          <a:ext cx="0"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219D3DEF-5E28-4E45-B560-CC5250F2A6AA}"/>
            </a:ext>
          </a:extLst>
        </xdr:cNvPr>
        <xdr:cNvCxnSpPr/>
      </xdr:nvCxnSpPr>
      <xdr:spPr>
        <a:xfrm>
          <a:off x="7848600"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7" name="Gerade Verbindung mit Pfeil 16">
          <a:extLst>
            <a:ext uri="{FF2B5EF4-FFF2-40B4-BE49-F238E27FC236}">
              <a16:creationId xmlns:a16="http://schemas.microsoft.com/office/drawing/2014/main" id="{C5C77315-0AE4-4A77-AB61-E7B94EB2B598}"/>
            </a:ext>
          </a:extLst>
        </xdr:cNvPr>
        <xdr:cNvCxnSpPr/>
      </xdr:nvCxnSpPr>
      <xdr:spPr>
        <a:xfrm>
          <a:off x="7848600"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wsDr>
</file>

<file path=xl/theme/theme1.xml><?xml version="1.0" encoding="utf-8"?>
<a:theme xmlns:a="http://schemas.openxmlformats.org/drawingml/2006/main" name="Larissa">
  <a:themeElements>
    <a:clrScheme name="UBA">
      <a:dk1>
        <a:srgbClr val="005F85"/>
      </a:dk1>
      <a:lt1>
        <a:srgbClr val="5EAD35"/>
      </a:lt1>
      <a:dk2>
        <a:srgbClr val="622F63"/>
      </a:dk2>
      <a:lt2>
        <a:srgbClr val="9D579A"/>
      </a:lt2>
      <a:accent1>
        <a:srgbClr val="D78400"/>
      </a:accent1>
      <a:accent2>
        <a:srgbClr val="CE1F5E"/>
      </a:accent2>
      <a:accent3>
        <a:srgbClr val="83053C"/>
      </a:accent3>
      <a:accent4>
        <a:srgbClr val="FABB00"/>
      </a:accent4>
      <a:accent5>
        <a:srgbClr val="007626"/>
      </a:accent5>
      <a:accent6>
        <a:srgbClr val="009BD5"/>
      </a:accent6>
      <a:hlink>
        <a:srgbClr val="005F85"/>
      </a:hlink>
      <a:folHlink>
        <a:srgbClr val="5EAD35"/>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oi.org/10.60810/openumwelt-8124" TargetMode="External"/><Relationship Id="rId2" Type="http://schemas.openxmlformats.org/officeDocument/2006/relationships/hyperlink" Target="https://www.umweltbundesamt.de/node/116041" TargetMode="External"/><Relationship Id="rId1" Type="http://schemas.openxmlformats.org/officeDocument/2006/relationships/hyperlink" Target="https://www.umweltbundesamt.de/node/116039"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4ACCF-C71F-4067-88AD-7E7C25B58A61}">
  <sheetPr>
    <tabColor theme="3"/>
  </sheetPr>
  <dimension ref="A2:P45"/>
  <sheetViews>
    <sheetView tabSelected="1" topLeftCell="A5" zoomScaleNormal="100" workbookViewId="0">
      <selection activeCell="B2" sqref="B2"/>
    </sheetView>
  </sheetViews>
  <sheetFormatPr baseColWidth="10" defaultColWidth="11.42578125" defaultRowHeight="12.75" x14ac:dyDescent="0.2"/>
  <cols>
    <col min="1" max="1" width="4.7109375" style="14" customWidth="1"/>
    <col min="2" max="2" width="22.140625" style="14" customWidth="1"/>
    <col min="3" max="3" width="126.42578125" style="14" customWidth="1"/>
    <col min="4" max="4" width="11.42578125" style="14" customWidth="1"/>
    <col min="5" max="16384" width="11.42578125" style="14"/>
  </cols>
  <sheetData>
    <row r="2" spans="1:16" ht="23.25" x14ac:dyDescent="0.2">
      <c r="A2" s="27"/>
      <c r="B2" s="99" t="s">
        <v>0</v>
      </c>
      <c r="C2" s="27"/>
      <c r="D2" s="27"/>
      <c r="E2" s="27"/>
      <c r="F2" s="27"/>
      <c r="G2" s="27"/>
      <c r="H2" s="27"/>
      <c r="I2" s="27"/>
      <c r="J2" s="27"/>
      <c r="K2" s="27"/>
      <c r="L2" s="27"/>
      <c r="M2" s="27"/>
      <c r="N2" s="27"/>
      <c r="O2" s="27"/>
      <c r="P2" s="27"/>
    </row>
    <row r="3" spans="1:16" ht="18.75" x14ac:dyDescent="0.2">
      <c r="A3" s="27"/>
      <c r="B3" s="92" t="s">
        <v>1</v>
      </c>
      <c r="C3" s="27"/>
      <c r="D3" s="27"/>
      <c r="E3" s="27"/>
      <c r="F3" s="27"/>
      <c r="G3" s="27"/>
      <c r="H3" s="27"/>
      <c r="I3" s="27"/>
      <c r="J3" s="27"/>
      <c r="K3" s="27"/>
      <c r="L3" s="27"/>
      <c r="M3" s="27"/>
      <c r="N3" s="27"/>
      <c r="O3" s="27"/>
      <c r="P3" s="27"/>
    </row>
    <row r="4" spans="1:16" ht="18.75" x14ac:dyDescent="0.2">
      <c r="A4" s="27"/>
      <c r="B4" s="94" t="s">
        <v>2</v>
      </c>
      <c r="C4" s="27"/>
      <c r="D4" s="27"/>
      <c r="E4" s="27"/>
      <c r="F4" s="27"/>
      <c r="G4" s="27"/>
      <c r="H4" s="27"/>
      <c r="I4" s="27"/>
      <c r="J4" s="27"/>
      <c r="K4" s="27"/>
      <c r="L4" s="27"/>
      <c r="M4" s="27"/>
      <c r="N4" s="27"/>
      <c r="O4" s="27"/>
      <c r="P4" s="27"/>
    </row>
    <row r="5" spans="1:16" ht="7.5" customHeight="1" x14ac:dyDescent="0.2">
      <c r="A5" s="27"/>
      <c r="B5" s="92"/>
      <c r="C5" s="27"/>
      <c r="D5" s="27"/>
      <c r="E5" s="27"/>
      <c r="F5" s="27"/>
      <c r="G5" s="27"/>
      <c r="H5" s="27"/>
      <c r="I5" s="27"/>
      <c r="J5" s="27"/>
      <c r="K5" s="27"/>
      <c r="L5" s="27"/>
      <c r="M5" s="27"/>
      <c r="N5" s="27"/>
      <c r="O5" s="27"/>
      <c r="P5" s="27"/>
    </row>
    <row r="6" spans="1:16" ht="7.5" customHeight="1" x14ac:dyDescent="0.2">
      <c r="A6" s="27"/>
      <c r="B6" s="92"/>
      <c r="C6" s="27"/>
      <c r="D6" s="27"/>
      <c r="E6" s="27"/>
      <c r="F6" s="27"/>
      <c r="G6" s="27"/>
      <c r="H6" s="27"/>
      <c r="I6" s="27"/>
      <c r="J6" s="27"/>
      <c r="K6" s="27"/>
      <c r="L6" s="27"/>
      <c r="M6" s="27"/>
      <c r="N6" s="27"/>
      <c r="O6" s="27"/>
      <c r="P6" s="27"/>
    </row>
    <row r="7" spans="1:16" ht="18.75" x14ac:dyDescent="0.2">
      <c r="A7" s="28"/>
      <c r="B7" s="97" t="s">
        <v>3</v>
      </c>
      <c r="C7" s="28"/>
      <c r="D7" s="28"/>
      <c r="E7" s="28"/>
      <c r="F7" s="28"/>
      <c r="G7" s="28"/>
      <c r="H7" s="28"/>
      <c r="I7" s="28"/>
      <c r="J7" s="28"/>
      <c r="K7" s="28"/>
      <c r="L7" s="28"/>
      <c r="M7" s="28"/>
      <c r="N7" s="28"/>
      <c r="O7" s="28"/>
      <c r="P7" s="28"/>
    </row>
    <row r="8" spans="1:16" ht="18.75" x14ac:dyDescent="0.2">
      <c r="A8" s="28"/>
      <c r="B8" s="95" t="s">
        <v>4</v>
      </c>
      <c r="C8" s="28"/>
      <c r="D8" s="28"/>
      <c r="E8" s="28"/>
      <c r="F8" s="28"/>
      <c r="G8" s="28"/>
      <c r="H8" s="28"/>
      <c r="I8" s="28"/>
      <c r="J8" s="28"/>
      <c r="K8" s="28"/>
      <c r="L8" s="28"/>
      <c r="M8" s="28"/>
      <c r="N8" s="28"/>
      <c r="O8" s="28"/>
      <c r="P8" s="28"/>
    </row>
    <row r="9" spans="1:16" ht="18.75" x14ac:dyDescent="0.2">
      <c r="A9" s="28"/>
      <c r="B9" s="95" t="s">
        <v>5</v>
      </c>
      <c r="C9" s="28"/>
      <c r="D9" s="28"/>
      <c r="E9" s="28"/>
      <c r="F9" s="28"/>
      <c r="G9" s="28"/>
      <c r="H9" s="28"/>
      <c r="I9" s="28"/>
      <c r="J9" s="28"/>
      <c r="K9" s="28"/>
      <c r="L9" s="28"/>
      <c r="M9" s="28"/>
      <c r="N9" s="28"/>
      <c r="O9" s="28"/>
      <c r="P9" s="28"/>
    </row>
    <row r="10" spans="1:16" ht="18.75" x14ac:dyDescent="0.2">
      <c r="A10" s="28"/>
      <c r="B10" s="95" t="s">
        <v>6</v>
      </c>
      <c r="C10" s="28"/>
      <c r="D10" s="28"/>
      <c r="E10" s="28"/>
      <c r="F10" s="28"/>
      <c r="G10" s="28"/>
      <c r="H10" s="28"/>
      <c r="I10" s="28"/>
      <c r="J10" s="28"/>
      <c r="K10" s="28"/>
      <c r="L10" s="28"/>
      <c r="M10" s="28"/>
      <c r="N10" s="28"/>
      <c r="O10" s="28"/>
      <c r="P10" s="28"/>
    </row>
    <row r="11" spans="1:16" ht="18.75" x14ac:dyDescent="0.2">
      <c r="A11" s="28"/>
      <c r="B11" s="95"/>
      <c r="C11" s="28"/>
      <c r="D11" s="28"/>
      <c r="E11" s="28"/>
      <c r="F11" s="28"/>
      <c r="G11" s="28"/>
      <c r="H11" s="28"/>
      <c r="I11" s="28"/>
      <c r="J11" s="28"/>
      <c r="K11" s="28"/>
      <c r="L11" s="28"/>
      <c r="M11" s="28"/>
      <c r="N11" s="28"/>
      <c r="O11" s="28"/>
      <c r="P11" s="28"/>
    </row>
    <row r="12" spans="1:16" ht="18.75" x14ac:dyDescent="0.2">
      <c r="A12" s="28"/>
      <c r="B12" s="97" t="s">
        <v>140</v>
      </c>
      <c r="C12" s="28"/>
      <c r="D12" s="28"/>
      <c r="E12" s="28"/>
      <c r="F12" s="28"/>
      <c r="G12" s="28"/>
      <c r="H12" s="28"/>
      <c r="I12" s="28"/>
      <c r="J12" s="28"/>
      <c r="K12" s="28"/>
      <c r="L12" s="28"/>
      <c r="M12" s="28"/>
      <c r="N12" s="28"/>
      <c r="O12" s="28"/>
      <c r="P12" s="28"/>
    </row>
    <row r="13" spans="1:16" ht="18.75" x14ac:dyDescent="0.2">
      <c r="A13" s="28"/>
      <c r="B13" s="108" t="s">
        <v>144</v>
      </c>
      <c r="C13" s="28"/>
      <c r="D13" s="28"/>
      <c r="E13" s="28"/>
      <c r="F13" s="28"/>
      <c r="G13" s="28"/>
      <c r="H13" s="28"/>
      <c r="I13" s="28"/>
      <c r="J13" s="28"/>
      <c r="K13" s="28"/>
      <c r="L13" s="28"/>
      <c r="M13" s="28"/>
      <c r="N13" s="28"/>
      <c r="O13" s="28"/>
      <c r="P13" s="28"/>
    </row>
    <row r="14" spans="1:16" ht="18.75" x14ac:dyDescent="0.2">
      <c r="A14" s="28"/>
      <c r="B14" s="95"/>
      <c r="C14" s="28"/>
      <c r="D14" s="28"/>
      <c r="E14" s="28"/>
      <c r="F14" s="28"/>
      <c r="G14" s="28"/>
      <c r="H14" s="28"/>
      <c r="I14" s="28"/>
      <c r="J14" s="28"/>
      <c r="K14" s="28"/>
      <c r="L14" s="28"/>
      <c r="M14" s="28"/>
      <c r="N14" s="28"/>
      <c r="O14" s="28"/>
      <c r="P14" s="28"/>
    </row>
    <row r="15" spans="1:16" ht="18.75" customHeight="1" x14ac:dyDescent="0.2">
      <c r="B15" s="93" t="s">
        <v>7</v>
      </c>
      <c r="C15" s="93"/>
      <c r="D15" s="29"/>
      <c r="E15" s="29"/>
      <c r="F15" s="29"/>
      <c r="G15" s="29"/>
      <c r="H15" s="29"/>
      <c r="I15" s="29"/>
      <c r="J15" s="29"/>
      <c r="K15" s="29"/>
      <c r="L15" s="29"/>
    </row>
    <row r="16" spans="1:16" ht="15.75" x14ac:dyDescent="0.2">
      <c r="B16" s="93" t="s">
        <v>8</v>
      </c>
      <c r="C16" s="30"/>
      <c r="D16" s="29"/>
      <c r="E16" s="29"/>
      <c r="F16" s="29"/>
      <c r="G16" s="29"/>
      <c r="H16" s="29"/>
      <c r="I16" s="29"/>
      <c r="J16" s="29"/>
      <c r="K16" s="29"/>
      <c r="L16" s="29"/>
    </row>
    <row r="17" spans="1:12" ht="15.75" customHeight="1" x14ac:dyDescent="0.2">
      <c r="B17" s="93" t="s">
        <v>9</v>
      </c>
      <c r="C17" s="93"/>
      <c r="D17" s="29"/>
      <c r="E17" s="29"/>
      <c r="F17" s="29"/>
      <c r="G17" s="29"/>
      <c r="H17" s="29"/>
      <c r="I17" s="29"/>
      <c r="J17" s="29"/>
      <c r="K17" s="29"/>
      <c r="L17" s="29"/>
    </row>
    <row r="18" spans="1:12" ht="15.75" x14ac:dyDescent="0.25">
      <c r="B18" s="96" t="s">
        <v>10</v>
      </c>
      <c r="C18" s="100"/>
    </row>
    <row r="19" spans="1:12" ht="15.75" customHeight="1" x14ac:dyDescent="0.2">
      <c r="B19" s="93" t="s">
        <v>141</v>
      </c>
      <c r="C19" s="93"/>
      <c r="D19" s="114"/>
      <c r="E19" s="114"/>
      <c r="F19" s="107"/>
      <c r="G19" s="29"/>
      <c r="H19" s="29"/>
      <c r="I19" s="29"/>
      <c r="J19" s="29"/>
      <c r="K19" s="29"/>
      <c r="L19" s="29"/>
    </row>
    <row r="20" spans="1:12" ht="15.75" customHeight="1" x14ac:dyDescent="0.2">
      <c r="B20" s="93" t="s">
        <v>142</v>
      </c>
      <c r="C20" s="93"/>
      <c r="D20" s="107"/>
      <c r="E20" s="107"/>
      <c r="F20" s="107"/>
      <c r="G20" s="29"/>
      <c r="H20" s="29"/>
      <c r="I20" s="29"/>
      <c r="J20" s="29"/>
      <c r="K20" s="29"/>
      <c r="L20" s="29"/>
    </row>
    <row r="21" spans="1:12" ht="15.75" customHeight="1" x14ac:dyDescent="0.2">
      <c r="B21" s="101" t="s">
        <v>11</v>
      </c>
      <c r="C21" s="101"/>
      <c r="D21" s="29"/>
      <c r="E21" s="29"/>
      <c r="F21" s="29"/>
      <c r="G21" s="29"/>
      <c r="H21" s="29"/>
      <c r="I21" s="29"/>
      <c r="J21" s="29"/>
      <c r="K21" s="29"/>
      <c r="L21" s="29"/>
    </row>
    <row r="22" spans="1:12" ht="15.75" customHeight="1" x14ac:dyDescent="0.2">
      <c r="B22" s="93" t="s">
        <v>12</v>
      </c>
      <c r="C22" s="93"/>
      <c r="D22" s="29"/>
      <c r="E22" s="29"/>
      <c r="F22" s="29"/>
      <c r="G22" s="29"/>
      <c r="H22" s="29"/>
      <c r="I22" s="29"/>
      <c r="J22" s="29"/>
      <c r="K22" s="29"/>
      <c r="L22" s="29"/>
    </row>
    <row r="24" spans="1:12" ht="18.75" x14ac:dyDescent="0.2">
      <c r="A24" s="92"/>
      <c r="B24" s="98" t="s">
        <v>13</v>
      </c>
      <c r="C24" s="92"/>
    </row>
    <row r="25" spans="1:12" ht="15.75" x14ac:dyDescent="0.25">
      <c r="A25" s="30">
        <v>1</v>
      </c>
      <c r="B25" s="110" t="s">
        <v>14</v>
      </c>
      <c r="C25" s="32"/>
    </row>
    <row r="26" spans="1:12" ht="15.75" x14ac:dyDescent="0.25">
      <c r="A26" s="31">
        <v>2</v>
      </c>
      <c r="B26" s="111" t="s">
        <v>15</v>
      </c>
      <c r="C26" s="32"/>
    </row>
    <row r="27" spans="1:12" ht="15.75" x14ac:dyDescent="0.25">
      <c r="A27" s="31"/>
      <c r="B27" s="32"/>
      <c r="C27" s="32"/>
    </row>
    <row r="28" spans="1:12" ht="15.75" x14ac:dyDescent="0.25">
      <c r="B28" s="33" t="s">
        <v>16</v>
      </c>
      <c r="C28" s="32"/>
    </row>
    <row r="29" spans="1:12" ht="15.75" x14ac:dyDescent="0.25">
      <c r="A29" s="31">
        <v>3</v>
      </c>
      <c r="B29" s="87" t="s">
        <v>17</v>
      </c>
      <c r="C29" s="87" t="s">
        <v>18</v>
      </c>
    </row>
    <row r="30" spans="1:12" ht="15.75" x14ac:dyDescent="0.25">
      <c r="A30" s="31">
        <v>4</v>
      </c>
      <c r="B30" s="87" t="s">
        <v>19</v>
      </c>
      <c r="C30" s="87" t="s">
        <v>20</v>
      </c>
    </row>
    <row r="31" spans="1:12" ht="15.75" x14ac:dyDescent="0.25">
      <c r="A31" s="31">
        <v>5</v>
      </c>
      <c r="B31" s="88" t="s">
        <v>21</v>
      </c>
      <c r="C31" s="88" t="s">
        <v>22</v>
      </c>
    </row>
    <row r="32" spans="1:12" ht="15.75" x14ac:dyDescent="0.25">
      <c r="A32" s="31">
        <v>6</v>
      </c>
      <c r="B32" s="88" t="s">
        <v>23</v>
      </c>
      <c r="C32" s="88" t="s">
        <v>24</v>
      </c>
    </row>
    <row r="33" spans="1:3" ht="15.75" x14ac:dyDescent="0.25">
      <c r="A33" s="31">
        <v>7</v>
      </c>
      <c r="B33" s="91" t="s">
        <v>25</v>
      </c>
      <c r="C33" s="91" t="s">
        <v>26</v>
      </c>
    </row>
    <row r="34" spans="1:3" ht="15.75" x14ac:dyDescent="0.25">
      <c r="A34" s="31">
        <v>8</v>
      </c>
      <c r="B34" s="91" t="s">
        <v>27</v>
      </c>
      <c r="C34" s="91" t="s">
        <v>28</v>
      </c>
    </row>
    <row r="35" spans="1:3" ht="15.75" x14ac:dyDescent="0.25">
      <c r="A35" s="31">
        <v>9</v>
      </c>
      <c r="B35" s="91" t="s">
        <v>29</v>
      </c>
      <c r="C35" s="91" t="s">
        <v>30</v>
      </c>
    </row>
    <row r="36" spans="1:3" ht="15.75" x14ac:dyDescent="0.25">
      <c r="A36" s="31">
        <v>10</v>
      </c>
      <c r="B36" s="89" t="s">
        <v>31</v>
      </c>
      <c r="C36" s="89" t="s">
        <v>32</v>
      </c>
    </row>
    <row r="37" spans="1:3" ht="15.75" x14ac:dyDescent="0.25">
      <c r="A37" s="31">
        <v>11</v>
      </c>
      <c r="B37" s="89" t="s">
        <v>33</v>
      </c>
      <c r="C37" s="89" t="s">
        <v>34</v>
      </c>
    </row>
    <row r="38" spans="1:3" ht="15.75" x14ac:dyDescent="0.25">
      <c r="A38" s="31">
        <v>12</v>
      </c>
      <c r="B38" s="90" t="s">
        <v>35</v>
      </c>
      <c r="C38" s="90" t="s">
        <v>36</v>
      </c>
    </row>
    <row r="39" spans="1:3" x14ac:dyDescent="0.2">
      <c r="A39" s="100"/>
    </row>
    <row r="40" spans="1:3" x14ac:dyDescent="0.2">
      <c r="A40" s="100"/>
    </row>
    <row r="45" spans="1:3" x14ac:dyDescent="0.2">
      <c r="A45" s="109"/>
    </row>
  </sheetData>
  <mergeCells count="1">
    <mergeCell ref="D19:E19"/>
  </mergeCells>
  <hyperlinks>
    <hyperlink ref="B18" r:id="rId1" xr:uid="{671146EA-C63D-4A82-A81D-AD3B7E305089}"/>
    <hyperlink ref="B21" r:id="rId2" xr:uid="{E08F02D2-AC14-4DDE-9359-EDD7D07FC28B}"/>
    <hyperlink ref="B25" location="ReadMe!A2" display="Metadaten" xr:uid="{264EB6CB-E637-4F15-A97D-5EEE58EA72A2}"/>
    <hyperlink ref="B26" location="'Daten,Quellen und Anmerkungen'!A1" display="Daten, Quellen und Anmerkungen" xr:uid="{5E5BD2BA-5FBA-40B1-AFDD-B49DE9029BB2}"/>
    <hyperlink ref="B13" r:id="rId3" xr:uid="{3091D631-909F-4780-A4E1-3C89C96FBC6F}"/>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9C947-BA90-4C5A-B98A-5F3BA512E402}">
  <sheetPr>
    <tabColor theme="7"/>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2.2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16B91-5BE7-4DF4-8389-EBC1BD2AAACF}">
  <sheetPr>
    <tabColor theme="7"/>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06"/>
      <c r="B25" s="15"/>
      <c r="C25" s="20"/>
      <c r="D25" s="20"/>
      <c r="E25" s="20"/>
      <c r="F25" s="20"/>
      <c r="G25" s="20"/>
      <c r="H25" s="20"/>
      <c r="I25" s="20"/>
      <c r="J25" s="20"/>
      <c r="K25" s="20"/>
      <c r="L25" s="14"/>
      <c r="M25" s="14"/>
      <c r="N25" s="14"/>
      <c r="O25" s="14"/>
    </row>
    <row r="26" spans="1:24" ht="21.75" hidden="1"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06529-CE44-4A44-AD15-4CBE9686A3ED}">
  <sheetPr>
    <tabColor theme="9"/>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3.7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B97C1-B4B2-4567-8436-052F513A56D4}">
  <sheetPr>
    <tabColor theme="9"/>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2.2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6E81C-E309-40F2-B48E-422F0D991EED}">
  <sheetPr>
    <tabColor theme="2"/>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1.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sheetPr>
  <dimension ref="A1:AA98"/>
  <sheetViews>
    <sheetView topLeftCell="A23" zoomScale="70" zoomScaleNormal="70" workbookViewId="0">
      <selection activeCell="K33" sqref="K33"/>
    </sheetView>
  </sheetViews>
  <sheetFormatPr baseColWidth="10" defaultColWidth="11.42578125" defaultRowHeight="12.75" x14ac:dyDescent="0.2"/>
  <cols>
    <col min="2" max="2" width="36.42578125" customWidth="1"/>
    <col min="3" max="3" width="18.28515625" bestFit="1" customWidth="1"/>
    <col min="10" max="10" width="3.28515625" customWidth="1"/>
    <col min="11" max="11" width="27.7109375" bestFit="1" customWidth="1"/>
    <col min="12" max="12" width="12" bestFit="1" customWidth="1"/>
    <col min="19" max="19" width="3.28515625" customWidth="1"/>
    <col min="20" max="20" width="23.7109375" customWidth="1"/>
  </cols>
  <sheetData>
    <row r="1" spans="1:27" x14ac:dyDescent="0.2">
      <c r="A1" s="34" t="s">
        <v>37</v>
      </c>
      <c r="B1" s="34"/>
      <c r="C1" s="34"/>
      <c r="D1" s="35"/>
      <c r="E1" s="34"/>
      <c r="H1" s="36" t="s">
        <v>38</v>
      </c>
    </row>
    <row r="2" spans="1:27" x14ac:dyDescent="0.2">
      <c r="A2" s="34"/>
      <c r="B2" s="34"/>
      <c r="C2" s="34"/>
      <c r="D2" s="35"/>
      <c r="E2" s="34"/>
    </row>
    <row r="3" spans="1:27" x14ac:dyDescent="0.2">
      <c r="A3" s="35"/>
      <c r="B3" s="35"/>
      <c r="C3" s="35"/>
      <c r="D3" s="35"/>
      <c r="E3" s="35"/>
    </row>
    <row r="4" spans="1:27" x14ac:dyDescent="0.2">
      <c r="A4" s="35"/>
      <c r="B4" s="37" t="s">
        <v>39</v>
      </c>
      <c r="C4" s="35"/>
      <c r="D4" s="35"/>
      <c r="E4" s="35"/>
      <c r="K4" s="115" t="s">
        <v>40</v>
      </c>
      <c r="L4" s="115"/>
      <c r="M4" s="115"/>
      <c r="N4" s="115"/>
      <c r="O4" s="115"/>
      <c r="P4" s="115"/>
      <c r="Q4" s="115"/>
      <c r="R4" s="38"/>
      <c r="T4" s="115" t="s">
        <v>41</v>
      </c>
      <c r="U4" s="115"/>
      <c r="V4" s="115"/>
      <c r="W4" s="115"/>
      <c r="X4" s="115"/>
      <c r="Y4" s="115"/>
      <c r="Z4" s="115"/>
      <c r="AA4" s="115"/>
    </row>
    <row r="5" spans="1:27" s="42" customFormat="1" ht="51" x14ac:dyDescent="0.2">
      <c r="A5" s="39"/>
      <c r="B5" s="40"/>
      <c r="C5" s="40" t="s">
        <v>42</v>
      </c>
      <c r="D5" s="40" t="s">
        <v>105</v>
      </c>
      <c r="E5" s="40" t="s">
        <v>106</v>
      </c>
      <c r="F5" s="40" t="s">
        <v>107</v>
      </c>
      <c r="G5" s="40" t="s">
        <v>108</v>
      </c>
      <c r="H5" s="40" t="s">
        <v>109</v>
      </c>
      <c r="I5" s="41" t="s">
        <v>137</v>
      </c>
      <c r="L5" s="43" t="s">
        <v>42</v>
      </c>
      <c r="M5" s="42" t="str">
        <f>D$5</f>
        <v>Agora Gas Exit (2023)</v>
      </c>
      <c r="N5" s="42" t="str">
        <f>E$5</f>
        <v>ISI Pathways Target (2025)</v>
      </c>
      <c r="O5" s="42" t="str">
        <f>F$5</f>
        <v>ISI Pathways Supreme (2025)</v>
      </c>
      <c r="P5" s="42" t="str">
        <f>G$5</f>
        <v>EU IA 2040 S2,5 (2024)</v>
      </c>
      <c r="Q5" s="42" t="str">
        <f>H$5</f>
        <v>EU IA 2040 LIFE (2024)</v>
      </c>
      <c r="R5" s="41" t="s">
        <v>137</v>
      </c>
      <c r="U5" s="42" t="str">
        <f t="shared" ref="U5:Z5" si="0">C$5</f>
        <v>PAC2.0 (2024)</v>
      </c>
      <c r="V5" s="42" t="str">
        <f t="shared" si="0"/>
        <v>Agora Gas Exit (2023)</v>
      </c>
      <c r="W5" s="42" t="str">
        <f t="shared" si="0"/>
        <v>ISI Pathways Target (2025)</v>
      </c>
      <c r="X5" s="42" t="str">
        <f t="shared" si="0"/>
        <v>ISI Pathways Supreme (2025)</v>
      </c>
      <c r="Y5" s="42" t="str">
        <f t="shared" si="0"/>
        <v>EU IA 2040 S2,5 (2024)</v>
      </c>
      <c r="Z5" s="42" t="str">
        <f t="shared" si="0"/>
        <v>EU IA 2040 LIFE (2024)</v>
      </c>
      <c r="AA5" s="41" t="s">
        <v>137</v>
      </c>
    </row>
    <row r="6" spans="1:27" x14ac:dyDescent="0.2">
      <c r="A6" s="35"/>
      <c r="B6" s="44" t="s">
        <v>43</v>
      </c>
      <c r="C6" s="45">
        <v>29.534569455784599</v>
      </c>
      <c r="D6" s="45">
        <v>25.847676314272082</v>
      </c>
      <c r="E6" s="45">
        <v>7.440025965711432</v>
      </c>
      <c r="F6" s="45">
        <v>7.7288053960571963</v>
      </c>
      <c r="G6" s="45">
        <v>7.440025965711432</v>
      </c>
      <c r="H6" s="45">
        <v>7.440025965711432</v>
      </c>
      <c r="I6" s="46">
        <v>5.1756011524320584</v>
      </c>
      <c r="K6" t="str">
        <f t="shared" ref="K6:K11" si="1">B6</f>
        <v>Energiewirtschaft</v>
      </c>
      <c r="L6" s="47" cm="1">
        <f t="array" ref="L6:Q6">_xlfn.XLOOKUP($K6,$B$6:$B$42,$C$6:$H$42)</f>
        <v>29.534569455784599</v>
      </c>
      <c r="M6" s="47">
        <v>25.847676314272082</v>
      </c>
      <c r="N6" s="47">
        <v>7.440025965711432</v>
      </c>
      <c r="O6" s="47">
        <v>7.7288053960571963</v>
      </c>
      <c r="P6" s="47">
        <v>7.440025965711432</v>
      </c>
      <c r="Q6" s="47">
        <v>7.440025965711432</v>
      </c>
      <c r="R6" s="47"/>
      <c r="T6" t="str">
        <f>B15</f>
        <v>FoCCS Industrie</v>
      </c>
      <c r="U6" s="47" cm="1">
        <f t="array" ref="U6:Z6">_xlfn.XLOOKUP($T6,$B$6:$B$42,$C$6:$H$42)</f>
        <v>0</v>
      </c>
      <c r="V6" s="47">
        <v>62.545322375267119</v>
      </c>
      <c r="W6" s="47">
        <v>101.455902623</v>
      </c>
      <c r="X6" s="47">
        <v>0</v>
      </c>
      <c r="Y6" s="47">
        <v>72.857009883220087</v>
      </c>
      <c r="Z6" s="47">
        <v>60.417402746009756</v>
      </c>
      <c r="AA6" s="48">
        <v>0</v>
      </c>
    </row>
    <row r="7" spans="1:27" x14ac:dyDescent="0.2">
      <c r="A7" s="35"/>
      <c r="B7" s="44" t="s">
        <v>44</v>
      </c>
      <c r="C7" s="45">
        <v>96.931173232687001</v>
      </c>
      <c r="D7" s="45">
        <v>94.720030821343812</v>
      </c>
      <c r="E7" s="45">
        <v>67.69396664306511</v>
      </c>
      <c r="F7" s="45">
        <v>152.39580328941497</v>
      </c>
      <c r="G7" s="45">
        <v>14.5</v>
      </c>
      <c r="H7" s="45">
        <v>18</v>
      </c>
      <c r="I7" s="46">
        <v>16.295962599798219</v>
      </c>
      <c r="K7" t="str">
        <f t="shared" si="1"/>
        <v>Industrie</v>
      </c>
      <c r="L7" s="47" cm="1">
        <f t="array" ref="L7:Q7">C7:H7</f>
        <v>96.931173232687001</v>
      </c>
      <c r="M7" s="47">
        <v>94.720030821343812</v>
      </c>
      <c r="N7" s="47">
        <v>67.69396664306511</v>
      </c>
      <c r="O7" s="47">
        <v>152.39580328941497</v>
      </c>
      <c r="P7" s="47">
        <v>14.5</v>
      </c>
      <c r="Q7" s="47">
        <v>18</v>
      </c>
      <c r="R7" s="47"/>
      <c r="T7" t="str">
        <f>B16</f>
        <v>FoCCS Energie inkl. foWACCS</v>
      </c>
      <c r="U7" s="47" cm="1">
        <f t="array" ref="U7:Z7">_xlfn.XLOOKUP($T7,$B$6:$B$42,$C$6:$H$42)</f>
        <v>0</v>
      </c>
      <c r="V7" s="47">
        <v>0</v>
      </c>
      <c r="W7" s="47">
        <v>4.2168104969999982</v>
      </c>
      <c r="X7" s="47">
        <v>0</v>
      </c>
      <c r="Y7" s="47">
        <v>58.961541480423442</v>
      </c>
      <c r="Z7" s="47">
        <v>64.258844683208324</v>
      </c>
      <c r="AA7" s="48">
        <v>2.6005426429400234</v>
      </c>
    </row>
    <row r="8" spans="1:27" x14ac:dyDescent="0.2">
      <c r="A8" s="35"/>
      <c r="B8" s="44" t="s">
        <v>45</v>
      </c>
      <c r="C8" s="45">
        <v>16.937214593096101</v>
      </c>
      <c r="D8" s="45">
        <v>0</v>
      </c>
      <c r="E8" s="45">
        <v>2.3364434960658249</v>
      </c>
      <c r="F8" s="45">
        <v>1.920605492984631</v>
      </c>
      <c r="G8" s="45">
        <v>7.5</v>
      </c>
      <c r="H8" s="45">
        <v>9</v>
      </c>
      <c r="I8" s="46">
        <v>3.8875896156994054</v>
      </c>
      <c r="K8" t="str">
        <f t="shared" si="1"/>
        <v>Inländischer Verkehr</v>
      </c>
      <c r="L8" s="47" cm="1">
        <f t="array" ref="L8:Q8">C8:H8</f>
        <v>16.937214593096101</v>
      </c>
      <c r="M8" s="47">
        <v>0</v>
      </c>
      <c r="N8" s="47">
        <v>2.3364434960658249</v>
      </c>
      <c r="O8" s="47">
        <v>1.920605492984631</v>
      </c>
      <c r="P8" s="47">
        <v>7.5</v>
      </c>
      <c r="Q8" s="47">
        <v>9</v>
      </c>
      <c r="R8" s="47"/>
      <c r="T8" t="str">
        <f>B26</f>
        <v>BECCS (Industrie)</v>
      </c>
      <c r="U8" s="47" cm="1">
        <f t="array" ref="U8:Z8">-_xlfn.XLOOKUP($T8,$B$6:$B$42,$C$6:$H$42)</f>
        <v>0</v>
      </c>
      <c r="V8" s="47">
        <v>29.06803230124136</v>
      </c>
      <c r="W8" s="47">
        <v>13.894623776082449</v>
      </c>
      <c r="X8" s="47">
        <v>0</v>
      </c>
      <c r="Y8" s="47">
        <v>0</v>
      </c>
      <c r="Z8" s="47">
        <v>0</v>
      </c>
      <c r="AA8" s="48">
        <v>0</v>
      </c>
    </row>
    <row r="9" spans="1:27" x14ac:dyDescent="0.2">
      <c r="A9" s="35"/>
      <c r="B9" s="44" t="s">
        <v>46</v>
      </c>
      <c r="C9" s="45">
        <v>0.71418567040963399</v>
      </c>
      <c r="D9" s="45">
        <v>0</v>
      </c>
      <c r="E9" s="45">
        <v>0</v>
      </c>
      <c r="F9" s="45">
        <v>0</v>
      </c>
      <c r="G9" s="45">
        <v>0.78464268321003938</v>
      </c>
      <c r="H9" s="45">
        <v>9.9917726192302077</v>
      </c>
      <c r="I9" s="46">
        <v>0.27127755005149101</v>
      </c>
      <c r="K9" t="str">
        <f t="shared" si="1"/>
        <v>Gebäude</v>
      </c>
      <c r="L9" s="47" cm="1">
        <f t="array" ref="L9:Q9">C9:H9</f>
        <v>0.71418567040963399</v>
      </c>
      <c r="M9" s="47">
        <v>0</v>
      </c>
      <c r="N9" s="47">
        <v>0</v>
      </c>
      <c r="O9" s="47">
        <v>0</v>
      </c>
      <c r="P9" s="47">
        <v>0.78464268321003938</v>
      </c>
      <c r="Q9" s="47">
        <v>9.9917726192302077</v>
      </c>
      <c r="R9" s="47"/>
      <c r="T9" t="str">
        <f>B27</f>
        <v>BECCS (Energie)</v>
      </c>
      <c r="U9" s="47" cm="1">
        <f t="array" ref="U9:Z9">-_xlfn.XLOOKUP($T9,$B$6:$B$42,$C$6:$H$42)</f>
        <v>0</v>
      </c>
      <c r="V9" s="47">
        <v>0</v>
      </c>
      <c r="W9" s="47">
        <v>13.894623776082449</v>
      </c>
      <c r="X9" s="47">
        <v>0</v>
      </c>
      <c r="Y9" s="47">
        <v>56.218184732698603</v>
      </c>
      <c r="Z9" s="47">
        <v>0</v>
      </c>
      <c r="AA9" s="48">
        <v>0</v>
      </c>
    </row>
    <row r="10" spans="1:27" x14ac:dyDescent="0.2">
      <c r="A10" s="35"/>
      <c r="B10" s="44" t="s">
        <v>47</v>
      </c>
      <c r="C10" s="45">
        <v>81.00703575663772</v>
      </c>
      <c r="D10" s="45">
        <v>267.30074779409642</v>
      </c>
      <c r="E10" s="45">
        <v>293.68225962967881</v>
      </c>
      <c r="F10" s="45">
        <v>155.9838870689637</v>
      </c>
      <c r="G10" s="45">
        <v>267.11736478757376</v>
      </c>
      <c r="H10" s="45">
        <v>267.91023485155358</v>
      </c>
      <c r="I10" s="46">
        <v>23.19838909205556</v>
      </c>
      <c r="K10" t="str">
        <f t="shared" si="1"/>
        <v>Landwirtschaft</v>
      </c>
      <c r="L10" s="47" cm="1">
        <f t="array" ref="L10:Q10">C10:H10</f>
        <v>81.00703575663772</v>
      </c>
      <c r="M10" s="47">
        <v>267.30074779409642</v>
      </c>
      <c r="N10" s="47">
        <v>293.68225962967881</v>
      </c>
      <c r="O10" s="47">
        <v>155.9838870689637</v>
      </c>
      <c r="P10" s="47">
        <v>267.11736478757376</v>
      </c>
      <c r="Q10" s="47">
        <v>267.91023485155358</v>
      </c>
      <c r="R10" s="47"/>
      <c r="T10" t="str">
        <f>B28</f>
        <v>BCCS nicht-energetisch (Industrie)</v>
      </c>
      <c r="U10" s="47" cm="1">
        <f t="array" ref="U10:Z10">-_xlfn.XLOOKUP($T10,$B$6:$B$42,$C$6:$H$42)</f>
        <v>0</v>
      </c>
      <c r="V10" s="47">
        <v>0</v>
      </c>
      <c r="W10" s="47">
        <v>0</v>
      </c>
      <c r="X10" s="47">
        <v>0</v>
      </c>
      <c r="Y10" s="47">
        <v>0</v>
      </c>
      <c r="Z10" s="47">
        <v>0</v>
      </c>
      <c r="AA10" s="48">
        <v>0</v>
      </c>
    </row>
    <row r="11" spans="1:27" x14ac:dyDescent="0.2">
      <c r="A11" s="35"/>
      <c r="B11" s="44" t="s">
        <v>48</v>
      </c>
      <c r="C11" s="45">
        <v>28.337404120599</v>
      </c>
      <c r="D11" s="45">
        <v>32</v>
      </c>
      <c r="E11" s="45">
        <v>56.160675733696131</v>
      </c>
      <c r="F11" s="45">
        <v>49.915695460624889</v>
      </c>
      <c r="G11" s="45">
        <v>32</v>
      </c>
      <c r="H11" s="45">
        <v>32</v>
      </c>
      <c r="I11" s="46">
        <v>2.8827567592284811</v>
      </c>
      <c r="K11" t="str">
        <f t="shared" si="1"/>
        <v>Abfallwirtschaft</v>
      </c>
      <c r="L11" s="47" cm="1">
        <f t="array" ref="L11:Q11">C11:H11</f>
        <v>28.337404120599</v>
      </c>
      <c r="M11" s="47">
        <v>32</v>
      </c>
      <c r="N11" s="47">
        <v>56.160675733696131</v>
      </c>
      <c r="O11" s="47">
        <v>49.915695460624889</v>
      </c>
      <c r="P11" s="47">
        <v>32</v>
      </c>
      <c r="Q11" s="47">
        <v>32</v>
      </c>
      <c r="R11" s="47"/>
      <c r="T11" t="str">
        <f>B29</f>
        <v>BWACCS (Energie)</v>
      </c>
      <c r="U11" s="47" cm="1">
        <f t="array" ref="U11:Z11">-_xlfn.XLOOKUP($T11,$B$6:$B$42,$C$6:$H$42)</f>
        <v>0</v>
      </c>
      <c r="V11" s="47">
        <v>0</v>
      </c>
      <c r="W11" s="47">
        <v>0</v>
      </c>
      <c r="X11" s="47">
        <v>0</v>
      </c>
      <c r="Y11" s="47">
        <v>0</v>
      </c>
      <c r="Z11" s="47">
        <v>0</v>
      </c>
      <c r="AA11" s="48">
        <v>5.9001254138247949</v>
      </c>
    </row>
    <row r="12" spans="1:27" x14ac:dyDescent="0.2">
      <c r="A12" s="35"/>
      <c r="B12" s="44" t="s">
        <v>49</v>
      </c>
      <c r="C12" s="45">
        <v>0</v>
      </c>
      <c r="D12" s="45">
        <v>0</v>
      </c>
      <c r="E12" s="45">
        <v>0</v>
      </c>
      <c r="F12" s="45">
        <v>0</v>
      </c>
      <c r="G12" s="45">
        <v>11.5</v>
      </c>
      <c r="H12" s="45">
        <v>10</v>
      </c>
      <c r="K12" s="44" t="s">
        <v>49</v>
      </c>
      <c r="L12" s="47" cm="1">
        <f t="array" ref="L12:Q12">C12:H12</f>
        <v>0</v>
      </c>
      <c r="M12" s="47">
        <v>0</v>
      </c>
      <c r="N12" s="47">
        <v>0</v>
      </c>
      <c r="O12" s="47">
        <v>0</v>
      </c>
      <c r="P12" s="47">
        <v>11.5</v>
      </c>
      <c r="Q12" s="47">
        <v>10</v>
      </c>
      <c r="R12" s="47"/>
      <c r="U12" s="47"/>
      <c r="V12" s="47"/>
      <c r="W12" s="47"/>
      <c r="X12" s="47"/>
      <c r="Y12" s="47"/>
      <c r="Z12" s="47"/>
    </row>
    <row r="13" spans="1:27" x14ac:dyDescent="0.2">
      <c r="A13" s="35"/>
      <c r="B13" s="58" t="s">
        <v>50</v>
      </c>
      <c r="C13" s="45">
        <v>0</v>
      </c>
      <c r="D13" s="45">
        <v>0</v>
      </c>
      <c r="E13" s="45">
        <v>14.70486</v>
      </c>
      <c r="F13" s="45">
        <v>14.70486</v>
      </c>
      <c r="G13" s="45">
        <v>22</v>
      </c>
      <c r="H13" s="45">
        <v>22</v>
      </c>
      <c r="K13" t="s">
        <v>50</v>
      </c>
      <c r="L13" s="47" cm="1">
        <f t="array" ref="L13:Q13">C13:H13</f>
        <v>0</v>
      </c>
      <c r="M13" s="47">
        <v>0</v>
      </c>
      <c r="N13" s="47">
        <v>14.70486</v>
      </c>
      <c r="O13" s="47">
        <v>14.70486</v>
      </c>
      <c r="P13" s="47">
        <v>22</v>
      </c>
      <c r="Q13" s="47">
        <v>22</v>
      </c>
      <c r="R13" s="47"/>
      <c r="U13" s="47"/>
      <c r="V13" s="47"/>
      <c r="W13" s="47"/>
      <c r="X13" s="47"/>
      <c r="Y13" s="47"/>
      <c r="Z13" s="47"/>
    </row>
    <row r="14" spans="1:27" x14ac:dyDescent="0.2">
      <c r="A14" s="35"/>
      <c r="B14" s="58" t="s">
        <v>152</v>
      </c>
      <c r="C14" s="45">
        <v>0</v>
      </c>
      <c r="D14" s="45">
        <v>62.545322375267119</v>
      </c>
      <c r="E14" s="45">
        <v>105.67271312</v>
      </c>
      <c r="F14" s="45">
        <v>0</v>
      </c>
      <c r="G14" s="45">
        <v>188.76056724564938</v>
      </c>
      <c r="H14" s="45">
        <v>124.67624742921808</v>
      </c>
      <c r="I14" s="46">
        <v>2.6005426429400234</v>
      </c>
      <c r="K14" t="str">
        <f>B14</f>
        <v>FoCCS inkl. CCU mittelfristig und foWACCS</v>
      </c>
      <c r="L14" s="47" cm="1">
        <f t="array" ref="L14:Q14">C14:H14</f>
        <v>0</v>
      </c>
      <c r="M14" s="47">
        <v>62.545322375267119</v>
      </c>
      <c r="N14" s="47">
        <v>105.67271312</v>
      </c>
      <c r="O14" s="47">
        <v>0</v>
      </c>
      <c r="P14" s="47">
        <v>188.76056724564938</v>
      </c>
      <c r="Q14" s="47">
        <v>124.67624742921808</v>
      </c>
      <c r="R14" s="47"/>
      <c r="T14" t="str">
        <f>B31</f>
        <v>DACCS</v>
      </c>
      <c r="U14" s="47" cm="1">
        <f t="array" ref="U14:Z14">-_xlfn.XLOOKUP($T14,$B$6:$B$42,$C$6:$H$42)</f>
        <v>0</v>
      </c>
      <c r="V14" s="47">
        <v>0</v>
      </c>
      <c r="W14" s="47">
        <v>0</v>
      </c>
      <c r="X14" s="47">
        <v>0</v>
      </c>
      <c r="Y14" s="47">
        <v>56.773869034458684</v>
      </c>
      <c r="Z14" s="47">
        <v>3.0814350693123553</v>
      </c>
      <c r="AA14" s="48">
        <v>0</v>
      </c>
    </row>
    <row r="15" spans="1:27" x14ac:dyDescent="0.2">
      <c r="A15" s="35"/>
      <c r="B15" s="113" t="s">
        <v>51</v>
      </c>
      <c r="C15" s="45">
        <v>0</v>
      </c>
      <c r="D15" s="45">
        <v>62.545322375267119</v>
      </c>
      <c r="E15" s="45">
        <v>101.455902623</v>
      </c>
      <c r="F15" s="45">
        <v>0</v>
      </c>
      <c r="G15" s="45">
        <v>72.857009883220087</v>
      </c>
      <c r="H15" s="45">
        <v>60.417402746009756</v>
      </c>
      <c r="I15" s="46">
        <v>0</v>
      </c>
      <c r="K15" t="str">
        <f>B18</f>
        <v>Netto LULUCF</v>
      </c>
      <c r="L15" s="47" cm="1">
        <f t="array" ref="L15:Q15">C18:H18</f>
        <v>-598.40865116497901</v>
      </c>
      <c r="M15" s="47">
        <v>-400.48668630252877</v>
      </c>
      <c r="N15" s="47">
        <v>-414.22898391605236</v>
      </c>
      <c r="O15" s="47">
        <v>-499.41137796394287</v>
      </c>
      <c r="P15" s="47">
        <v>-332.61377414786784</v>
      </c>
      <c r="Q15" s="47">
        <v>-388.55006961195716</v>
      </c>
      <c r="R15" s="47"/>
      <c r="U15" s="50"/>
      <c r="V15" s="50"/>
      <c r="W15" s="50"/>
      <c r="X15" s="50"/>
      <c r="Y15" s="50"/>
      <c r="Z15" s="50"/>
    </row>
    <row r="16" spans="1:27" x14ac:dyDescent="0.2">
      <c r="A16" s="35"/>
      <c r="B16" s="113" t="s">
        <v>153</v>
      </c>
      <c r="C16" s="45">
        <v>0</v>
      </c>
      <c r="D16" s="45">
        <v>0</v>
      </c>
      <c r="E16" s="45">
        <v>4.2168104969999982</v>
      </c>
      <c r="F16" s="45">
        <v>0</v>
      </c>
      <c r="G16" s="45">
        <v>58.961541480423442</v>
      </c>
      <c r="H16" s="45">
        <v>64.258844683208324</v>
      </c>
      <c r="I16" s="46">
        <v>2.6005426429400234</v>
      </c>
      <c r="K16" t="str">
        <f>B25</f>
        <v>B(E)CCS inkl. BCCU mittelfristig</v>
      </c>
      <c r="L16" s="47" cm="1">
        <f t="array" ref="L16:Q16">C25:H25</f>
        <v>0</v>
      </c>
      <c r="M16" s="47">
        <v>-43.850282860170026</v>
      </c>
      <c r="N16" s="47">
        <v>-27.789247552164898</v>
      </c>
      <c r="O16" s="47">
        <v>0</v>
      </c>
      <c r="P16" s="47">
        <v>-57.660584885788666</v>
      </c>
      <c r="Q16" s="47">
        <v>0</v>
      </c>
      <c r="R16" s="47"/>
    </row>
    <row r="17" spans="1:26" x14ac:dyDescent="0.2">
      <c r="A17" s="35"/>
      <c r="B17" s="113" t="s">
        <v>52</v>
      </c>
      <c r="C17" s="45">
        <v>0</v>
      </c>
      <c r="D17" s="45">
        <v>0</v>
      </c>
      <c r="E17" s="45">
        <v>0</v>
      </c>
      <c r="F17" s="45">
        <v>0</v>
      </c>
      <c r="G17" s="45">
        <v>56.942015882005848</v>
      </c>
      <c r="H17" s="45">
        <v>0</v>
      </c>
      <c r="I17" s="46">
        <v>0</v>
      </c>
      <c r="K17" t="str">
        <f>B31</f>
        <v>DACCS</v>
      </c>
      <c r="L17" s="47" cm="1">
        <f t="array" ref="L17:Q17">C31:H31</f>
        <v>0</v>
      </c>
      <c r="M17" s="47">
        <v>0</v>
      </c>
      <c r="N17" s="47">
        <v>0</v>
      </c>
      <c r="O17" s="47">
        <v>0</v>
      </c>
      <c r="P17" s="47">
        <v>-56.773869034458684</v>
      </c>
      <c r="Q17" s="47">
        <v>-3.0814350693123553</v>
      </c>
      <c r="R17" s="47"/>
      <c r="U17" s="51">
        <f t="shared" ref="U17:Z17" si="2">SUM(U6:U16)</f>
        <v>0</v>
      </c>
      <c r="V17" s="51">
        <f t="shared" si="2"/>
        <v>91.613354676508479</v>
      </c>
      <c r="W17" s="51">
        <f t="shared" si="2"/>
        <v>133.46196067216491</v>
      </c>
      <c r="X17" s="51">
        <f t="shared" si="2"/>
        <v>0</v>
      </c>
      <c r="Y17" s="51">
        <f t="shared" si="2"/>
        <v>244.81060513080081</v>
      </c>
      <c r="Z17" s="51">
        <f t="shared" si="2"/>
        <v>127.75768249853043</v>
      </c>
    </row>
    <row r="18" spans="1:26" x14ac:dyDescent="0.2">
      <c r="A18" s="35"/>
      <c r="B18" s="44" t="s">
        <v>53</v>
      </c>
      <c r="C18" s="45">
        <v>-598.40865116497901</v>
      </c>
      <c r="D18" s="45">
        <v>-400.48668630252877</v>
      </c>
      <c r="E18" s="45">
        <v>-414.22898391605236</v>
      </c>
      <c r="F18" s="45">
        <v>-499.41137796394287</v>
      </c>
      <c r="G18" s="45">
        <v>-332.61377414786784</v>
      </c>
      <c r="H18" s="45">
        <v>-388.55006961195716</v>
      </c>
      <c r="I18" s="46">
        <v>-55.908071907462237</v>
      </c>
      <c r="K18" t="str">
        <f>B32</f>
        <v>Sonstiges CDR</v>
      </c>
      <c r="L18" s="47" cm="1">
        <f t="array" ref="L18:Q18">C32:H32</f>
        <v>0</v>
      </c>
      <c r="M18" s="47">
        <v>-14.849671658379968</v>
      </c>
      <c r="N18" s="47">
        <v>0</v>
      </c>
      <c r="O18" s="47">
        <v>0</v>
      </c>
      <c r="P18" s="47">
        <v>0</v>
      </c>
      <c r="Q18" s="47">
        <v>0</v>
      </c>
      <c r="R18" s="47"/>
    </row>
    <row r="19" spans="1:26" x14ac:dyDescent="0.2">
      <c r="A19" s="35"/>
      <c r="B19" s="49" t="s">
        <v>54</v>
      </c>
      <c r="C19" s="45">
        <v>0</v>
      </c>
      <c r="D19" s="45">
        <v>0</v>
      </c>
      <c r="E19" s="45">
        <v>-22.460230218224389</v>
      </c>
      <c r="F19" s="45">
        <v>-33.907696574467202</v>
      </c>
      <c r="G19" s="45">
        <v>-7.1769072050091633</v>
      </c>
      <c r="H19" s="45">
        <v>-13.161093235554969</v>
      </c>
      <c r="I19" s="46">
        <v>-5.4478462632706002</v>
      </c>
      <c r="K19" t="str">
        <f>B42</f>
        <v>THG-Emissionen netto (inkl. int. Transport)</v>
      </c>
      <c r="L19" s="47" cm="1">
        <f t="array" ref="L19:Q19">C42:H42</f>
        <v>-344.94706833576498</v>
      </c>
      <c r="M19" s="47">
        <v>-39.318185891366461</v>
      </c>
      <c r="N19" s="47">
        <v>1.0658141036401503E-14</v>
      </c>
      <c r="O19" s="47">
        <v>-116.7617212558975</v>
      </c>
      <c r="P19" s="47">
        <v>-84.206194631619965</v>
      </c>
      <c r="Q19" s="47">
        <v>-15.289471244774283</v>
      </c>
      <c r="R19" s="47"/>
    </row>
    <row r="20" spans="1:26" x14ac:dyDescent="0.2">
      <c r="A20" s="35"/>
      <c r="B20" s="49" t="s">
        <v>55</v>
      </c>
      <c r="C20" s="45">
        <v>0</v>
      </c>
      <c r="D20" s="45">
        <v>0</v>
      </c>
      <c r="E20" s="45">
        <v>20.767563813057979</v>
      </c>
      <c r="F20" s="45">
        <v>-8.0448089179061384</v>
      </c>
      <c r="G20" s="45">
        <v>-22.182308437583451</v>
      </c>
      <c r="H20" s="45">
        <v>-29.026009313989988</v>
      </c>
      <c r="I20" s="46">
        <v>-5.3054403582174343</v>
      </c>
    </row>
    <row r="21" spans="1:26" x14ac:dyDescent="0.2">
      <c r="A21" s="35"/>
      <c r="B21" s="49" t="s">
        <v>56</v>
      </c>
      <c r="C21" s="45">
        <v>0</v>
      </c>
      <c r="D21" s="45">
        <v>0</v>
      </c>
      <c r="E21" s="45">
        <v>0.56196491657689485</v>
      </c>
      <c r="F21" s="45">
        <v>-5.9313277891786864</v>
      </c>
      <c r="G21" s="45">
        <v>21.449868926657999</v>
      </c>
      <c r="H21" s="45">
        <v>21.449868926657999</v>
      </c>
      <c r="I21" s="46">
        <v>16.09404313512885</v>
      </c>
    </row>
    <row r="22" spans="1:26" x14ac:dyDescent="0.2">
      <c r="A22" s="35"/>
      <c r="B22" s="49" t="s">
        <v>57</v>
      </c>
      <c r="C22" s="45">
        <v>0</v>
      </c>
      <c r="D22" s="45">
        <v>0</v>
      </c>
      <c r="E22" s="45">
        <v>20.273879129792931</v>
      </c>
      <c r="F22" s="45">
        <v>19.480478527000102</v>
      </c>
      <c r="G22" s="45">
        <v>10.022311770958213</v>
      </c>
      <c r="H22" s="45">
        <v>10.022314431163169</v>
      </c>
      <c r="I22" s="46">
        <v>1.0297322360106718</v>
      </c>
      <c r="K22" s="115" t="s">
        <v>58</v>
      </c>
      <c r="L22" s="115"/>
      <c r="M22" s="115"/>
      <c r="N22" s="115"/>
      <c r="O22" s="115"/>
      <c r="P22" s="115"/>
      <c r="Q22" s="115"/>
      <c r="R22" s="38"/>
      <c r="T22" s="115" t="s">
        <v>59</v>
      </c>
      <c r="U22" s="115"/>
      <c r="V22" s="115"/>
      <c r="W22" s="115"/>
      <c r="X22" s="115"/>
      <c r="Y22" s="115"/>
      <c r="Z22" s="115"/>
    </row>
    <row r="23" spans="1:26" ht="51" x14ac:dyDescent="0.2">
      <c r="A23" s="35"/>
      <c r="B23" s="49" t="s">
        <v>60</v>
      </c>
      <c r="C23" s="45">
        <v>0</v>
      </c>
      <c r="D23" s="45">
        <v>0</v>
      </c>
      <c r="E23" s="45">
        <v>-41.156409119962042</v>
      </c>
      <c r="F23" s="45">
        <v>-47.634732777733838</v>
      </c>
      <c r="G23" s="45">
        <v>-46.432164545416086</v>
      </c>
      <c r="H23" s="45">
        <v>-47.146320371351777</v>
      </c>
      <c r="I23" s="46">
        <v>-21.230896878662229</v>
      </c>
      <c r="K23" s="42"/>
      <c r="L23" s="42" t="str">
        <f t="shared" ref="L23:Q23" si="3">C$5</f>
        <v>PAC2.0 (2024)</v>
      </c>
      <c r="M23" s="42" t="str">
        <f t="shared" si="3"/>
        <v>Agora Gas Exit (2023)</v>
      </c>
      <c r="N23" s="42" t="str">
        <f t="shared" si="3"/>
        <v>ISI Pathways Target (2025)</v>
      </c>
      <c r="O23" s="42" t="str">
        <f t="shared" si="3"/>
        <v>ISI Pathways Supreme (2025)</v>
      </c>
      <c r="P23" s="42" t="str">
        <f t="shared" si="3"/>
        <v>EU IA 2040 S2,5 (2024)</v>
      </c>
      <c r="Q23" s="42" t="str">
        <f t="shared" si="3"/>
        <v>EU IA 2040 LIFE (2024)</v>
      </c>
      <c r="R23" s="41" t="s">
        <v>137</v>
      </c>
      <c r="T23" s="42"/>
      <c r="U23" s="42" t="str">
        <f t="shared" ref="U23:Z23" si="4">C$5</f>
        <v>PAC2.0 (2024)</v>
      </c>
      <c r="V23" s="42" t="str">
        <f t="shared" si="4"/>
        <v>Agora Gas Exit (2023)</v>
      </c>
      <c r="W23" s="42" t="str">
        <f t="shared" si="4"/>
        <v>ISI Pathways Target (2025)</v>
      </c>
      <c r="X23" s="42" t="str">
        <f t="shared" si="4"/>
        <v>ISI Pathways Supreme (2025)</v>
      </c>
      <c r="Y23" s="42" t="str">
        <f t="shared" si="4"/>
        <v>EU IA 2040 S2,5 (2024)</v>
      </c>
      <c r="Z23" s="42" t="str">
        <f t="shared" si="4"/>
        <v>EU IA 2040 LIFE (2024)</v>
      </c>
    </row>
    <row r="24" spans="1:26" x14ac:dyDescent="0.2">
      <c r="A24" s="35"/>
      <c r="B24" s="49" t="s">
        <v>61</v>
      </c>
      <c r="C24" s="45">
        <v>0</v>
      </c>
      <c r="D24" s="45">
        <v>0</v>
      </c>
      <c r="E24" s="45">
        <v>-392.2157524372937</v>
      </c>
      <c r="F24" s="45">
        <v>-423.3732904316571</v>
      </c>
      <c r="G24" s="45">
        <v>-288.29457045076026</v>
      </c>
      <c r="H24" s="45">
        <v>-330.68882201905291</v>
      </c>
      <c r="I24" s="46">
        <v>-41.047663778451493</v>
      </c>
      <c r="K24" t="str">
        <f t="shared" ref="K24:K29" si="5">B6</f>
        <v>Energiewirtschaft</v>
      </c>
      <c r="L24" s="47" cm="1">
        <f t="array" ref="L24:Q24">_xlfn.XLOOKUP($K24,$B$6:$B$42,$C$6:$H$42)</f>
        <v>29.534569455784599</v>
      </c>
      <c r="M24" s="47">
        <v>25.847676314272082</v>
      </c>
      <c r="N24" s="47">
        <v>7.440025965711432</v>
      </c>
      <c r="O24" s="47">
        <v>7.7288053960571963</v>
      </c>
      <c r="P24" s="47">
        <v>7.440025965711432</v>
      </c>
      <c r="Q24" s="47">
        <v>7.440025965711432</v>
      </c>
      <c r="R24" s="47">
        <v>5.1756011524320584</v>
      </c>
      <c r="T24" t="str">
        <f>B17</f>
        <v>Fossiles CCU (mittelfristig)</v>
      </c>
      <c r="U24" s="47" cm="1">
        <f t="array" ref="U24:Z24">_xlfn.XLOOKUP($T24,$B$6:$B$42,$C$6:$H$42)</f>
        <v>0</v>
      </c>
      <c r="V24" s="47">
        <v>0</v>
      </c>
      <c r="W24" s="47">
        <v>0</v>
      </c>
      <c r="X24" s="47">
        <v>0</v>
      </c>
      <c r="Y24" s="47">
        <v>56.942015882005848</v>
      </c>
      <c r="Z24" s="47">
        <v>0</v>
      </c>
    </row>
    <row r="25" spans="1:26" x14ac:dyDescent="0.2">
      <c r="A25" s="35"/>
      <c r="B25" s="44" t="s">
        <v>62</v>
      </c>
      <c r="C25" s="45">
        <v>0</v>
      </c>
      <c r="D25" s="45">
        <v>-43.850282860170026</v>
      </c>
      <c r="E25" s="45">
        <v>-27.789247552164898</v>
      </c>
      <c r="F25" s="45">
        <v>0</v>
      </c>
      <c r="G25" s="45">
        <v>-57.660584885788666</v>
      </c>
      <c r="H25" s="45">
        <v>0</v>
      </c>
      <c r="I25" s="46">
        <v>-5.9001254138247949</v>
      </c>
      <c r="K25" t="str">
        <f t="shared" si="5"/>
        <v>Industrie</v>
      </c>
      <c r="L25" s="47" cm="1">
        <f t="array" ref="L25:Q25">_xlfn.XLOOKUP($K25,$B$6:$B$42,$C$6:$H$42)</f>
        <v>96.931173232687001</v>
      </c>
      <c r="M25" s="47">
        <v>94.720030821343812</v>
      </c>
      <c r="N25" s="47">
        <v>67.69396664306511</v>
      </c>
      <c r="O25" s="47">
        <v>152.39580328941497</v>
      </c>
      <c r="P25" s="47">
        <v>14.5</v>
      </c>
      <c r="Q25" s="47">
        <v>18</v>
      </c>
      <c r="R25" s="47">
        <v>16.295962599798219</v>
      </c>
      <c r="T25" t="str">
        <f>B30</f>
        <v>BCCU (mittelfristig)</v>
      </c>
      <c r="U25" s="47" cm="1">
        <f t="array" ref="U25:Z25">-_xlfn.XLOOKUP($T25,$B$6:$B$42,$C$6:$H$42)</f>
        <v>0</v>
      </c>
      <c r="V25" s="47">
        <v>14.782250558928666</v>
      </c>
      <c r="W25" s="47">
        <v>0</v>
      </c>
      <c r="X25" s="47">
        <v>0</v>
      </c>
      <c r="Y25" s="47">
        <v>1.442400153090059</v>
      </c>
      <c r="Z25" s="47">
        <v>0</v>
      </c>
    </row>
    <row r="26" spans="1:26" x14ac:dyDescent="0.2">
      <c r="A26" s="35"/>
      <c r="B26" s="49" t="s">
        <v>63</v>
      </c>
      <c r="C26" s="45">
        <v>0</v>
      </c>
      <c r="D26" s="45">
        <v>-29.06803230124136</v>
      </c>
      <c r="E26" s="45">
        <v>-13.894623776082449</v>
      </c>
      <c r="F26" s="45">
        <v>0</v>
      </c>
      <c r="G26" s="45">
        <v>0</v>
      </c>
      <c r="H26" s="45">
        <v>0</v>
      </c>
      <c r="I26" s="46">
        <v>0</v>
      </c>
      <c r="K26" t="str">
        <f t="shared" si="5"/>
        <v>Inländischer Verkehr</v>
      </c>
      <c r="L26" s="47" cm="1">
        <f t="array" ref="L26:Q26">_xlfn.XLOOKUP($K26,$B$6:$B$42,$C$6:$H$42)</f>
        <v>16.937214593096101</v>
      </c>
      <c r="M26" s="47">
        <v>0</v>
      </c>
      <c r="N26" s="47">
        <v>2.3364434960658249</v>
      </c>
      <c r="O26" s="47">
        <v>1.920605492984631</v>
      </c>
      <c r="P26" s="47">
        <v>7.5</v>
      </c>
      <c r="Q26" s="47">
        <v>9</v>
      </c>
      <c r="R26" s="47">
        <v>3.8875896156994054</v>
      </c>
      <c r="T26" t="str">
        <f>B35</f>
        <v>Biomasse in Produkten</v>
      </c>
      <c r="U26" s="47" cm="1">
        <f t="array" ref="U26:Z26">-_xlfn.XLOOKUP($T26,$B$6:$B$42,$C$6:$H$42)</f>
        <v>0</v>
      </c>
      <c r="V26" s="47">
        <v>14.849671658379968</v>
      </c>
      <c r="W26" s="47">
        <v>0</v>
      </c>
      <c r="X26" s="47">
        <v>0</v>
      </c>
      <c r="Y26" s="47">
        <v>0</v>
      </c>
      <c r="Z26" s="47">
        <v>0</v>
      </c>
    </row>
    <row r="27" spans="1:26" x14ac:dyDescent="0.2">
      <c r="A27" s="35"/>
      <c r="B27" s="49" t="s">
        <v>64</v>
      </c>
      <c r="C27" s="45">
        <v>0</v>
      </c>
      <c r="D27" s="45">
        <v>0</v>
      </c>
      <c r="E27" s="45">
        <v>-13.894623776082449</v>
      </c>
      <c r="F27" s="45">
        <v>0</v>
      </c>
      <c r="G27" s="45">
        <v>-56.218184732698603</v>
      </c>
      <c r="H27" s="45">
        <v>0</v>
      </c>
      <c r="I27" s="46">
        <v>0</v>
      </c>
      <c r="K27" t="str">
        <f t="shared" si="5"/>
        <v>Gebäude</v>
      </c>
      <c r="L27" s="47" cm="1">
        <f t="array" ref="L27:Q27">_xlfn.XLOOKUP($K27,$B$6:$B$42,$C$6:$H$42)</f>
        <v>0.71418567040963399</v>
      </c>
      <c r="M27" s="47">
        <v>0</v>
      </c>
      <c r="N27" s="47">
        <v>0</v>
      </c>
      <c r="O27" s="47">
        <v>0</v>
      </c>
      <c r="P27" s="47">
        <v>0.78464268321003938</v>
      </c>
      <c r="Q27" s="47">
        <v>9.9917726192302077</v>
      </c>
      <c r="R27" s="47">
        <v>0.27127755005149101</v>
      </c>
      <c r="T27" t="s">
        <v>65</v>
      </c>
      <c r="U27" s="47" cm="1">
        <f t="array" ref="U27:Z27">_xlfn.XLOOKUP($T27,$B$6:$B$42,$C$6:$H$42)</f>
        <v>20.9011226576858</v>
      </c>
      <c r="V27" s="47">
        <v>0</v>
      </c>
      <c r="W27" s="47">
        <v>0</v>
      </c>
      <c r="X27" s="47">
        <v>0</v>
      </c>
      <c r="Y27" s="47">
        <v>0</v>
      </c>
      <c r="Z27" s="47">
        <v>0</v>
      </c>
    </row>
    <row r="28" spans="1:26" x14ac:dyDescent="0.2">
      <c r="A28" s="35"/>
      <c r="B28" s="49" t="s">
        <v>66</v>
      </c>
      <c r="C28" s="45">
        <v>0</v>
      </c>
      <c r="D28" s="45">
        <v>0</v>
      </c>
      <c r="E28" s="45">
        <v>0</v>
      </c>
      <c r="F28" s="45">
        <v>0</v>
      </c>
      <c r="G28" s="45">
        <v>0</v>
      </c>
      <c r="H28" s="45">
        <v>0</v>
      </c>
      <c r="I28" s="46">
        <v>0</v>
      </c>
      <c r="K28" t="str">
        <f t="shared" si="5"/>
        <v>Landwirtschaft</v>
      </c>
      <c r="L28" s="47" cm="1">
        <f t="array" ref="L28:Q28">_xlfn.XLOOKUP($K28,$B$6:$B$42,$C$6:$H$42)</f>
        <v>81.00703575663772</v>
      </c>
      <c r="M28" s="47">
        <v>267.30074779409642</v>
      </c>
      <c r="N28" s="47">
        <v>293.68225962967881</v>
      </c>
      <c r="O28" s="47">
        <v>155.9838870689637</v>
      </c>
      <c r="P28" s="47">
        <v>267.11736478757376</v>
      </c>
      <c r="Q28" s="47">
        <v>267.91023485155358</v>
      </c>
      <c r="R28" s="47">
        <v>23.19838909205556</v>
      </c>
      <c r="T28" t="s">
        <v>67</v>
      </c>
      <c r="U28" s="47" cm="1">
        <f t="array" ref="U28:Z28">_xlfn.XLOOKUP($T28,$B$6:$B$42,$C$6:$H$42)</f>
        <v>54.494523199288011</v>
      </c>
      <c r="V28" s="47">
        <v>0</v>
      </c>
      <c r="W28" s="47">
        <v>0</v>
      </c>
      <c r="X28" s="47">
        <v>0</v>
      </c>
      <c r="Y28" s="47">
        <v>147</v>
      </c>
      <c r="Z28" s="47">
        <v>133.06211462722106</v>
      </c>
    </row>
    <row r="29" spans="1:26" x14ac:dyDescent="0.2">
      <c r="A29" s="35"/>
      <c r="B29" s="49" t="s">
        <v>68</v>
      </c>
      <c r="C29" s="45">
        <v>0</v>
      </c>
      <c r="D29" s="45">
        <v>0</v>
      </c>
      <c r="E29" s="45">
        <v>0</v>
      </c>
      <c r="F29" s="45">
        <v>0</v>
      </c>
      <c r="G29" s="45">
        <v>0</v>
      </c>
      <c r="H29" s="45">
        <v>0</v>
      </c>
      <c r="I29" s="46">
        <v>-5.9001254138247949</v>
      </c>
      <c r="K29" t="str">
        <f t="shared" si="5"/>
        <v>Abfallwirtschaft</v>
      </c>
      <c r="L29" s="47" cm="1">
        <f t="array" ref="L29:Q29">_xlfn.XLOOKUP($K29,$B$6:$B$42,$C$6:$H$42)</f>
        <v>28.337404120599</v>
      </c>
      <c r="M29" s="47">
        <v>32</v>
      </c>
      <c r="N29" s="47">
        <v>56.160675733696131</v>
      </c>
      <c r="O29" s="47">
        <v>49.915695460624889</v>
      </c>
      <c r="P29" s="47">
        <v>32</v>
      </c>
      <c r="Q29" s="47">
        <v>32</v>
      </c>
      <c r="R29" s="47">
        <v>2.8827567592284811</v>
      </c>
      <c r="U29" s="47"/>
      <c r="V29" s="47"/>
      <c r="W29" s="47"/>
      <c r="X29" s="47"/>
      <c r="Y29" s="47"/>
      <c r="Z29" s="47"/>
    </row>
    <row r="30" spans="1:26" x14ac:dyDescent="0.2">
      <c r="A30" s="35"/>
      <c r="B30" s="49" t="s">
        <v>69</v>
      </c>
      <c r="C30" s="45">
        <v>0</v>
      </c>
      <c r="D30" s="45">
        <v>-14.782250558928666</v>
      </c>
      <c r="E30" s="45">
        <v>0</v>
      </c>
      <c r="F30" s="45">
        <v>0</v>
      </c>
      <c r="G30" s="45">
        <v>-1.442400153090059</v>
      </c>
      <c r="H30" s="45">
        <v>0</v>
      </c>
      <c r="I30" s="46">
        <v>0</v>
      </c>
      <c r="K30" t="s">
        <v>49</v>
      </c>
      <c r="L30" s="47" cm="1">
        <f t="array" ref="L30:Q30">_xlfn.XLOOKUP($K30,$B$6:$B$42,$C$6:$H$42)</f>
        <v>0</v>
      </c>
      <c r="M30" s="47">
        <v>0</v>
      </c>
      <c r="N30" s="47">
        <v>0</v>
      </c>
      <c r="O30" s="47">
        <v>0</v>
      </c>
      <c r="P30" s="47">
        <v>11.5</v>
      </c>
      <c r="Q30" s="47">
        <v>10</v>
      </c>
      <c r="U30" s="47"/>
      <c r="V30" s="47"/>
      <c r="W30" s="47"/>
      <c r="X30" s="47"/>
      <c r="Y30" s="47"/>
      <c r="Z30" s="47"/>
    </row>
    <row r="31" spans="1:26" x14ac:dyDescent="0.2">
      <c r="A31" s="35"/>
      <c r="B31" s="44" t="s">
        <v>70</v>
      </c>
      <c r="C31" s="45">
        <v>0</v>
      </c>
      <c r="D31" s="45">
        <v>0</v>
      </c>
      <c r="E31" s="45">
        <v>0</v>
      </c>
      <c r="F31" s="45">
        <v>0</v>
      </c>
      <c r="G31" s="45">
        <v>-56.773869034458684</v>
      </c>
      <c r="H31" s="45">
        <v>-3.0814350693123553</v>
      </c>
      <c r="I31" s="46">
        <v>0</v>
      </c>
      <c r="K31" t="s">
        <v>50</v>
      </c>
      <c r="L31" s="47" cm="1">
        <f t="array" ref="L31:Q31">_xlfn.XLOOKUP($K31,$B$6:$B$42,$C$6:$H$42)</f>
        <v>0</v>
      </c>
      <c r="M31">
        <v>0</v>
      </c>
      <c r="N31" s="52">
        <v>14.70486</v>
      </c>
      <c r="O31" s="52">
        <v>14.70486</v>
      </c>
      <c r="P31">
        <v>22</v>
      </c>
      <c r="Q31">
        <v>22</v>
      </c>
    </row>
    <row r="32" spans="1:26" x14ac:dyDescent="0.2">
      <c r="A32" s="35"/>
      <c r="B32" s="44" t="s">
        <v>71</v>
      </c>
      <c r="C32" s="45">
        <v>0</v>
      </c>
      <c r="D32" s="45">
        <v>-14.849671658379968</v>
      </c>
      <c r="E32" s="45">
        <v>0</v>
      </c>
      <c r="F32" s="45">
        <v>0</v>
      </c>
      <c r="G32" s="45">
        <v>0</v>
      </c>
      <c r="H32" s="45">
        <v>0</v>
      </c>
      <c r="I32" s="46">
        <v>0</v>
      </c>
      <c r="K32" s="53" t="str">
        <f>B15</f>
        <v>FoCCS Industrie</v>
      </c>
      <c r="L32" s="47" cm="1">
        <f t="array" ref="L32:Q32">_xlfn.XLOOKUP($K32,$B$6:$B$42,$C$6:$H$42)</f>
        <v>0</v>
      </c>
      <c r="M32" s="47">
        <v>62.545322375267119</v>
      </c>
      <c r="N32" s="47">
        <v>101.455902623</v>
      </c>
      <c r="O32" s="47">
        <v>0</v>
      </c>
      <c r="P32" s="47">
        <v>72.857009883220087</v>
      </c>
      <c r="Q32" s="47">
        <v>60.417402746009756</v>
      </c>
      <c r="R32" s="47">
        <v>0</v>
      </c>
    </row>
    <row r="33" spans="1:20" x14ac:dyDescent="0.2">
      <c r="A33" s="35"/>
      <c r="B33" s="49" t="s">
        <v>72</v>
      </c>
      <c r="C33" s="45">
        <v>0</v>
      </c>
      <c r="D33" s="45">
        <v>0</v>
      </c>
      <c r="E33" s="45">
        <v>0</v>
      </c>
      <c r="F33" s="45">
        <v>0</v>
      </c>
      <c r="G33" s="45">
        <v>0</v>
      </c>
      <c r="H33" s="45">
        <v>0</v>
      </c>
      <c r="I33" s="46">
        <v>0</v>
      </c>
      <c r="K33" s="53" t="str">
        <f>B16</f>
        <v>FoCCS Energie inkl. foWACCS</v>
      </c>
      <c r="L33" s="47" cm="1">
        <f t="array" ref="L33:Q33">_xlfn.XLOOKUP($K33,$B$6:$B$42,$C$6:$H$42)</f>
        <v>0</v>
      </c>
      <c r="M33" s="47">
        <v>0</v>
      </c>
      <c r="N33" s="47">
        <v>4.2168104969999982</v>
      </c>
      <c r="O33" s="47">
        <v>0</v>
      </c>
      <c r="P33" s="47">
        <v>58.961541480423442</v>
      </c>
      <c r="Q33" s="47">
        <v>64.258844683208324</v>
      </c>
      <c r="R33" s="48">
        <v>2.6005426429400234</v>
      </c>
      <c r="T33" s="47"/>
    </row>
    <row r="34" spans="1:20" x14ac:dyDescent="0.2">
      <c r="A34" s="35"/>
      <c r="B34" s="49" t="s">
        <v>73</v>
      </c>
      <c r="C34" s="45">
        <v>0</v>
      </c>
      <c r="D34" s="45">
        <v>0</v>
      </c>
      <c r="E34" s="45">
        <v>0</v>
      </c>
      <c r="F34" s="45">
        <v>0</v>
      </c>
      <c r="G34" s="45">
        <v>0</v>
      </c>
      <c r="H34" s="45">
        <v>0</v>
      </c>
      <c r="I34" s="46">
        <v>0</v>
      </c>
      <c r="K34" s="53" t="str">
        <f>B17</f>
        <v>Fossiles CCU (mittelfristig)</v>
      </c>
      <c r="L34" s="47" cm="1">
        <f t="array" ref="L34:Q34">_xlfn.XLOOKUP($K34,$B$6:$B$42,$C$6:$H$42)</f>
        <v>0</v>
      </c>
      <c r="M34" s="47">
        <v>0</v>
      </c>
      <c r="N34" s="47">
        <v>0</v>
      </c>
      <c r="O34" s="47">
        <v>0</v>
      </c>
      <c r="P34" s="47">
        <v>56.942015882005848</v>
      </c>
      <c r="Q34" s="47">
        <v>0</v>
      </c>
      <c r="R34" s="47">
        <v>0</v>
      </c>
    </row>
    <row r="35" spans="1:20" x14ac:dyDescent="0.2">
      <c r="A35" s="35"/>
      <c r="B35" s="49" t="s">
        <v>74</v>
      </c>
      <c r="C35" s="45">
        <v>0</v>
      </c>
      <c r="D35" s="45">
        <v>-14.849671658379968</v>
      </c>
      <c r="E35" s="45">
        <v>0</v>
      </c>
      <c r="F35" s="45">
        <v>0</v>
      </c>
      <c r="G35" s="45">
        <v>0</v>
      </c>
      <c r="H35" s="45">
        <v>0</v>
      </c>
      <c r="I35" s="46">
        <v>0</v>
      </c>
    </row>
    <row r="36" spans="1:20" x14ac:dyDescent="0.2">
      <c r="A36" s="35"/>
      <c r="B36" s="44" t="s">
        <v>65</v>
      </c>
      <c r="C36" s="45">
        <v>20.9011226576858</v>
      </c>
      <c r="D36" s="45">
        <v>0</v>
      </c>
      <c r="E36" s="45">
        <v>0</v>
      </c>
      <c r="F36" s="45">
        <v>0</v>
      </c>
      <c r="G36" s="45">
        <v>0</v>
      </c>
      <c r="H36" s="45">
        <v>0</v>
      </c>
      <c r="I36" s="46">
        <v>0</v>
      </c>
      <c r="K36" s="115" t="s">
        <v>75</v>
      </c>
      <c r="L36" s="115"/>
      <c r="M36" s="115"/>
      <c r="N36" s="115"/>
      <c r="O36" s="115"/>
      <c r="P36" s="115"/>
      <c r="Q36" s="115"/>
      <c r="R36" s="38"/>
    </row>
    <row r="37" spans="1:20" ht="51" x14ac:dyDescent="0.2">
      <c r="A37" s="35"/>
      <c r="B37" s="54" t="s">
        <v>76</v>
      </c>
      <c r="C37" s="45">
        <f t="shared" ref="C37:H37" si="6">C18-SUM(C19:C24)</f>
        <v>-598.40865116497901</v>
      </c>
      <c r="D37" s="45">
        <f t="shared" si="6"/>
        <v>-400.48668630252877</v>
      </c>
      <c r="E37" s="45">
        <f t="shared" si="6"/>
        <v>0</v>
      </c>
      <c r="F37" s="45">
        <f t="shared" si="6"/>
        <v>0</v>
      </c>
      <c r="G37" s="45">
        <f t="shared" si="6"/>
        <v>-4.2067150616276194E-6</v>
      </c>
      <c r="H37" s="45">
        <f t="shared" si="6"/>
        <v>-8.0298286775359884E-6</v>
      </c>
      <c r="I37" s="46">
        <v>0</v>
      </c>
      <c r="K37" s="42"/>
      <c r="L37" s="42" t="str">
        <f t="shared" ref="L37:Q37" si="7">C$5</f>
        <v>PAC2.0 (2024)</v>
      </c>
      <c r="M37" s="42" t="str">
        <f t="shared" si="7"/>
        <v>Agora Gas Exit (2023)</v>
      </c>
      <c r="N37" s="42" t="str">
        <f t="shared" si="7"/>
        <v>ISI Pathways Target (2025)</v>
      </c>
      <c r="O37" s="42" t="str">
        <f t="shared" si="7"/>
        <v>ISI Pathways Supreme (2025)</v>
      </c>
      <c r="P37" s="42" t="str">
        <f t="shared" si="7"/>
        <v>EU IA 2040 S2,5 (2024)</v>
      </c>
      <c r="Q37" s="42" t="str">
        <f t="shared" si="7"/>
        <v>EU IA 2040 LIFE (2024)</v>
      </c>
      <c r="R37" s="41" t="s">
        <v>137</v>
      </c>
    </row>
    <row r="38" spans="1:20" x14ac:dyDescent="0.2">
      <c r="A38" s="35"/>
      <c r="B38" s="54" t="s">
        <v>67</v>
      </c>
      <c r="C38" s="45">
        <v>54.494523199288011</v>
      </c>
      <c r="D38" s="45">
        <v>0</v>
      </c>
      <c r="E38" s="45">
        <v>0</v>
      </c>
      <c r="F38" s="45">
        <v>0</v>
      </c>
      <c r="G38" s="45">
        <v>147</v>
      </c>
      <c r="H38" s="45">
        <v>133.06211462722106</v>
      </c>
      <c r="I38" s="46">
        <v>35.721925421105283</v>
      </c>
      <c r="K38" s="49" t="str">
        <f t="shared" ref="K38:K43" si="8">B26</f>
        <v>BECCS (Industrie)</v>
      </c>
      <c r="L38" s="47" cm="1">
        <f t="array" ref="L38:Q38">_xlfn.XLOOKUP($K38,$B$6:$B$42,$C$6:$H$42)</f>
        <v>0</v>
      </c>
      <c r="M38" s="47">
        <v>-29.06803230124136</v>
      </c>
      <c r="N38" s="47">
        <v>-13.894623776082449</v>
      </c>
      <c r="O38" s="47">
        <v>0</v>
      </c>
      <c r="P38" s="47">
        <v>0</v>
      </c>
      <c r="Q38" s="47">
        <v>0</v>
      </c>
      <c r="R38" s="47">
        <v>0</v>
      </c>
    </row>
    <row r="39" spans="1:20" x14ac:dyDescent="0.2">
      <c r="A39" s="35"/>
      <c r="B39" s="44"/>
      <c r="C39" s="45"/>
      <c r="D39" s="45"/>
      <c r="E39" s="45"/>
      <c r="F39" s="45"/>
      <c r="G39" s="45"/>
      <c r="H39" s="45"/>
      <c r="I39" s="46"/>
      <c r="K39" s="49" t="str">
        <f t="shared" si="8"/>
        <v>BECCS (Energie)</v>
      </c>
      <c r="L39" s="47" cm="1">
        <f t="array" ref="L39:Q39">_xlfn.XLOOKUP($K39,$B$6:$B$42,$C$6:$H$42)</f>
        <v>0</v>
      </c>
      <c r="M39" s="47">
        <v>0</v>
      </c>
      <c r="N39" s="47">
        <v>-13.894623776082449</v>
      </c>
      <c r="O39" s="47">
        <v>0</v>
      </c>
      <c r="P39" s="47">
        <v>-56.218184732698603</v>
      </c>
      <c r="Q39" s="47">
        <v>0</v>
      </c>
      <c r="R39" s="47">
        <v>0</v>
      </c>
    </row>
    <row r="40" spans="1:20" x14ac:dyDescent="0.2">
      <c r="A40" s="35"/>
      <c r="B40" s="44" t="s">
        <v>77</v>
      </c>
      <c r="C40" s="45">
        <f t="shared" ref="C40:H40" si="9">SUM(C6:C14)</f>
        <v>253.46158282921402</v>
      </c>
      <c r="D40" s="45">
        <f t="shared" si="9"/>
        <v>482.41377730497942</v>
      </c>
      <c r="E40" s="45">
        <f t="shared" si="9"/>
        <v>547.69094458821723</v>
      </c>
      <c r="F40" s="45">
        <f t="shared" si="9"/>
        <v>382.64965670804537</v>
      </c>
      <c r="G40" s="45">
        <f t="shared" si="9"/>
        <v>551.60260068214461</v>
      </c>
      <c r="H40" s="45">
        <f t="shared" si="9"/>
        <v>501.01828086571334</v>
      </c>
      <c r="I40" s="46">
        <v>54.312119412205234</v>
      </c>
      <c r="K40" s="49" t="str">
        <f t="shared" si="8"/>
        <v>BCCS nicht-energetisch (Industrie)</v>
      </c>
      <c r="L40" s="47" cm="1">
        <f t="array" ref="L40:Q40">_xlfn.XLOOKUP($K40,$B$6:$B$42,$C$6:$H$42)</f>
        <v>0</v>
      </c>
      <c r="M40" s="47">
        <v>0</v>
      </c>
      <c r="N40" s="47">
        <v>0</v>
      </c>
      <c r="O40" s="47">
        <v>0</v>
      </c>
      <c r="P40" s="47">
        <v>0</v>
      </c>
      <c r="Q40" s="47">
        <v>0</v>
      </c>
      <c r="R40" s="47">
        <v>0</v>
      </c>
    </row>
    <row r="41" spans="1:20" x14ac:dyDescent="0.2">
      <c r="A41" s="35"/>
      <c r="B41" s="44" t="s">
        <v>78</v>
      </c>
      <c r="C41" s="45">
        <f>SUM(C6:C13)</f>
        <v>253.46158282921402</v>
      </c>
      <c r="D41" s="45">
        <f>SUM(D6:D11)</f>
        <v>419.8684549297123</v>
      </c>
      <c r="E41" s="45">
        <f>SUM(E6:E13)</f>
        <v>442.01823146821727</v>
      </c>
      <c r="F41" s="45">
        <f>SUM(F6:F13)</f>
        <v>382.64965670804537</v>
      </c>
      <c r="G41" s="45">
        <f>SUM(G6:G13)</f>
        <v>362.84203343649523</v>
      </c>
      <c r="H41" s="45">
        <f>SUM(H6:H13)</f>
        <v>376.34203343649523</v>
      </c>
      <c r="I41" s="46">
        <v>51.711576769265214</v>
      </c>
      <c r="K41" s="49" t="str">
        <f t="shared" si="8"/>
        <v>BWACCS (Energie)</v>
      </c>
      <c r="L41" s="47" cm="1">
        <f t="array" ref="L41:Q41">_xlfn.XLOOKUP($K41,$B$6:$B$42,$C$6:$H$42)</f>
        <v>0</v>
      </c>
      <c r="M41" s="47">
        <v>0</v>
      </c>
      <c r="N41" s="47">
        <v>0</v>
      </c>
      <c r="O41" s="47">
        <v>0</v>
      </c>
      <c r="P41" s="47">
        <v>0</v>
      </c>
      <c r="Q41" s="47">
        <v>0</v>
      </c>
      <c r="R41" s="47">
        <v>-5.9001254138247949</v>
      </c>
    </row>
    <row r="42" spans="1:20" x14ac:dyDescent="0.2">
      <c r="A42" s="35"/>
      <c r="B42" s="44" t="s">
        <v>79</v>
      </c>
      <c r="C42" s="45">
        <f t="shared" ref="C42:F42" si="10">C41+C18+C25+C31+C32</f>
        <v>-344.94706833576498</v>
      </c>
      <c r="D42" s="45">
        <f t="shared" si="10"/>
        <v>-39.318185891366461</v>
      </c>
      <c r="E42" s="45">
        <f>E41+E18+E25+E31+E32</f>
        <v>1.0658141036401503E-14</v>
      </c>
      <c r="F42" s="45">
        <f t="shared" si="10"/>
        <v>-116.7617212558975</v>
      </c>
      <c r="G42" s="45">
        <f>G41+G18+G25+G31+G32</f>
        <v>-84.206194631619965</v>
      </c>
      <c r="H42" s="45">
        <f>H41+H18+H25+H31+H32</f>
        <v>-15.289471244774283</v>
      </c>
      <c r="I42" s="46">
        <v>-10.096620552021818</v>
      </c>
      <c r="K42" s="49" t="str">
        <f t="shared" si="8"/>
        <v>BCCU (mittelfristig)</v>
      </c>
      <c r="L42" s="47" cm="1">
        <f t="array" ref="L42:Q42">_xlfn.XLOOKUP($K42,$B$6:$B$42,$C$6:$H$42)</f>
        <v>0</v>
      </c>
      <c r="M42" s="47">
        <v>-14.782250558928666</v>
      </c>
      <c r="N42" s="47">
        <v>0</v>
      </c>
      <c r="O42" s="47">
        <v>0</v>
      </c>
      <c r="P42" s="47">
        <v>-1.442400153090059</v>
      </c>
      <c r="Q42" s="47">
        <v>0</v>
      </c>
      <c r="R42" s="47">
        <v>0</v>
      </c>
    </row>
    <row r="43" spans="1:20" x14ac:dyDescent="0.2">
      <c r="A43" s="35"/>
      <c r="B43" s="35"/>
      <c r="C43" s="45"/>
      <c r="D43" s="45"/>
      <c r="E43" s="45"/>
      <c r="F43" s="45"/>
      <c r="G43" s="45"/>
      <c r="H43" s="45"/>
      <c r="I43" s="46"/>
      <c r="K43" s="49" t="str">
        <f t="shared" si="8"/>
        <v>DACCS</v>
      </c>
      <c r="L43" s="47" cm="1">
        <f t="array" ref="L43:Q43">_xlfn.XLOOKUP($K43,$B$6:$B$42,$C$6:$H$42)</f>
        <v>0</v>
      </c>
      <c r="M43" s="47">
        <v>0</v>
      </c>
      <c r="N43" s="47">
        <v>0</v>
      </c>
      <c r="O43" s="47">
        <v>0</v>
      </c>
      <c r="P43" s="47">
        <v>-56.773869034458684</v>
      </c>
      <c r="Q43" s="47">
        <v>-3.0814350693123553</v>
      </c>
      <c r="R43" s="47">
        <v>0</v>
      </c>
    </row>
    <row r="44" spans="1:20" x14ac:dyDescent="0.2">
      <c r="A44" s="35"/>
      <c r="B44" s="35" t="s">
        <v>80</v>
      </c>
      <c r="C44" s="55">
        <v>253.46158282921402</v>
      </c>
      <c r="D44" s="55">
        <v>482.41377730497948</v>
      </c>
      <c r="E44" s="55">
        <v>547.69094458821735</v>
      </c>
      <c r="F44" s="55">
        <v>382.64965670804537</v>
      </c>
      <c r="G44" s="55">
        <v>603.16257471643326</v>
      </c>
      <c r="H44" s="55">
        <v>544.57825490000187</v>
      </c>
      <c r="I44" s="46">
        <v>51.711576769265214</v>
      </c>
      <c r="K44" s="49" t="str">
        <f>B35</f>
        <v>Biomasse in Produkten</v>
      </c>
      <c r="L44" s="47" cm="1">
        <f t="array" ref="L44:Q44">_xlfn.XLOOKUP($K44,$B$6:$B$42,$C$6:$H$42)</f>
        <v>0</v>
      </c>
      <c r="M44" s="47">
        <v>-14.849671658379968</v>
      </c>
      <c r="N44" s="47">
        <v>0</v>
      </c>
      <c r="O44" s="47">
        <v>0</v>
      </c>
      <c r="P44" s="47">
        <v>0</v>
      </c>
      <c r="Q44" s="47">
        <v>0</v>
      </c>
      <c r="R44" s="47">
        <v>0</v>
      </c>
    </row>
    <row r="45" spans="1:20" x14ac:dyDescent="0.2">
      <c r="A45" s="35"/>
      <c r="B45" s="35"/>
      <c r="C45" s="56">
        <v>253.46158282921402</v>
      </c>
      <c r="D45" s="56">
        <v>689.5040050950106</v>
      </c>
      <c r="E45" s="56">
        <v>442.01823146821732</v>
      </c>
      <c r="F45" s="56">
        <v>382.64965670804537</v>
      </c>
      <c r="G45" s="56">
        <v>414.40200747078387</v>
      </c>
      <c r="H45" s="56">
        <v>419.90200747078381</v>
      </c>
      <c r="I45" s="46">
        <v>-10.096620552021818</v>
      </c>
      <c r="K45" s="49" t="str">
        <f>B18</f>
        <v>Netto LULUCF</v>
      </c>
      <c r="L45" s="47" cm="1">
        <f t="array" ref="L45:Q45">_xlfn.XLOOKUP($K45,$B$6:$B$42,$C$6:$H$42)</f>
        <v>-598.40865116497901</v>
      </c>
      <c r="M45" s="47">
        <v>-400.48668630252877</v>
      </c>
      <c r="N45" s="47">
        <v>-414.22898391605236</v>
      </c>
      <c r="O45" s="47">
        <v>-499.41137796394287</v>
      </c>
      <c r="P45" s="47">
        <v>-332.61377414786784</v>
      </c>
      <c r="Q45" s="47">
        <v>-388.55006961195716</v>
      </c>
      <c r="R45" s="47">
        <v>-55.908071907462237</v>
      </c>
    </row>
    <row r="46" spans="1:20" x14ac:dyDescent="0.2">
      <c r="A46" s="35"/>
      <c r="B46" s="35"/>
      <c r="C46" s="56">
        <v>-344.94706833576498</v>
      </c>
      <c r="D46" s="56">
        <v>256.78599735912678</v>
      </c>
      <c r="E46" s="56">
        <v>0</v>
      </c>
      <c r="F46" s="56">
        <v>-116.7617212558975</v>
      </c>
      <c r="G46" s="56">
        <v>-32.697924551600352</v>
      </c>
      <c r="H46" s="56">
        <v>-8.4817115374611944</v>
      </c>
      <c r="I46" s="46">
        <v>0</v>
      </c>
    </row>
    <row r="47" spans="1:20" x14ac:dyDescent="0.2">
      <c r="A47" s="35"/>
      <c r="B47" s="35" t="s">
        <v>81</v>
      </c>
      <c r="C47" s="55">
        <f>C40-C44</f>
        <v>0</v>
      </c>
      <c r="D47" s="55">
        <f t="shared" ref="D47:H49" si="11">D40-D44</f>
        <v>0</v>
      </c>
      <c r="E47" s="55">
        <f>E40-E44</f>
        <v>0</v>
      </c>
      <c r="F47" s="55">
        <f t="shared" si="11"/>
        <v>0</v>
      </c>
      <c r="G47" s="55">
        <f t="shared" si="11"/>
        <v>-51.559974034288643</v>
      </c>
      <c r="H47" s="55">
        <f t="shared" si="11"/>
        <v>-43.55997403428853</v>
      </c>
      <c r="I47" s="46">
        <v>2.6005426429400202</v>
      </c>
      <c r="K47" t="s">
        <v>82</v>
      </c>
      <c r="L47" s="50">
        <f t="shared" ref="L47:Q47" si="12">(L32+L33)/SUM(L24:L34)</f>
        <v>0</v>
      </c>
      <c r="M47" s="50">
        <f t="shared" si="12"/>
        <v>0.12965077972001263</v>
      </c>
      <c r="N47" s="50">
        <f t="shared" si="12"/>
        <v>0.19294223168040561</v>
      </c>
      <c r="O47" s="50">
        <f t="shared" si="12"/>
        <v>0</v>
      </c>
      <c r="P47" s="50">
        <f t="shared" si="12"/>
        <v>0.2389737669848345</v>
      </c>
      <c r="Q47" s="50">
        <f t="shared" si="12"/>
        <v>0.24884570521815896</v>
      </c>
      <c r="R47" s="50"/>
    </row>
    <row r="48" spans="1:20" x14ac:dyDescent="0.2">
      <c r="A48" s="35"/>
      <c r="B48" s="35" t="s">
        <v>83</v>
      </c>
      <c r="C48" s="55">
        <f>C41-C45</f>
        <v>0</v>
      </c>
      <c r="D48" s="55">
        <f t="shared" si="11"/>
        <v>-269.6355501652983</v>
      </c>
      <c r="E48" s="55">
        <f t="shared" si="11"/>
        <v>0</v>
      </c>
      <c r="F48" s="55">
        <f t="shared" si="11"/>
        <v>0</v>
      </c>
      <c r="G48" s="55">
        <f t="shared" si="11"/>
        <v>-51.559974034288643</v>
      </c>
      <c r="H48" s="55">
        <f t="shared" si="11"/>
        <v>-43.559974034288587</v>
      </c>
      <c r="I48" s="46">
        <v>61.808197321287032</v>
      </c>
      <c r="K48" t="s">
        <v>84</v>
      </c>
      <c r="L48" s="50" t="e">
        <f>(L32+L33)/(#REF!+#REF!)</f>
        <v>#REF!</v>
      </c>
      <c r="M48" s="50" t="e">
        <f>(M32+M33)/(#REF!+#REF!)</f>
        <v>#REF!</v>
      </c>
      <c r="N48" s="50" t="e">
        <f>(N32+N33)/(#REF!+#REF!)</f>
        <v>#REF!</v>
      </c>
      <c r="O48" s="50" t="e">
        <f>(O32+O33)/(#REF!+#REF!)</f>
        <v>#REF!</v>
      </c>
      <c r="P48" s="50" t="e">
        <f>(P32+P33)/(#REF!+#REF!)</f>
        <v>#REF!</v>
      </c>
      <c r="Q48" s="50" t="e">
        <f>(Q32+Q33)/(#REF!+#REF!)</f>
        <v>#REF!</v>
      </c>
      <c r="R48" s="50"/>
    </row>
    <row r="49" spans="1:18" x14ac:dyDescent="0.2">
      <c r="A49" s="35"/>
      <c r="B49" s="35" t="s">
        <v>85</v>
      </c>
      <c r="C49" s="55">
        <f>C42-C46</f>
        <v>0</v>
      </c>
      <c r="D49" s="55">
        <f t="shared" si="11"/>
        <v>-296.10418325049324</v>
      </c>
      <c r="E49" s="55">
        <f t="shared" si="11"/>
        <v>1.0658141036401503E-14</v>
      </c>
      <c r="F49" s="55">
        <f t="shared" si="11"/>
        <v>0</v>
      </c>
      <c r="G49" s="55">
        <f>G42-G46</f>
        <v>-51.508270080019614</v>
      </c>
      <c r="H49" s="55">
        <f t="shared" si="11"/>
        <v>-6.8077597073130889</v>
      </c>
      <c r="I49" s="46">
        <v>-10.096620552021818</v>
      </c>
    </row>
    <row r="50" spans="1:18" x14ac:dyDescent="0.2">
      <c r="A50" s="35"/>
      <c r="B50" s="35"/>
      <c r="C50" s="35"/>
      <c r="D50" s="35"/>
      <c r="E50" s="35"/>
      <c r="I50" s="46">
        <v>0</v>
      </c>
      <c r="K50" t="s">
        <v>86</v>
      </c>
      <c r="L50" s="50" t="e">
        <f>SUM(L38:L44)/SUM(#REF!)</f>
        <v>#REF!</v>
      </c>
      <c r="M50" s="50" t="e">
        <f>SUM(M38:M44)/SUM(#REF!)</f>
        <v>#REF!</v>
      </c>
      <c r="N50" s="50" t="e">
        <f>SUM(N38:N44)/SUM(#REF!)</f>
        <v>#REF!</v>
      </c>
      <c r="O50" s="50" t="e">
        <f>SUM(O38:O44)/SUM(#REF!)</f>
        <v>#REF!</v>
      </c>
      <c r="P50" s="50" t="e">
        <f>SUM(P38:P44)/SUM(#REF!)</f>
        <v>#REF!</v>
      </c>
      <c r="Q50" s="50" t="e">
        <f>SUM(Q38:Q44)/SUM(#REF!)</f>
        <v>#REF!</v>
      </c>
      <c r="R50" s="50"/>
    </row>
    <row r="51" spans="1:18" x14ac:dyDescent="0.2">
      <c r="A51" s="35"/>
      <c r="B51" s="35"/>
      <c r="C51" s="35"/>
      <c r="D51" s="35"/>
      <c r="E51" s="35"/>
      <c r="I51" s="46">
        <v>0</v>
      </c>
    </row>
    <row r="52" spans="1:18" x14ac:dyDescent="0.2">
      <c r="A52" s="35"/>
    </row>
    <row r="53" spans="1:18" ht="51" x14ac:dyDescent="0.2">
      <c r="A53" s="35"/>
      <c r="K53" s="42"/>
      <c r="L53" s="42" t="str">
        <f t="shared" ref="L53:Q53" si="13">C$5</f>
        <v>PAC2.0 (2024)</v>
      </c>
      <c r="M53" s="42" t="str">
        <f t="shared" si="13"/>
        <v>Agora Gas Exit (2023)</v>
      </c>
      <c r="N53" s="42" t="str">
        <f t="shared" si="13"/>
        <v>ISI Pathways Target (2025)</v>
      </c>
      <c r="O53" s="42" t="str">
        <f t="shared" si="13"/>
        <v>ISI Pathways Supreme (2025)</v>
      </c>
      <c r="P53" s="42" t="str">
        <f t="shared" si="13"/>
        <v>EU IA 2040 S2,5 (2024)</v>
      </c>
      <c r="Q53" s="42" t="str">
        <f t="shared" si="13"/>
        <v>EU IA 2040 LIFE (2024)</v>
      </c>
      <c r="R53" s="42"/>
    </row>
    <row r="54" spans="1:18" x14ac:dyDescent="0.2">
      <c r="A54" s="35"/>
      <c r="K54" t="str">
        <f t="shared" ref="K54:K60" si="14">B18</f>
        <v>Netto LULUCF</v>
      </c>
      <c r="L54" s="47" cm="1">
        <f t="array" ref="L54:Q54">_xlfn.XLOOKUP($K54,$B$6:$B$42,$C$6:$H$42)</f>
        <v>-598.40865116497901</v>
      </c>
      <c r="M54" s="47">
        <v>-400.48668630252877</v>
      </c>
      <c r="N54" s="47">
        <v>-414.22898391605236</v>
      </c>
      <c r="O54" s="47">
        <v>-499.41137796394287</v>
      </c>
      <c r="P54" s="47">
        <v>-332.61377414786784</v>
      </c>
      <c r="Q54" s="47">
        <v>-388.55006961195716</v>
      </c>
      <c r="R54" s="47"/>
    </row>
    <row r="55" spans="1:18" x14ac:dyDescent="0.2">
      <c r="K55" t="str">
        <f t="shared" si="14"/>
        <v>Netto-Grünland</v>
      </c>
      <c r="L55" s="47" cm="1">
        <f t="array" ref="L55:Q55">_xlfn.XLOOKUP($K55,$B$6:$B$42,$C$6:$H$42)</f>
        <v>0</v>
      </c>
      <c r="M55" s="47">
        <v>0</v>
      </c>
      <c r="N55" s="47">
        <v>-22.460230218224389</v>
      </c>
      <c r="O55" s="47">
        <v>-33.907696574467202</v>
      </c>
      <c r="P55" s="47">
        <v>-7.1769072050091633</v>
      </c>
      <c r="Q55" s="47">
        <v>-13.161093235554969</v>
      </c>
      <c r="R55" s="47"/>
    </row>
    <row r="56" spans="1:18" x14ac:dyDescent="0.2">
      <c r="K56" t="str">
        <f t="shared" si="14"/>
        <v>Netto-Ackerland</v>
      </c>
      <c r="L56" s="47" cm="1">
        <f t="array" ref="L56:Q56">_xlfn.XLOOKUP($K56,$B$6:$B$42,$C$6:$H$42)</f>
        <v>0</v>
      </c>
      <c r="M56" s="47">
        <v>0</v>
      </c>
      <c r="N56" s="47">
        <v>20.767563813057979</v>
      </c>
      <c r="O56" s="47">
        <v>-8.0448089179061384</v>
      </c>
      <c r="P56" s="47">
        <v>-22.182308437583451</v>
      </c>
      <c r="Q56" s="47">
        <v>-29.026009313989988</v>
      </c>
      <c r="R56" s="47"/>
    </row>
    <row r="57" spans="1:18" x14ac:dyDescent="0.2">
      <c r="K57" t="str">
        <f t="shared" si="14"/>
        <v>Netto-Feuchtgebiete</v>
      </c>
      <c r="L57" s="47" cm="1">
        <f t="array" ref="L57:Q57">_xlfn.XLOOKUP($K57,$B$6:$B$42,$C$6:$H$42)</f>
        <v>0</v>
      </c>
      <c r="M57" s="47">
        <v>0</v>
      </c>
      <c r="N57" s="47">
        <v>0.56196491657689485</v>
      </c>
      <c r="O57" s="47">
        <v>-5.9313277891786864</v>
      </c>
      <c r="P57" s="47">
        <v>21.449868926657999</v>
      </c>
      <c r="Q57" s="47">
        <v>21.449868926657999</v>
      </c>
      <c r="R57" s="47"/>
    </row>
    <row r="58" spans="1:18" x14ac:dyDescent="0.2">
      <c r="B58" s="57"/>
      <c r="K58" t="str">
        <f t="shared" si="14"/>
        <v>Netto-Siedlungen</v>
      </c>
      <c r="L58" s="47" cm="1">
        <f t="array" ref="L58:Q58">_xlfn.XLOOKUP($K58,$B$6:$B$42,$C$6:$H$42)</f>
        <v>0</v>
      </c>
      <c r="M58" s="47">
        <v>0</v>
      </c>
      <c r="N58" s="47">
        <v>20.273879129792931</v>
      </c>
      <c r="O58" s="47">
        <v>19.480478527000102</v>
      </c>
      <c r="P58" s="47">
        <v>10.022311770958213</v>
      </c>
      <c r="Q58" s="47">
        <v>10.022314431163169</v>
      </c>
      <c r="R58" s="47"/>
    </row>
    <row r="59" spans="1:18" x14ac:dyDescent="0.2">
      <c r="B59" s="44" t="s">
        <v>87</v>
      </c>
      <c r="C59" s="45">
        <f t="shared" ref="C59:H59" si="15">C18+C25+C31+C32</f>
        <v>-598.40865116497901</v>
      </c>
      <c r="D59" s="45">
        <f t="shared" si="15"/>
        <v>-459.18664082107875</v>
      </c>
      <c r="E59" s="45">
        <f t="shared" si="15"/>
        <v>-442.01823146821727</v>
      </c>
      <c r="F59" s="45">
        <f t="shared" si="15"/>
        <v>-499.41137796394287</v>
      </c>
      <c r="G59" s="45">
        <f t="shared" si="15"/>
        <v>-447.04822806811524</v>
      </c>
      <c r="H59" s="45">
        <f t="shared" si="15"/>
        <v>-391.63150468126952</v>
      </c>
      <c r="K59" t="str">
        <f t="shared" si="14"/>
        <v>Netto-Holzprodukte</v>
      </c>
      <c r="L59" s="47" cm="1">
        <f t="array" ref="L59:Q59">_xlfn.XLOOKUP($K59,$B$6:$B$42,$C$6:$H$42)</f>
        <v>0</v>
      </c>
      <c r="M59" s="47">
        <v>0</v>
      </c>
      <c r="N59" s="47">
        <v>-41.156409119962042</v>
      </c>
      <c r="O59" s="47">
        <v>-47.634732777733838</v>
      </c>
      <c r="P59" s="47">
        <v>-46.432164545416086</v>
      </c>
      <c r="Q59" s="47">
        <v>-47.146320371351777</v>
      </c>
      <c r="R59" s="47"/>
    </row>
    <row r="60" spans="1:18" x14ac:dyDescent="0.2">
      <c r="B60" s="44" t="s">
        <v>88</v>
      </c>
      <c r="C60" s="55">
        <f t="shared" ref="C60:H60" si="16">C32+C31+C25</f>
        <v>0</v>
      </c>
      <c r="D60" s="55">
        <f t="shared" si="16"/>
        <v>-58.699954518549994</v>
      </c>
      <c r="E60" s="55">
        <f t="shared" si="16"/>
        <v>-27.789247552164898</v>
      </c>
      <c r="F60" s="55">
        <f t="shared" si="16"/>
        <v>0</v>
      </c>
      <c r="G60" s="55">
        <f t="shared" si="16"/>
        <v>-114.43445392024735</v>
      </c>
      <c r="H60" s="55">
        <f t="shared" si="16"/>
        <v>-3.0814350693123553</v>
      </c>
      <c r="K60" t="str">
        <f t="shared" si="14"/>
        <v>Netto-Wälder</v>
      </c>
      <c r="L60" s="47" cm="1">
        <f t="array" ref="L60:Q60">_xlfn.XLOOKUP($K60,$B$6:$B$42,$C$6:$H$42)</f>
        <v>0</v>
      </c>
      <c r="M60" s="47">
        <v>0</v>
      </c>
      <c r="N60" s="47">
        <v>-392.2157524372937</v>
      </c>
      <c r="O60" s="47">
        <v>-423.3732904316571</v>
      </c>
      <c r="P60" s="47">
        <v>-288.29457045076026</v>
      </c>
      <c r="Q60" s="47">
        <v>-330.68882201905291</v>
      </c>
      <c r="R60" s="47"/>
    </row>
    <row r="61" spans="1:18" x14ac:dyDescent="0.2">
      <c r="C61" s="47"/>
      <c r="D61" s="47"/>
      <c r="E61" s="47"/>
      <c r="F61" s="47"/>
      <c r="G61" s="47"/>
      <c r="H61" s="47"/>
      <c r="K61" t="str">
        <f>B37</f>
        <v>LULUCF (nicht spezifiziert)</v>
      </c>
      <c r="L61" s="47" cm="1">
        <f t="array" ref="L61:Q61">_xlfn.XLOOKUP($K61,$B$6:$B$42,$C$6:$H$42)</f>
        <v>-598.40865116497901</v>
      </c>
      <c r="M61" s="47">
        <v>-400.48668630252877</v>
      </c>
      <c r="N61" s="47">
        <v>0</v>
      </c>
      <c r="O61" s="47">
        <v>0</v>
      </c>
      <c r="P61" s="47">
        <v>-4.2067150616276194E-6</v>
      </c>
      <c r="Q61" s="47">
        <v>-8.0298286775359884E-6</v>
      </c>
      <c r="R61" s="47"/>
    </row>
    <row r="62" spans="1:18" x14ac:dyDescent="0.2">
      <c r="C62" s="47"/>
      <c r="D62" s="47"/>
      <c r="E62" s="47"/>
      <c r="F62" s="47"/>
      <c r="G62" s="47"/>
      <c r="H62" s="47"/>
    </row>
    <row r="63" spans="1:18" x14ac:dyDescent="0.2">
      <c r="C63" s="47"/>
      <c r="D63" s="47"/>
      <c r="E63" s="47"/>
      <c r="F63" s="47"/>
      <c r="G63" s="47"/>
      <c r="H63" s="47"/>
    </row>
    <row r="64" spans="1:18" x14ac:dyDescent="0.2">
      <c r="C64" s="47"/>
      <c r="D64" s="47"/>
      <c r="E64" s="47"/>
      <c r="F64" s="47"/>
      <c r="G64" s="47"/>
      <c r="H64" s="47"/>
    </row>
    <row r="65" spans="2:8" x14ac:dyDescent="0.2">
      <c r="C65" s="47"/>
      <c r="D65" s="47"/>
      <c r="E65" s="47"/>
      <c r="F65" s="47"/>
      <c r="G65" s="47"/>
      <c r="H65" s="47"/>
    </row>
    <row r="66" spans="2:8" x14ac:dyDescent="0.2">
      <c r="C66" s="47"/>
      <c r="D66" s="47"/>
      <c r="E66" s="47"/>
      <c r="F66" s="47"/>
      <c r="G66" s="47"/>
      <c r="H66" s="47"/>
    </row>
    <row r="67" spans="2:8" x14ac:dyDescent="0.2">
      <c r="C67" s="47"/>
      <c r="D67" s="47"/>
      <c r="E67" s="47"/>
      <c r="F67" s="47"/>
      <c r="G67" s="47"/>
      <c r="H67" s="47"/>
    </row>
    <row r="68" spans="2:8" x14ac:dyDescent="0.2">
      <c r="C68" s="47"/>
      <c r="D68" s="47"/>
      <c r="E68" s="47"/>
      <c r="F68" s="47"/>
      <c r="G68" s="47"/>
      <c r="H68" s="47"/>
    </row>
    <row r="69" spans="2:8" x14ac:dyDescent="0.2">
      <c r="B69" s="58"/>
      <c r="C69" s="47"/>
      <c r="D69" s="47"/>
      <c r="E69" s="47"/>
      <c r="F69" s="47"/>
      <c r="G69" s="47"/>
      <c r="H69" s="47"/>
    </row>
    <row r="70" spans="2:8" x14ac:dyDescent="0.2">
      <c r="C70" s="47"/>
      <c r="D70" s="47"/>
      <c r="E70" s="47"/>
      <c r="F70" s="47"/>
      <c r="G70" s="47"/>
      <c r="H70" s="47"/>
    </row>
    <row r="71" spans="2:8" x14ac:dyDescent="0.2">
      <c r="B71" s="57"/>
    </row>
    <row r="73" spans="2:8" x14ac:dyDescent="0.2">
      <c r="C73" s="47"/>
      <c r="D73" s="47"/>
      <c r="E73" s="47"/>
      <c r="F73" s="47"/>
      <c r="G73" s="47"/>
      <c r="H73" s="47"/>
    </row>
    <row r="74" spans="2:8" x14ac:dyDescent="0.2">
      <c r="C74" s="47"/>
      <c r="D74" s="47"/>
      <c r="E74" s="47"/>
      <c r="F74" s="47"/>
      <c r="G74" s="47"/>
      <c r="H74" s="47"/>
    </row>
    <row r="75" spans="2:8" x14ac:dyDescent="0.2">
      <c r="C75" s="47"/>
      <c r="D75" s="47"/>
      <c r="E75" s="47"/>
      <c r="F75" s="47"/>
      <c r="G75" s="47"/>
      <c r="H75" s="47"/>
    </row>
    <row r="76" spans="2:8" x14ac:dyDescent="0.2">
      <c r="C76" s="47"/>
      <c r="D76" s="47"/>
      <c r="E76" s="47"/>
      <c r="F76" s="47"/>
      <c r="G76" s="47"/>
      <c r="H76" s="47"/>
    </row>
    <row r="77" spans="2:8" x14ac:dyDescent="0.2">
      <c r="C77" s="47"/>
      <c r="D77" s="47"/>
      <c r="E77" s="47"/>
      <c r="F77" s="47"/>
      <c r="G77" s="47"/>
      <c r="H77" s="47"/>
    </row>
    <row r="78" spans="2:8" x14ac:dyDescent="0.2">
      <c r="C78" s="47"/>
      <c r="D78" s="47"/>
      <c r="E78" s="47"/>
      <c r="F78" s="47"/>
      <c r="G78" s="47"/>
      <c r="H78" s="47"/>
    </row>
    <row r="79" spans="2:8" x14ac:dyDescent="0.2">
      <c r="C79" s="47"/>
      <c r="D79" s="47"/>
      <c r="E79" s="47"/>
      <c r="F79" s="47"/>
      <c r="G79" s="47"/>
      <c r="H79" s="47"/>
    </row>
    <row r="80" spans="2:8" x14ac:dyDescent="0.2">
      <c r="C80" s="47"/>
      <c r="D80" s="47"/>
      <c r="E80" s="47"/>
      <c r="F80" s="47"/>
      <c r="G80" s="47"/>
      <c r="H80" s="47"/>
    </row>
    <row r="81" spans="2:10" x14ac:dyDescent="0.2">
      <c r="C81" s="47"/>
      <c r="D81" s="47"/>
      <c r="E81" s="47"/>
      <c r="F81" s="47"/>
      <c r="G81" s="47"/>
      <c r="H81" s="47"/>
    </row>
    <row r="82" spans="2:10" x14ac:dyDescent="0.2">
      <c r="C82" s="47"/>
      <c r="D82" s="47"/>
      <c r="E82" s="47"/>
      <c r="F82" s="47"/>
      <c r="G82" s="47"/>
      <c r="H82" s="47"/>
    </row>
    <row r="83" spans="2:10" x14ac:dyDescent="0.2">
      <c r="C83" s="47"/>
      <c r="D83" s="47"/>
      <c r="E83" s="47"/>
      <c r="F83" s="47"/>
      <c r="G83" s="47"/>
      <c r="H83" s="47"/>
    </row>
    <row r="84" spans="2:10" x14ac:dyDescent="0.2">
      <c r="B84" s="58"/>
      <c r="C84" s="47"/>
      <c r="D84" s="47"/>
      <c r="E84" s="47"/>
      <c r="F84" s="47"/>
      <c r="G84" s="47"/>
      <c r="H84" s="47"/>
    </row>
    <row r="85" spans="2:10" x14ac:dyDescent="0.2">
      <c r="C85" s="47"/>
      <c r="D85" s="47"/>
      <c r="E85" s="47"/>
      <c r="F85" s="47"/>
      <c r="G85" s="47"/>
      <c r="H85" s="47"/>
    </row>
    <row r="88" spans="2:10" x14ac:dyDescent="0.2">
      <c r="B88" s="57" t="s">
        <v>89</v>
      </c>
    </row>
    <row r="89" spans="2:10" x14ac:dyDescent="0.2">
      <c r="B89">
        <f>B79</f>
        <v>0</v>
      </c>
      <c r="C89" s="47">
        <f>C79</f>
        <v>0</v>
      </c>
      <c r="D89" s="47">
        <f t="shared" ref="D89:H90" si="17">D79</f>
        <v>0</v>
      </c>
      <c r="E89" s="47">
        <f t="shared" si="17"/>
        <v>0</v>
      </c>
      <c r="F89" s="47">
        <f t="shared" si="17"/>
        <v>0</v>
      </c>
      <c r="G89" s="47">
        <f t="shared" si="17"/>
        <v>0</v>
      </c>
      <c r="H89" s="47">
        <f t="shared" si="17"/>
        <v>0</v>
      </c>
    </row>
    <row r="90" spans="2:10" x14ac:dyDescent="0.2">
      <c r="B90">
        <f>B80</f>
        <v>0</v>
      </c>
      <c r="C90" s="47">
        <f>C80</f>
        <v>0</v>
      </c>
      <c r="D90" s="47">
        <f t="shared" si="17"/>
        <v>0</v>
      </c>
      <c r="E90" s="47">
        <f t="shared" si="17"/>
        <v>0</v>
      </c>
      <c r="F90" s="47">
        <f>F80</f>
        <v>0</v>
      </c>
      <c r="G90" s="47">
        <f t="shared" si="17"/>
        <v>0</v>
      </c>
      <c r="H90" s="47">
        <f t="shared" si="17"/>
        <v>0</v>
      </c>
    </row>
    <row r="91" spans="2:10" x14ac:dyDescent="0.2">
      <c r="B91">
        <f>B82</f>
        <v>0</v>
      </c>
      <c r="C91" s="47">
        <f>-C82</f>
        <v>0</v>
      </c>
      <c r="D91" s="47">
        <f t="shared" ref="D91:H93" si="18">-D82</f>
        <v>0</v>
      </c>
      <c r="E91" s="47">
        <f t="shared" si="18"/>
        <v>0</v>
      </c>
      <c r="F91" s="47">
        <f t="shared" si="18"/>
        <v>0</v>
      </c>
      <c r="G91" s="47">
        <f t="shared" si="18"/>
        <v>0</v>
      </c>
      <c r="H91" s="47">
        <f t="shared" si="18"/>
        <v>0</v>
      </c>
    </row>
    <row r="92" spans="2:10" x14ac:dyDescent="0.2">
      <c r="B92">
        <f>B83</f>
        <v>0</v>
      </c>
      <c r="C92" s="47">
        <f>-C83</f>
        <v>0</v>
      </c>
      <c r="D92" s="47">
        <f t="shared" si="18"/>
        <v>0</v>
      </c>
      <c r="E92" s="47">
        <f t="shared" si="18"/>
        <v>0</v>
      </c>
      <c r="F92" s="47">
        <f t="shared" si="18"/>
        <v>0</v>
      </c>
      <c r="G92" s="47">
        <f t="shared" si="18"/>
        <v>0</v>
      </c>
      <c r="H92" s="47">
        <f t="shared" si="18"/>
        <v>0</v>
      </c>
    </row>
    <row r="93" spans="2:10" x14ac:dyDescent="0.2">
      <c r="B93">
        <f>B84</f>
        <v>0</v>
      </c>
      <c r="C93" s="47">
        <f>-C84</f>
        <v>0</v>
      </c>
      <c r="D93" s="47">
        <f t="shared" si="18"/>
        <v>0</v>
      </c>
      <c r="E93" s="47">
        <f t="shared" si="18"/>
        <v>0</v>
      </c>
      <c r="F93" s="47">
        <f>-F84</f>
        <v>0</v>
      </c>
      <c r="G93" s="47">
        <f t="shared" si="18"/>
        <v>0</v>
      </c>
      <c r="H93" s="47">
        <f t="shared" si="18"/>
        <v>0</v>
      </c>
      <c r="J93" s="58"/>
    </row>
    <row r="95" spans="2:10" x14ac:dyDescent="0.2">
      <c r="B95" s="53" t="s">
        <v>63</v>
      </c>
      <c r="C95" s="59" t="e">
        <v>#N/A</v>
      </c>
      <c r="D95" s="59" t="e">
        <v>#N/A</v>
      </c>
      <c r="E95" s="59" t="e">
        <v>#N/A</v>
      </c>
      <c r="F95" s="59" t="e">
        <v>#N/A</v>
      </c>
      <c r="G95" s="59" t="e">
        <v>#N/A</v>
      </c>
      <c r="H95" s="59" t="e">
        <v>#N/A</v>
      </c>
    </row>
    <row r="96" spans="2:10" x14ac:dyDescent="0.2">
      <c r="B96" s="53" t="s">
        <v>64</v>
      </c>
      <c r="C96" s="59"/>
      <c r="D96" s="59"/>
      <c r="E96" s="59"/>
      <c r="F96" s="59"/>
      <c r="G96" s="59"/>
      <c r="H96" s="59"/>
    </row>
    <row r="97" spans="2:8" x14ac:dyDescent="0.2">
      <c r="B97" s="53" t="s">
        <v>90</v>
      </c>
      <c r="C97" s="59"/>
      <c r="D97" s="59"/>
      <c r="E97" s="59"/>
      <c r="F97" s="59"/>
      <c r="G97" s="59"/>
      <c r="H97" s="59"/>
    </row>
    <row r="98" spans="2:8" x14ac:dyDescent="0.2">
      <c r="B98" s="53" t="s">
        <v>91</v>
      </c>
      <c r="C98" s="59"/>
      <c r="D98" s="59"/>
      <c r="E98" s="59"/>
      <c r="F98" s="59"/>
      <c r="G98" s="59"/>
      <c r="H98" s="59"/>
    </row>
  </sheetData>
  <mergeCells count="5">
    <mergeCell ref="K4:Q4"/>
    <mergeCell ref="T4:AA4"/>
    <mergeCell ref="K22:Q22"/>
    <mergeCell ref="T22:Z22"/>
    <mergeCell ref="K36:Q36"/>
  </mergeCells>
  <conditionalFormatting sqref="C47:H49">
    <cfRule type="cellIs" dxfId="2" priority="1" operator="equal">
      <formula>0</formula>
    </cfRule>
  </conditionalFormatting>
  <pageMargins left="0.7" right="0.7" top="0.78740157499999996" bottom="0.78740157499999996"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BF558-7F92-485F-A9A3-6E1DC5D47322}">
  <sheetPr>
    <tabColor theme="2"/>
  </sheetPr>
  <dimension ref="A1:AA98"/>
  <sheetViews>
    <sheetView zoomScale="70" zoomScaleNormal="70" workbookViewId="0">
      <selection activeCell="K33" sqref="K33"/>
    </sheetView>
  </sheetViews>
  <sheetFormatPr baseColWidth="10" defaultColWidth="11.42578125" defaultRowHeight="12.75" x14ac:dyDescent="0.2"/>
  <cols>
    <col min="2" max="2" width="30.28515625" customWidth="1"/>
    <col min="3" max="3" width="18.28515625" bestFit="1" customWidth="1"/>
    <col min="10" max="10" width="3.28515625" customWidth="1"/>
    <col min="11" max="11" width="27.7109375" bestFit="1" customWidth="1"/>
    <col min="12" max="12" width="12" bestFit="1" customWidth="1"/>
    <col min="19" max="19" width="3.28515625" customWidth="1"/>
    <col min="20" max="20" width="23.7109375" customWidth="1"/>
  </cols>
  <sheetData>
    <row r="1" spans="1:27" x14ac:dyDescent="0.2">
      <c r="A1" s="34" t="s">
        <v>37</v>
      </c>
      <c r="B1" s="34"/>
      <c r="C1" s="34"/>
      <c r="D1" s="35"/>
      <c r="E1" s="34"/>
      <c r="H1" s="36" t="s">
        <v>38</v>
      </c>
    </row>
    <row r="2" spans="1:27" x14ac:dyDescent="0.2">
      <c r="A2" s="34"/>
      <c r="B2" s="34"/>
      <c r="C2" s="34"/>
      <c r="D2" s="35"/>
      <c r="E2" s="34"/>
    </row>
    <row r="3" spans="1:27" x14ac:dyDescent="0.2">
      <c r="A3" s="35"/>
      <c r="B3" s="35"/>
      <c r="C3" s="35"/>
      <c r="D3" s="35"/>
      <c r="E3" s="35"/>
    </row>
    <row r="4" spans="1:27" x14ac:dyDescent="0.2">
      <c r="A4" s="35"/>
      <c r="B4" s="37" t="s">
        <v>39</v>
      </c>
      <c r="C4" s="35"/>
      <c r="D4" s="35"/>
      <c r="E4" s="35"/>
      <c r="K4" s="115" t="s">
        <v>92</v>
      </c>
      <c r="L4" s="115"/>
      <c r="M4" s="115"/>
      <c r="N4" s="115"/>
      <c r="O4" s="115"/>
      <c r="P4" s="115"/>
      <c r="Q4" s="115"/>
      <c r="R4" s="38"/>
      <c r="T4" s="115" t="s">
        <v>41</v>
      </c>
      <c r="U4" s="115"/>
      <c r="V4" s="115"/>
      <c r="W4" s="115"/>
      <c r="X4" s="115"/>
      <c r="Y4" s="115"/>
      <c r="Z4" s="115"/>
      <c r="AA4" s="115"/>
    </row>
    <row r="5" spans="1:27" s="42" customFormat="1" ht="51" x14ac:dyDescent="0.2">
      <c r="A5" s="39"/>
      <c r="B5" s="40"/>
      <c r="C5" s="40" t="s">
        <v>42</v>
      </c>
      <c r="D5" s="40" t="s">
        <v>105</v>
      </c>
      <c r="E5" s="40" t="s">
        <v>106</v>
      </c>
      <c r="F5" s="40" t="s">
        <v>107</v>
      </c>
      <c r="G5" s="40" t="s">
        <v>108</v>
      </c>
      <c r="H5" s="40" t="s">
        <v>109</v>
      </c>
      <c r="I5" s="41" t="s">
        <v>137</v>
      </c>
      <c r="L5" s="43" t="s">
        <v>42</v>
      </c>
      <c r="M5" s="42" t="str">
        <f>D$5</f>
        <v>Agora Gas Exit (2023)</v>
      </c>
      <c r="N5" s="42" t="str">
        <f>E$5</f>
        <v>ISI Pathways Target (2025)</v>
      </c>
      <c r="O5" s="42" t="str">
        <f>F$5</f>
        <v>ISI Pathways Supreme (2025)</v>
      </c>
      <c r="P5" s="42" t="str">
        <f>G$5</f>
        <v>EU IA 2040 S2,5 (2024)</v>
      </c>
      <c r="Q5" s="42" t="str">
        <f>H$5</f>
        <v>EU IA 2040 LIFE (2024)</v>
      </c>
      <c r="R5" s="41" t="s">
        <v>137</v>
      </c>
      <c r="U5" s="42" t="str">
        <f t="shared" ref="U5:Z5" si="0">C$5</f>
        <v>PAC2.0 (2024)</v>
      </c>
      <c r="V5" s="42" t="str">
        <f t="shared" si="0"/>
        <v>Agora Gas Exit (2023)</v>
      </c>
      <c r="W5" s="42" t="str">
        <f t="shared" si="0"/>
        <v>ISI Pathways Target (2025)</v>
      </c>
      <c r="X5" s="42" t="str">
        <f t="shared" si="0"/>
        <v>ISI Pathways Supreme (2025)</v>
      </c>
      <c r="Y5" s="42" t="str">
        <f t="shared" si="0"/>
        <v>EU IA 2040 S2,5 (2024)</v>
      </c>
      <c r="Z5" s="42" t="str">
        <f t="shared" si="0"/>
        <v>EU IA 2040 LIFE (2024)</v>
      </c>
      <c r="AA5" s="41" t="s">
        <v>137</v>
      </c>
    </row>
    <row r="6" spans="1:27" x14ac:dyDescent="0.2">
      <c r="A6" s="35"/>
      <c r="B6" s="44" t="s">
        <v>43</v>
      </c>
      <c r="C6" s="45">
        <v>29.534569455784599</v>
      </c>
      <c r="D6" s="45">
        <v>25.847676314272082</v>
      </c>
      <c r="E6" s="45">
        <v>7.440025965711432</v>
      </c>
      <c r="F6" s="45">
        <v>7.7288053960571963</v>
      </c>
      <c r="G6" s="45">
        <v>7.440025965711432</v>
      </c>
      <c r="H6" s="45">
        <v>7.440025965711432</v>
      </c>
      <c r="I6" s="46">
        <v>5.1756011524320584</v>
      </c>
      <c r="K6" t="str">
        <f t="shared" ref="K6:K11" si="1">B6</f>
        <v>Energiewirtschaft</v>
      </c>
      <c r="L6" s="47" cm="1">
        <f t="array" ref="L6:Q6">_xlfn.XLOOKUP($K6,$B$6:$B$42,$C$6:$H$42)</f>
        <v>29.534569455784599</v>
      </c>
      <c r="M6" s="47">
        <v>25.847676314272082</v>
      </c>
      <c r="N6" s="47">
        <v>7.440025965711432</v>
      </c>
      <c r="O6" s="47">
        <v>7.7288053960571963</v>
      </c>
      <c r="P6" s="47">
        <v>7.440025965711432</v>
      </c>
      <c r="Q6" s="47">
        <v>7.440025965711432</v>
      </c>
      <c r="R6" s="47"/>
      <c r="T6" t="str">
        <f>B15</f>
        <v>FoCCS Industrie</v>
      </c>
      <c r="U6" s="47" cm="1">
        <f t="array" ref="U6:Z6">_xlfn.XLOOKUP($T6,$B$6:$B$42,$C$6:$H$42)</f>
        <v>0</v>
      </c>
      <c r="V6" s="47">
        <v>62.545322375267119</v>
      </c>
      <c r="W6" s="47">
        <v>101.455902623</v>
      </c>
      <c r="X6" s="47">
        <v>0</v>
      </c>
      <c r="Y6" s="47">
        <v>72.857009883220087</v>
      </c>
      <c r="Z6" s="47">
        <v>60.417402746009756</v>
      </c>
      <c r="AA6" s="48">
        <v>0</v>
      </c>
    </row>
    <row r="7" spans="1:27" x14ac:dyDescent="0.2">
      <c r="A7" s="35"/>
      <c r="B7" s="44" t="s">
        <v>44</v>
      </c>
      <c r="C7" s="45">
        <v>96.931173232687001</v>
      </c>
      <c r="D7" s="45">
        <v>94.720030821343812</v>
      </c>
      <c r="E7" s="45">
        <v>67.69396664306511</v>
      </c>
      <c r="F7" s="45">
        <v>152.39580328941497</v>
      </c>
      <c r="G7" s="45">
        <v>14.5</v>
      </c>
      <c r="H7" s="45">
        <v>18</v>
      </c>
      <c r="I7" s="46">
        <v>16.295962599798219</v>
      </c>
      <c r="K7" t="str">
        <f t="shared" si="1"/>
        <v>Industrie</v>
      </c>
      <c r="L7" s="47" cm="1">
        <f t="array" ref="L7:Q7">C7:H7</f>
        <v>96.931173232687001</v>
      </c>
      <c r="M7" s="47">
        <v>94.720030821343812</v>
      </c>
      <c r="N7" s="47">
        <v>67.69396664306511</v>
      </c>
      <c r="O7" s="47">
        <v>152.39580328941497</v>
      </c>
      <c r="P7" s="47">
        <v>14.5</v>
      </c>
      <c r="Q7" s="47">
        <v>18</v>
      </c>
      <c r="R7" s="47"/>
      <c r="T7" t="str">
        <f>B16</f>
        <v>FoCCS Energie inkl. foWACCS</v>
      </c>
      <c r="U7" s="47" cm="1">
        <f t="array" ref="U7:Z7">_xlfn.XLOOKUP($T7,$B$6:$B$42,$C$6:$H$42)</f>
        <v>0</v>
      </c>
      <c r="V7" s="47">
        <v>0</v>
      </c>
      <c r="W7" s="47">
        <v>4.2168104969999982</v>
      </c>
      <c r="X7" s="47">
        <v>0</v>
      </c>
      <c r="Y7" s="47">
        <v>58.961541480423442</v>
      </c>
      <c r="Z7" s="47">
        <v>64.258844683208324</v>
      </c>
      <c r="AA7" s="48">
        <v>2.6005426429400234</v>
      </c>
    </row>
    <row r="8" spans="1:27" x14ac:dyDescent="0.2">
      <c r="A8" s="35"/>
      <c r="B8" s="44" t="s">
        <v>45</v>
      </c>
      <c r="C8" s="45">
        <v>16.937214593096101</v>
      </c>
      <c r="D8" s="45">
        <v>0</v>
      </c>
      <c r="E8" s="45">
        <v>2.3364434960658249</v>
      </c>
      <c r="F8" s="45">
        <v>1.920605492984631</v>
      </c>
      <c r="G8" s="45">
        <v>7.5</v>
      </c>
      <c r="H8" s="45">
        <v>9</v>
      </c>
      <c r="I8" s="46">
        <v>3.8875896156994054</v>
      </c>
      <c r="K8" t="str">
        <f t="shared" si="1"/>
        <v>Inländischer Verkehr</v>
      </c>
      <c r="L8" s="47" cm="1">
        <f t="array" ref="L8:Q8">C8:H8</f>
        <v>16.937214593096101</v>
      </c>
      <c r="M8" s="47">
        <v>0</v>
      </c>
      <c r="N8" s="47">
        <v>2.3364434960658249</v>
      </c>
      <c r="O8" s="47">
        <v>1.920605492984631</v>
      </c>
      <c r="P8" s="47">
        <v>7.5</v>
      </c>
      <c r="Q8" s="47">
        <v>9</v>
      </c>
      <c r="R8" s="47"/>
      <c r="T8" t="str">
        <f>B26</f>
        <v>BECCS (Industrie)</v>
      </c>
      <c r="U8" s="47" cm="1">
        <f t="array" ref="U8:Z8">-_xlfn.XLOOKUP($T8,$B$6:$B$42,$C$6:$H$42)</f>
        <v>0</v>
      </c>
      <c r="V8" s="47">
        <v>29.06803230124136</v>
      </c>
      <c r="W8" s="47">
        <v>13.894623776082449</v>
      </c>
      <c r="X8" s="47">
        <v>0</v>
      </c>
      <c r="Y8" s="47">
        <v>0</v>
      </c>
      <c r="Z8" s="47">
        <v>0</v>
      </c>
      <c r="AA8" s="48">
        <v>0</v>
      </c>
    </row>
    <row r="9" spans="1:27" x14ac:dyDescent="0.2">
      <c r="A9" s="35"/>
      <c r="B9" s="44" t="s">
        <v>46</v>
      </c>
      <c r="C9" s="45">
        <v>0.71418567040963399</v>
      </c>
      <c r="D9" s="45">
        <v>0</v>
      </c>
      <c r="E9" s="45">
        <v>0</v>
      </c>
      <c r="F9" s="45">
        <v>0</v>
      </c>
      <c r="G9" s="45">
        <v>0.78464268321003938</v>
      </c>
      <c r="H9" s="45">
        <v>9.9917726192302077</v>
      </c>
      <c r="I9" s="46">
        <v>0.27127755005149101</v>
      </c>
      <c r="K9" t="str">
        <f t="shared" si="1"/>
        <v>Gebäude</v>
      </c>
      <c r="L9" s="47" cm="1">
        <f t="array" ref="L9:Q9">C9:H9</f>
        <v>0.71418567040963399</v>
      </c>
      <c r="M9" s="47">
        <v>0</v>
      </c>
      <c r="N9" s="47">
        <v>0</v>
      </c>
      <c r="O9" s="47">
        <v>0</v>
      </c>
      <c r="P9" s="47">
        <v>0.78464268321003938</v>
      </c>
      <c r="Q9" s="47">
        <v>9.9917726192302077</v>
      </c>
      <c r="R9" s="47"/>
      <c r="T9" t="str">
        <f>B27</f>
        <v>BECCS (Energie)</v>
      </c>
      <c r="U9" s="47" cm="1">
        <f t="array" ref="U9:Z9">-_xlfn.XLOOKUP($T9,$B$6:$B$42,$C$6:$H$42)</f>
        <v>0</v>
      </c>
      <c r="V9" s="47">
        <v>0</v>
      </c>
      <c r="W9" s="47">
        <v>13.894623776082449</v>
      </c>
      <c r="X9" s="47">
        <v>0</v>
      </c>
      <c r="Y9" s="47">
        <v>56.218184732698603</v>
      </c>
      <c r="Z9" s="47">
        <v>0</v>
      </c>
      <c r="AA9" s="48">
        <v>0</v>
      </c>
    </row>
    <row r="10" spans="1:27" x14ac:dyDescent="0.2">
      <c r="A10" s="35"/>
      <c r="B10" s="44" t="s">
        <v>47</v>
      </c>
      <c r="C10" s="45">
        <v>81.00703575663772</v>
      </c>
      <c r="D10" s="45">
        <v>267.30074779409642</v>
      </c>
      <c r="E10" s="45">
        <v>293.68225962967881</v>
      </c>
      <c r="F10" s="45">
        <v>155.9838870689637</v>
      </c>
      <c r="G10" s="45">
        <v>267.11736478757376</v>
      </c>
      <c r="H10" s="45">
        <v>267.91023485155358</v>
      </c>
      <c r="I10" s="46">
        <v>23.19838909205556</v>
      </c>
      <c r="K10" t="str">
        <f t="shared" si="1"/>
        <v>Landwirtschaft</v>
      </c>
      <c r="L10" s="47" cm="1">
        <f t="array" ref="L10:Q10">C10:H10</f>
        <v>81.00703575663772</v>
      </c>
      <c r="M10" s="47">
        <v>267.30074779409642</v>
      </c>
      <c r="N10" s="47">
        <v>293.68225962967881</v>
      </c>
      <c r="O10" s="47">
        <v>155.9838870689637</v>
      </c>
      <c r="P10" s="47">
        <v>267.11736478757376</v>
      </c>
      <c r="Q10" s="47">
        <v>267.91023485155358</v>
      </c>
      <c r="R10" s="47"/>
      <c r="T10" t="str">
        <f>B28</f>
        <v>BCCS nicht-energetisch (Industrie)</v>
      </c>
      <c r="U10" s="47" cm="1">
        <f t="array" ref="U10:Z10">-_xlfn.XLOOKUP($T10,$B$6:$B$42,$C$6:$H$42)</f>
        <v>0</v>
      </c>
      <c r="V10" s="47">
        <v>0</v>
      </c>
      <c r="W10" s="47">
        <v>0</v>
      </c>
      <c r="X10" s="47">
        <v>0</v>
      </c>
      <c r="Y10" s="47">
        <v>0</v>
      </c>
      <c r="Z10" s="47">
        <v>0</v>
      </c>
      <c r="AA10" s="48">
        <v>0</v>
      </c>
    </row>
    <row r="11" spans="1:27" x14ac:dyDescent="0.2">
      <c r="A11" s="35"/>
      <c r="B11" s="44" t="s">
        <v>48</v>
      </c>
      <c r="C11" s="45">
        <v>28.337404120599</v>
      </c>
      <c r="D11" s="45">
        <v>32</v>
      </c>
      <c r="E11" s="45">
        <v>56.160675733696131</v>
      </c>
      <c r="F11" s="45">
        <v>49.915695460624889</v>
      </c>
      <c r="G11" s="45">
        <v>32</v>
      </c>
      <c r="H11" s="45">
        <v>32</v>
      </c>
      <c r="I11" s="46">
        <v>2.8827567592284811</v>
      </c>
      <c r="K11" t="str">
        <f t="shared" si="1"/>
        <v>Abfallwirtschaft</v>
      </c>
      <c r="L11" s="47" cm="1">
        <f t="array" ref="L11:Q11">C11:H11</f>
        <v>28.337404120599</v>
      </c>
      <c r="M11" s="47">
        <v>32</v>
      </c>
      <c r="N11" s="47">
        <v>56.160675733696131</v>
      </c>
      <c r="O11" s="47">
        <v>49.915695460624889</v>
      </c>
      <c r="P11" s="47">
        <v>32</v>
      </c>
      <c r="Q11" s="47">
        <v>32</v>
      </c>
      <c r="R11" s="47"/>
      <c r="T11" t="str">
        <f>B29</f>
        <v>BWACCS (Energie)</v>
      </c>
      <c r="U11" s="47" cm="1">
        <f t="array" ref="U11:Z11">-_xlfn.XLOOKUP($T11,$B$6:$B$42,$C$6:$H$42)</f>
        <v>0</v>
      </c>
      <c r="V11" s="47">
        <v>0</v>
      </c>
      <c r="W11" s="47">
        <v>0</v>
      </c>
      <c r="X11" s="47">
        <v>0</v>
      </c>
      <c r="Y11" s="47">
        <v>0</v>
      </c>
      <c r="Z11" s="47">
        <v>0</v>
      </c>
      <c r="AA11" s="48">
        <v>5.9001254138247949</v>
      </c>
    </row>
    <row r="12" spans="1:27" x14ac:dyDescent="0.2">
      <c r="A12" s="35"/>
      <c r="B12" s="44" t="s">
        <v>49</v>
      </c>
      <c r="C12" s="45">
        <v>0</v>
      </c>
      <c r="D12" s="45">
        <v>0</v>
      </c>
      <c r="E12" s="45">
        <v>0</v>
      </c>
      <c r="F12" s="45">
        <v>0</v>
      </c>
      <c r="G12" s="45">
        <v>11.5</v>
      </c>
      <c r="H12" s="45">
        <v>10</v>
      </c>
      <c r="K12" s="44" t="s">
        <v>49</v>
      </c>
      <c r="L12" s="47" cm="1">
        <f t="array" ref="L12:Q12">C12:H12</f>
        <v>0</v>
      </c>
      <c r="M12" s="47">
        <v>0</v>
      </c>
      <c r="N12" s="47">
        <v>0</v>
      </c>
      <c r="O12" s="47">
        <v>0</v>
      </c>
      <c r="P12" s="47">
        <v>11.5</v>
      </c>
      <c r="Q12" s="47">
        <v>10</v>
      </c>
      <c r="R12" s="47"/>
      <c r="U12" s="47"/>
      <c r="V12" s="47"/>
      <c r="W12" s="47"/>
      <c r="X12" s="47"/>
      <c r="Y12" s="47"/>
      <c r="Z12" s="47"/>
    </row>
    <row r="13" spans="1:27" x14ac:dyDescent="0.2">
      <c r="A13" s="35"/>
      <c r="B13" t="s">
        <v>50</v>
      </c>
      <c r="C13" s="45">
        <v>0</v>
      </c>
      <c r="D13" s="45">
        <v>0</v>
      </c>
      <c r="E13" s="45">
        <v>14.70486</v>
      </c>
      <c r="F13" s="45">
        <v>14.70486</v>
      </c>
      <c r="G13" s="45">
        <v>22</v>
      </c>
      <c r="H13" s="45">
        <v>22</v>
      </c>
      <c r="K13" t="s">
        <v>50</v>
      </c>
      <c r="L13" s="47" cm="1">
        <f t="array" ref="L13:Q13">C13:H13</f>
        <v>0</v>
      </c>
      <c r="M13" s="47">
        <v>0</v>
      </c>
      <c r="N13" s="47">
        <v>14.70486</v>
      </c>
      <c r="O13" s="47">
        <v>14.70486</v>
      </c>
      <c r="P13" s="47">
        <v>22</v>
      </c>
      <c r="Q13" s="47">
        <v>22</v>
      </c>
      <c r="R13" s="47"/>
      <c r="U13" s="47"/>
      <c r="V13" s="47"/>
      <c r="W13" s="47"/>
      <c r="X13" s="47"/>
      <c r="Y13" s="47"/>
      <c r="Z13" s="47"/>
    </row>
    <row r="14" spans="1:27" x14ac:dyDescent="0.2">
      <c r="A14" s="35"/>
      <c r="B14" s="58" t="s">
        <v>152</v>
      </c>
      <c r="C14" s="45">
        <v>0</v>
      </c>
      <c r="D14" s="45">
        <v>62.545322375267119</v>
      </c>
      <c r="E14" s="45">
        <v>105.67271312</v>
      </c>
      <c r="F14" s="45">
        <v>0</v>
      </c>
      <c r="G14" s="45">
        <v>188.76056724564938</v>
      </c>
      <c r="H14" s="45">
        <v>124.67624742921808</v>
      </c>
      <c r="I14" s="46">
        <v>2.6005426429400234</v>
      </c>
      <c r="K14" t="str">
        <f>B14</f>
        <v>FoCCS inkl. CCU mittelfristig und foWACCS</v>
      </c>
      <c r="L14" s="47" cm="1">
        <f t="array" ref="L14:Q14">C14:H14</f>
        <v>0</v>
      </c>
      <c r="M14" s="47">
        <v>62.545322375267119</v>
      </c>
      <c r="N14" s="47">
        <v>105.67271312</v>
      </c>
      <c r="O14" s="47">
        <v>0</v>
      </c>
      <c r="P14" s="47">
        <v>188.76056724564938</v>
      </c>
      <c r="Q14" s="47">
        <v>124.67624742921808</v>
      </c>
      <c r="R14" s="47"/>
      <c r="T14" t="str">
        <f>B31</f>
        <v>DACCS</v>
      </c>
      <c r="U14" s="47" cm="1">
        <f t="array" ref="U14:Z14">-_xlfn.XLOOKUP($T14,$B$6:$B$42,$C$6:$H$42)</f>
        <v>0</v>
      </c>
      <c r="V14" s="47">
        <v>0</v>
      </c>
      <c r="W14" s="47">
        <v>0</v>
      </c>
      <c r="X14" s="47">
        <v>0</v>
      </c>
      <c r="Y14" s="47">
        <v>56.773869034458684</v>
      </c>
      <c r="Z14" s="47">
        <v>3.0814350693123553</v>
      </c>
      <c r="AA14" s="48">
        <v>0</v>
      </c>
    </row>
    <row r="15" spans="1:27" x14ac:dyDescent="0.2">
      <c r="A15" s="35"/>
      <c r="B15" s="113" t="s">
        <v>51</v>
      </c>
      <c r="C15" s="45">
        <v>0</v>
      </c>
      <c r="D15" s="45">
        <v>62.545322375267119</v>
      </c>
      <c r="E15" s="45">
        <v>101.455902623</v>
      </c>
      <c r="F15" s="45">
        <v>0</v>
      </c>
      <c r="G15" s="45">
        <v>72.857009883220087</v>
      </c>
      <c r="H15" s="45">
        <v>60.417402746009756</v>
      </c>
      <c r="I15" s="46">
        <v>0</v>
      </c>
      <c r="K15" t="str">
        <f>B18</f>
        <v>Netto LULUCF</v>
      </c>
      <c r="L15" s="47" cm="1">
        <f t="array" ref="L15:Q15">C18:H18</f>
        <v>-598.40865116497901</v>
      </c>
      <c r="M15" s="47">
        <v>-400.48668630252877</v>
      </c>
      <c r="N15" s="47">
        <v>-414.22898391605236</v>
      </c>
      <c r="O15" s="47">
        <v>-499.41137796394287</v>
      </c>
      <c r="P15" s="47">
        <v>-332.61377414786784</v>
      </c>
      <c r="Q15" s="47">
        <v>-388.55006961195716</v>
      </c>
      <c r="R15" s="47"/>
      <c r="U15" s="50"/>
      <c r="V15" s="50"/>
      <c r="W15" s="50"/>
      <c r="X15" s="50"/>
      <c r="Y15" s="50"/>
      <c r="Z15" s="50"/>
    </row>
    <row r="16" spans="1:27" x14ac:dyDescent="0.2">
      <c r="A16" s="35"/>
      <c r="B16" s="113" t="s">
        <v>153</v>
      </c>
      <c r="C16" s="45">
        <v>0</v>
      </c>
      <c r="D16" s="45">
        <v>0</v>
      </c>
      <c r="E16" s="45">
        <v>4.2168104969999982</v>
      </c>
      <c r="F16" s="45">
        <v>0</v>
      </c>
      <c r="G16" s="45">
        <v>58.961541480423442</v>
      </c>
      <c r="H16" s="45">
        <v>64.258844683208324</v>
      </c>
      <c r="I16" s="46">
        <v>2.6005426429400234</v>
      </c>
      <c r="K16" t="str">
        <f>B25</f>
        <v>B(E)CCS inkl. BCCU mittelfristig</v>
      </c>
      <c r="L16" s="47" cm="1">
        <f t="array" ref="L16:Q16">C25:H25</f>
        <v>0</v>
      </c>
      <c r="M16" s="47">
        <v>-43.850282860170026</v>
      </c>
      <c r="N16" s="47">
        <v>-27.789247552164898</v>
      </c>
      <c r="O16" s="47">
        <v>0</v>
      </c>
      <c r="P16" s="47">
        <v>-57.660584885788666</v>
      </c>
      <c r="Q16" s="47">
        <v>0</v>
      </c>
      <c r="R16" s="47"/>
    </row>
    <row r="17" spans="1:26" x14ac:dyDescent="0.2">
      <c r="A17" s="35"/>
      <c r="B17" s="113" t="s">
        <v>52</v>
      </c>
      <c r="C17" s="45">
        <v>0</v>
      </c>
      <c r="D17" s="45">
        <v>0</v>
      </c>
      <c r="E17" s="45">
        <v>0</v>
      </c>
      <c r="F17" s="45">
        <v>0</v>
      </c>
      <c r="G17" s="45">
        <v>56.942015882005848</v>
      </c>
      <c r="H17" s="45">
        <v>0</v>
      </c>
      <c r="I17" s="46">
        <v>0</v>
      </c>
      <c r="K17" t="str">
        <f>B31</f>
        <v>DACCS</v>
      </c>
      <c r="L17" s="47" cm="1">
        <f t="array" ref="L17:Q17">C31:H31</f>
        <v>0</v>
      </c>
      <c r="M17" s="47">
        <v>0</v>
      </c>
      <c r="N17" s="47">
        <v>0</v>
      </c>
      <c r="O17" s="47">
        <v>0</v>
      </c>
      <c r="P17" s="47">
        <v>-56.773869034458684</v>
      </c>
      <c r="Q17" s="47">
        <v>-3.0814350693123553</v>
      </c>
      <c r="R17" s="47"/>
      <c r="U17" s="51">
        <f t="shared" ref="U17:Z17" si="2">SUM(U6:U16)</f>
        <v>0</v>
      </c>
      <c r="V17" s="51">
        <f t="shared" si="2"/>
        <v>91.613354676508479</v>
      </c>
      <c r="W17" s="51">
        <f t="shared" si="2"/>
        <v>133.46196067216491</v>
      </c>
      <c r="X17" s="51">
        <f t="shared" si="2"/>
        <v>0</v>
      </c>
      <c r="Y17" s="51">
        <f t="shared" si="2"/>
        <v>244.81060513080081</v>
      </c>
      <c r="Z17" s="51">
        <f t="shared" si="2"/>
        <v>127.75768249853043</v>
      </c>
    </row>
    <row r="18" spans="1:26" x14ac:dyDescent="0.2">
      <c r="A18" s="35"/>
      <c r="B18" s="44" t="s">
        <v>53</v>
      </c>
      <c r="C18" s="45">
        <v>-598.40865116497901</v>
      </c>
      <c r="D18" s="45">
        <v>-400.48668630252877</v>
      </c>
      <c r="E18" s="45">
        <v>-414.22898391605236</v>
      </c>
      <c r="F18" s="45">
        <v>-499.41137796394287</v>
      </c>
      <c r="G18" s="45">
        <v>-332.61377414786784</v>
      </c>
      <c r="H18" s="45">
        <v>-388.55006961195716</v>
      </c>
      <c r="I18" s="46">
        <v>-55.908071907462237</v>
      </c>
      <c r="K18" t="str">
        <f>B32</f>
        <v>Sonstiges CDR</v>
      </c>
      <c r="L18" s="47" cm="1">
        <f t="array" ref="L18:Q18">C32:H32</f>
        <v>0</v>
      </c>
      <c r="M18" s="47">
        <v>-14.849671658379968</v>
      </c>
      <c r="N18" s="47">
        <v>0</v>
      </c>
      <c r="O18" s="47">
        <v>0</v>
      </c>
      <c r="P18" s="47">
        <v>0</v>
      </c>
      <c r="Q18" s="47">
        <v>0</v>
      </c>
      <c r="R18" s="47"/>
    </row>
    <row r="19" spans="1:26" x14ac:dyDescent="0.2">
      <c r="A19" s="35"/>
      <c r="B19" s="49" t="s">
        <v>54</v>
      </c>
      <c r="C19" s="45">
        <v>0</v>
      </c>
      <c r="D19" s="45">
        <v>0</v>
      </c>
      <c r="E19" s="45">
        <v>-22.460230218224389</v>
      </c>
      <c r="F19" s="45">
        <v>-33.907696574467202</v>
      </c>
      <c r="G19" s="45">
        <v>-7.1769072050091633</v>
      </c>
      <c r="H19" s="45">
        <v>-13.161093235554969</v>
      </c>
      <c r="I19" s="46">
        <v>-5.4478462632706002</v>
      </c>
      <c r="K19" t="str">
        <f>B42</f>
        <v>THG-Emissionen netto (incl. int. transport)</v>
      </c>
      <c r="L19" s="47" cm="1">
        <f t="array" ref="L19:Q19">C42:H42</f>
        <v>-344.94706833576498</v>
      </c>
      <c r="M19" s="47">
        <v>-39.318185891366461</v>
      </c>
      <c r="N19" s="47">
        <v>1.0658141036401503E-14</v>
      </c>
      <c r="O19" s="47">
        <v>-116.7617212558975</v>
      </c>
      <c r="P19" s="47">
        <v>-84.206194631619965</v>
      </c>
      <c r="Q19" s="47">
        <v>-15.289471244774283</v>
      </c>
      <c r="R19" s="47"/>
    </row>
    <row r="20" spans="1:26" x14ac:dyDescent="0.2">
      <c r="A20" s="35"/>
      <c r="B20" s="49" t="s">
        <v>55</v>
      </c>
      <c r="C20" s="45">
        <v>0</v>
      </c>
      <c r="D20" s="45">
        <v>0</v>
      </c>
      <c r="E20" s="45">
        <v>20.767563813057979</v>
      </c>
      <c r="F20" s="45">
        <v>-8.0448089179061384</v>
      </c>
      <c r="G20" s="45">
        <v>-22.182308437583451</v>
      </c>
      <c r="H20" s="45">
        <v>-29.026009313989988</v>
      </c>
      <c r="I20" s="46">
        <v>-5.3054403582174343</v>
      </c>
    </row>
    <row r="21" spans="1:26" x14ac:dyDescent="0.2">
      <c r="A21" s="35"/>
      <c r="B21" s="49" t="s">
        <v>56</v>
      </c>
      <c r="C21" s="45">
        <v>0</v>
      </c>
      <c r="D21" s="45">
        <v>0</v>
      </c>
      <c r="E21" s="45">
        <v>0.56196491657689485</v>
      </c>
      <c r="F21" s="45">
        <v>-5.9313277891786864</v>
      </c>
      <c r="G21" s="45">
        <v>21.449868926657999</v>
      </c>
      <c r="H21" s="45">
        <v>21.449868926657999</v>
      </c>
      <c r="I21" s="46">
        <v>16.09404313512885</v>
      </c>
    </row>
    <row r="22" spans="1:26" x14ac:dyDescent="0.2">
      <c r="A22" s="35"/>
      <c r="B22" s="49" t="s">
        <v>57</v>
      </c>
      <c r="C22" s="45">
        <v>0</v>
      </c>
      <c r="D22" s="45">
        <v>0</v>
      </c>
      <c r="E22" s="45">
        <v>20.273879129792931</v>
      </c>
      <c r="F22" s="45">
        <v>19.480478527000102</v>
      </c>
      <c r="G22" s="45">
        <v>10.022311770958213</v>
      </c>
      <c r="H22" s="45">
        <v>10.022314431163169</v>
      </c>
      <c r="I22" s="46">
        <v>1.0297322360106718</v>
      </c>
      <c r="K22" s="115" t="s">
        <v>93</v>
      </c>
      <c r="L22" s="115"/>
      <c r="M22" s="115"/>
      <c r="N22" s="115"/>
      <c r="O22" s="115"/>
      <c r="P22" s="115"/>
      <c r="Q22" s="115"/>
      <c r="R22" s="38"/>
      <c r="T22" s="115" t="s">
        <v>59</v>
      </c>
      <c r="U22" s="115"/>
      <c r="V22" s="115"/>
      <c r="W22" s="115"/>
      <c r="X22" s="115"/>
      <c r="Y22" s="115"/>
      <c r="Z22" s="115"/>
    </row>
    <row r="23" spans="1:26" ht="51" x14ac:dyDescent="0.2">
      <c r="A23" s="35"/>
      <c r="B23" s="49" t="s">
        <v>60</v>
      </c>
      <c r="C23" s="45">
        <v>0</v>
      </c>
      <c r="D23" s="45">
        <v>0</v>
      </c>
      <c r="E23" s="45">
        <v>-41.156409119962042</v>
      </c>
      <c r="F23" s="45">
        <v>-47.634732777733838</v>
      </c>
      <c r="G23" s="45">
        <v>-46.432164545416086</v>
      </c>
      <c r="H23" s="45">
        <v>-47.146320371351777</v>
      </c>
      <c r="I23" s="46">
        <v>-21.230896878662229</v>
      </c>
      <c r="K23" s="42"/>
      <c r="L23" s="42" t="str">
        <f t="shared" ref="L23:Q23" si="3">C$5</f>
        <v>PAC2.0 (2024)</v>
      </c>
      <c r="M23" s="42" t="str">
        <f t="shared" si="3"/>
        <v>Agora Gas Exit (2023)</v>
      </c>
      <c r="N23" s="42" t="str">
        <f t="shared" si="3"/>
        <v>ISI Pathways Target (2025)</v>
      </c>
      <c r="O23" s="42" t="str">
        <f t="shared" si="3"/>
        <v>ISI Pathways Supreme (2025)</v>
      </c>
      <c r="P23" s="42" t="str">
        <f t="shared" si="3"/>
        <v>EU IA 2040 S2,5 (2024)</v>
      </c>
      <c r="Q23" s="42" t="str">
        <f t="shared" si="3"/>
        <v>EU IA 2040 LIFE (2024)</v>
      </c>
      <c r="R23" s="41" t="s">
        <v>137</v>
      </c>
      <c r="T23" s="42"/>
      <c r="U23" s="42" t="str">
        <f t="shared" ref="U23:Z23" si="4">C$5</f>
        <v>PAC2.0 (2024)</v>
      </c>
      <c r="V23" s="42" t="str">
        <f t="shared" si="4"/>
        <v>Agora Gas Exit (2023)</v>
      </c>
      <c r="W23" s="42" t="str">
        <f t="shared" si="4"/>
        <v>ISI Pathways Target (2025)</v>
      </c>
      <c r="X23" s="42" t="str">
        <f t="shared" si="4"/>
        <v>ISI Pathways Supreme (2025)</v>
      </c>
      <c r="Y23" s="42" t="str">
        <f t="shared" si="4"/>
        <v>EU IA 2040 S2,5 (2024)</v>
      </c>
      <c r="Z23" s="42" t="str">
        <f t="shared" si="4"/>
        <v>EU IA 2040 LIFE (2024)</v>
      </c>
    </row>
    <row r="24" spans="1:26" x14ac:dyDescent="0.2">
      <c r="A24" s="35"/>
      <c r="B24" s="49" t="s">
        <v>61</v>
      </c>
      <c r="C24" s="45">
        <v>0</v>
      </c>
      <c r="D24" s="45">
        <v>0</v>
      </c>
      <c r="E24" s="45">
        <v>-392.2157524372937</v>
      </c>
      <c r="F24" s="45">
        <v>-423.3732904316571</v>
      </c>
      <c r="G24" s="45">
        <v>-288.29457045076026</v>
      </c>
      <c r="H24" s="45">
        <v>-330.68882201905291</v>
      </c>
      <c r="I24" s="46">
        <v>-41.047663778451493</v>
      </c>
      <c r="K24" t="str">
        <f t="shared" ref="K24:K29" si="5">B6</f>
        <v>Energiewirtschaft</v>
      </c>
      <c r="L24" s="47" cm="1">
        <f t="array" ref="L24:Q24">_xlfn.XLOOKUP($K24,$B$6:$B$42,$C$6:$H$42)</f>
        <v>29.534569455784599</v>
      </c>
      <c r="M24" s="47">
        <v>25.847676314272082</v>
      </c>
      <c r="N24" s="47">
        <v>7.440025965711432</v>
      </c>
      <c r="O24" s="47">
        <v>7.7288053960571963</v>
      </c>
      <c r="P24" s="47">
        <v>7.440025965711432</v>
      </c>
      <c r="Q24" s="47">
        <v>7.440025965711432</v>
      </c>
      <c r="R24" s="47">
        <v>5.1756011524320584</v>
      </c>
      <c r="T24" t="str">
        <f>B17</f>
        <v>Fossiles CCU (mittelfristig)</v>
      </c>
      <c r="U24" s="47" cm="1">
        <f t="array" ref="U24:Z24">_xlfn.XLOOKUP($T24,$B$6:$B$42,$C$6:$H$42)</f>
        <v>0</v>
      </c>
      <c r="V24" s="47">
        <v>0</v>
      </c>
      <c r="W24" s="47">
        <v>0</v>
      </c>
      <c r="X24" s="47">
        <v>0</v>
      </c>
      <c r="Y24" s="47">
        <v>56.942015882005848</v>
      </c>
      <c r="Z24" s="47">
        <v>0</v>
      </c>
    </row>
    <row r="25" spans="1:26" x14ac:dyDescent="0.2">
      <c r="A25" s="35"/>
      <c r="B25" s="44" t="s">
        <v>62</v>
      </c>
      <c r="C25" s="45">
        <v>0</v>
      </c>
      <c r="D25" s="45">
        <v>-43.850282860170026</v>
      </c>
      <c r="E25" s="45">
        <v>-27.789247552164898</v>
      </c>
      <c r="F25" s="45">
        <v>0</v>
      </c>
      <c r="G25" s="45">
        <v>-57.660584885788666</v>
      </c>
      <c r="H25" s="45">
        <v>0</v>
      </c>
      <c r="I25" s="46">
        <v>-5.9001254138247949</v>
      </c>
      <c r="K25" t="str">
        <f t="shared" si="5"/>
        <v>Industrie</v>
      </c>
      <c r="L25" s="47" cm="1">
        <f t="array" ref="L25:Q25">_xlfn.XLOOKUP($K25,$B$6:$B$42,$C$6:$H$42)</f>
        <v>96.931173232687001</v>
      </c>
      <c r="M25" s="47">
        <v>94.720030821343812</v>
      </c>
      <c r="N25" s="47">
        <v>67.69396664306511</v>
      </c>
      <c r="O25" s="47">
        <v>152.39580328941497</v>
      </c>
      <c r="P25" s="47">
        <v>14.5</v>
      </c>
      <c r="Q25" s="47">
        <v>18</v>
      </c>
      <c r="R25" s="47">
        <v>16.295962599798219</v>
      </c>
      <c r="T25" t="str">
        <f>B30</f>
        <v>BCCU (mittelfristig)</v>
      </c>
      <c r="U25" s="47" cm="1">
        <f t="array" ref="U25:Z25">-_xlfn.XLOOKUP($T25,$B$6:$B$42,$C$6:$H$42)</f>
        <v>0</v>
      </c>
      <c r="V25" s="47">
        <v>14.782250558928666</v>
      </c>
      <c r="W25" s="47">
        <v>0</v>
      </c>
      <c r="X25" s="47">
        <v>0</v>
      </c>
      <c r="Y25" s="47">
        <v>1.442400153090059</v>
      </c>
      <c r="Z25" s="47">
        <v>0</v>
      </c>
    </row>
    <row r="26" spans="1:26" x14ac:dyDescent="0.2">
      <c r="A26" s="35"/>
      <c r="B26" s="49" t="s">
        <v>63</v>
      </c>
      <c r="C26" s="45">
        <v>0</v>
      </c>
      <c r="D26" s="45">
        <v>-29.06803230124136</v>
      </c>
      <c r="E26" s="45">
        <v>-13.894623776082449</v>
      </c>
      <c r="F26" s="45">
        <v>0</v>
      </c>
      <c r="G26" s="45">
        <v>0</v>
      </c>
      <c r="H26" s="45">
        <v>0</v>
      </c>
      <c r="I26" s="46">
        <v>0</v>
      </c>
      <c r="K26" t="str">
        <f t="shared" si="5"/>
        <v>Inländischer Verkehr</v>
      </c>
      <c r="L26" s="47" cm="1">
        <f t="array" ref="L26:Q26">_xlfn.XLOOKUP($K26,$B$6:$B$42,$C$6:$H$42)</f>
        <v>16.937214593096101</v>
      </c>
      <c r="M26" s="47">
        <v>0</v>
      </c>
      <c r="N26" s="47">
        <v>2.3364434960658249</v>
      </c>
      <c r="O26" s="47">
        <v>1.920605492984631</v>
      </c>
      <c r="P26" s="47">
        <v>7.5</v>
      </c>
      <c r="Q26" s="47">
        <v>9</v>
      </c>
      <c r="R26" s="47">
        <v>3.8875896156994054</v>
      </c>
      <c r="T26" t="str">
        <f>B35</f>
        <v>Biomasse in Produkten</v>
      </c>
      <c r="U26" s="47" cm="1">
        <f t="array" ref="U26:Z26">-_xlfn.XLOOKUP($T26,$B$6:$B$42,$C$6:$H$42)</f>
        <v>0</v>
      </c>
      <c r="V26" s="47">
        <v>14.849671658379968</v>
      </c>
      <c r="W26" s="47">
        <v>0</v>
      </c>
      <c r="X26" s="47">
        <v>0</v>
      </c>
      <c r="Y26" s="47">
        <v>0</v>
      </c>
      <c r="Z26" s="47">
        <v>0</v>
      </c>
    </row>
    <row r="27" spans="1:26" x14ac:dyDescent="0.2">
      <c r="A27" s="35"/>
      <c r="B27" s="49" t="s">
        <v>64</v>
      </c>
      <c r="C27" s="45">
        <v>0</v>
      </c>
      <c r="D27" s="45">
        <v>0</v>
      </c>
      <c r="E27" s="45">
        <v>-13.894623776082449</v>
      </c>
      <c r="F27" s="45">
        <v>0</v>
      </c>
      <c r="G27" s="45">
        <v>-56.218184732698603</v>
      </c>
      <c r="H27" s="45">
        <v>0</v>
      </c>
      <c r="I27" s="46">
        <v>0</v>
      </c>
      <c r="K27" t="str">
        <f t="shared" si="5"/>
        <v>Gebäude</v>
      </c>
      <c r="L27" s="47" cm="1">
        <f t="array" ref="L27:Q27">_xlfn.XLOOKUP($K27,$B$6:$B$42,$C$6:$H$42)</f>
        <v>0.71418567040963399</v>
      </c>
      <c r="M27" s="47">
        <v>0</v>
      </c>
      <c r="N27" s="47">
        <v>0</v>
      </c>
      <c r="O27" s="47">
        <v>0</v>
      </c>
      <c r="P27" s="47">
        <v>0.78464268321003938</v>
      </c>
      <c r="Q27" s="47">
        <v>9.9917726192302077</v>
      </c>
      <c r="R27" s="47">
        <v>0.27127755005149101</v>
      </c>
      <c r="T27" t="s">
        <v>65</v>
      </c>
      <c r="U27" s="47" cm="1">
        <f t="array" ref="U27:Z27">_xlfn.XLOOKUP($T27,$B$6:$B$42,$C$6:$H$42)</f>
        <v>20.9011226576858</v>
      </c>
      <c r="V27" s="47">
        <v>0</v>
      </c>
      <c r="W27" s="47">
        <v>0</v>
      </c>
      <c r="X27" s="47">
        <v>0</v>
      </c>
      <c r="Y27" s="47">
        <v>0</v>
      </c>
      <c r="Z27" s="47">
        <v>0</v>
      </c>
    </row>
    <row r="28" spans="1:26" x14ac:dyDescent="0.2">
      <c r="A28" s="35"/>
      <c r="B28" s="49" t="s">
        <v>66</v>
      </c>
      <c r="C28" s="45">
        <v>0</v>
      </c>
      <c r="D28" s="45">
        <v>0</v>
      </c>
      <c r="E28" s="45">
        <v>0</v>
      </c>
      <c r="F28" s="45">
        <v>0</v>
      </c>
      <c r="G28" s="45">
        <v>0</v>
      </c>
      <c r="H28" s="45">
        <v>0</v>
      </c>
      <c r="I28" s="46">
        <v>0</v>
      </c>
      <c r="K28" t="str">
        <f t="shared" si="5"/>
        <v>Landwirtschaft</v>
      </c>
      <c r="L28" s="47" cm="1">
        <f t="array" ref="L28:Q28">_xlfn.XLOOKUP($K28,$B$6:$B$42,$C$6:$H$42)</f>
        <v>81.00703575663772</v>
      </c>
      <c r="M28" s="47">
        <v>267.30074779409642</v>
      </c>
      <c r="N28" s="47">
        <v>293.68225962967881</v>
      </c>
      <c r="O28" s="47">
        <v>155.9838870689637</v>
      </c>
      <c r="P28" s="47">
        <v>267.11736478757376</v>
      </c>
      <c r="Q28" s="47">
        <v>267.91023485155358</v>
      </c>
      <c r="R28" s="47">
        <v>23.19838909205556</v>
      </c>
      <c r="T28" t="s">
        <v>67</v>
      </c>
      <c r="U28" s="47" cm="1">
        <f t="array" ref="U28:Z28">_xlfn.XLOOKUP($T28,$B$6:$B$42,$C$6:$H$42)</f>
        <v>54.494523199288011</v>
      </c>
      <c r="V28" s="47">
        <v>0</v>
      </c>
      <c r="W28" s="47">
        <v>0</v>
      </c>
      <c r="X28" s="47">
        <v>0</v>
      </c>
      <c r="Y28" s="47">
        <v>147</v>
      </c>
      <c r="Z28" s="47">
        <v>133.06211462722106</v>
      </c>
    </row>
    <row r="29" spans="1:26" x14ac:dyDescent="0.2">
      <c r="A29" s="35"/>
      <c r="B29" s="49" t="s">
        <v>68</v>
      </c>
      <c r="C29" s="45">
        <v>0</v>
      </c>
      <c r="D29" s="45">
        <v>0</v>
      </c>
      <c r="E29" s="45">
        <v>0</v>
      </c>
      <c r="F29" s="45">
        <v>0</v>
      </c>
      <c r="G29" s="45">
        <v>0</v>
      </c>
      <c r="H29" s="45">
        <v>0</v>
      </c>
      <c r="I29" s="46">
        <v>-5.9001254138247949</v>
      </c>
      <c r="K29" t="str">
        <f t="shared" si="5"/>
        <v>Abfallwirtschaft</v>
      </c>
      <c r="L29" s="47" cm="1">
        <f t="array" ref="L29:Q29">_xlfn.XLOOKUP($K29,$B$6:$B$42,$C$6:$H$42)</f>
        <v>28.337404120599</v>
      </c>
      <c r="M29" s="47">
        <v>32</v>
      </c>
      <c r="N29" s="47">
        <v>56.160675733696131</v>
      </c>
      <c r="O29" s="47">
        <v>49.915695460624889</v>
      </c>
      <c r="P29" s="47">
        <v>32</v>
      </c>
      <c r="Q29" s="47">
        <v>32</v>
      </c>
      <c r="R29" s="47">
        <v>2.8827567592284811</v>
      </c>
      <c r="U29" s="47"/>
      <c r="V29" s="47"/>
      <c r="W29" s="47"/>
      <c r="X29" s="47"/>
      <c r="Y29" s="47"/>
      <c r="Z29" s="47"/>
    </row>
    <row r="30" spans="1:26" x14ac:dyDescent="0.2">
      <c r="A30" s="35"/>
      <c r="B30" s="49" t="s">
        <v>69</v>
      </c>
      <c r="C30" s="45">
        <v>0</v>
      </c>
      <c r="D30" s="45">
        <v>-14.782250558928666</v>
      </c>
      <c r="E30" s="45">
        <v>0</v>
      </c>
      <c r="F30" s="45">
        <v>0</v>
      </c>
      <c r="G30" s="45">
        <v>-1.442400153090059</v>
      </c>
      <c r="H30" s="45">
        <v>0</v>
      </c>
      <c r="I30" s="46">
        <v>0</v>
      </c>
      <c r="K30" t="s">
        <v>49</v>
      </c>
      <c r="L30" s="47" cm="1">
        <f t="array" ref="L30:Q30">_xlfn.XLOOKUP($K30,$B$6:$B$42,$C$6:$H$42)</f>
        <v>0</v>
      </c>
      <c r="M30" s="47">
        <v>0</v>
      </c>
      <c r="N30" s="47">
        <v>0</v>
      </c>
      <c r="O30" s="47">
        <v>0</v>
      </c>
      <c r="P30" s="47">
        <v>11.5</v>
      </c>
      <c r="Q30" s="47">
        <v>10</v>
      </c>
      <c r="U30" s="47"/>
      <c r="V30" s="47"/>
      <c r="W30" s="47"/>
      <c r="X30" s="47"/>
      <c r="Y30" s="47"/>
      <c r="Z30" s="47"/>
    </row>
    <row r="31" spans="1:26" x14ac:dyDescent="0.2">
      <c r="A31" s="35"/>
      <c r="B31" s="44" t="s">
        <v>70</v>
      </c>
      <c r="C31" s="45">
        <v>0</v>
      </c>
      <c r="D31" s="45">
        <v>0</v>
      </c>
      <c r="E31" s="45">
        <v>0</v>
      </c>
      <c r="F31" s="45">
        <v>0</v>
      </c>
      <c r="G31" s="45">
        <v>-56.773869034458684</v>
      </c>
      <c r="H31" s="45">
        <v>-3.0814350693123553</v>
      </c>
      <c r="I31" s="46">
        <v>0</v>
      </c>
      <c r="K31" t="s">
        <v>50</v>
      </c>
      <c r="L31" s="47" cm="1">
        <f t="array" ref="L31:Q31">_xlfn.XLOOKUP($K31,$B$6:$B$42,$C$6:$H$42)</f>
        <v>0</v>
      </c>
      <c r="M31">
        <v>0</v>
      </c>
      <c r="N31" s="52">
        <v>14.70486</v>
      </c>
      <c r="O31" s="52">
        <v>14.70486</v>
      </c>
      <c r="P31">
        <v>22</v>
      </c>
      <c r="Q31">
        <v>22</v>
      </c>
    </row>
    <row r="32" spans="1:26" x14ac:dyDescent="0.2">
      <c r="A32" s="35"/>
      <c r="B32" s="44" t="s">
        <v>71</v>
      </c>
      <c r="C32" s="45">
        <v>0</v>
      </c>
      <c r="D32" s="45">
        <v>-14.849671658379968</v>
      </c>
      <c r="E32" s="45">
        <v>0</v>
      </c>
      <c r="F32" s="45">
        <v>0</v>
      </c>
      <c r="G32" s="45">
        <v>0</v>
      </c>
      <c r="H32" s="45">
        <v>0</v>
      </c>
      <c r="I32" s="46">
        <v>0</v>
      </c>
      <c r="K32" s="53" t="str">
        <f>B15</f>
        <v>FoCCS Industrie</v>
      </c>
      <c r="L32" s="47" cm="1">
        <f t="array" ref="L32:Q32">_xlfn.XLOOKUP($K32,$B$6:$B$42,$C$6:$H$42)</f>
        <v>0</v>
      </c>
      <c r="M32" s="47">
        <v>62.545322375267119</v>
      </c>
      <c r="N32" s="47">
        <v>101.455902623</v>
      </c>
      <c r="O32" s="47">
        <v>0</v>
      </c>
      <c r="P32" s="47">
        <v>72.857009883220087</v>
      </c>
      <c r="Q32" s="47">
        <v>60.417402746009756</v>
      </c>
      <c r="R32" s="47">
        <v>0</v>
      </c>
    </row>
    <row r="33" spans="1:20" x14ac:dyDescent="0.2">
      <c r="A33" s="35"/>
      <c r="B33" s="49" t="s">
        <v>72</v>
      </c>
      <c r="C33" s="45">
        <v>0</v>
      </c>
      <c r="D33" s="45">
        <v>0</v>
      </c>
      <c r="E33" s="45">
        <v>0</v>
      </c>
      <c r="F33" s="45">
        <v>0</v>
      </c>
      <c r="G33" s="45">
        <v>0</v>
      </c>
      <c r="H33" s="45">
        <v>0</v>
      </c>
      <c r="I33" s="46">
        <v>0</v>
      </c>
      <c r="K33" s="53" t="str">
        <f>B16</f>
        <v>FoCCS Energie inkl. foWACCS</v>
      </c>
      <c r="L33" s="47" cm="1">
        <f t="array" ref="L33:Q33">_xlfn.XLOOKUP($K33,$B$6:$B$42,$C$6:$H$42)</f>
        <v>0</v>
      </c>
      <c r="M33" s="47">
        <v>0</v>
      </c>
      <c r="N33" s="47">
        <v>4.2168104969999982</v>
      </c>
      <c r="O33" s="47">
        <v>0</v>
      </c>
      <c r="P33" s="47">
        <v>58.961541480423442</v>
      </c>
      <c r="Q33" s="47">
        <v>64.258844683208324</v>
      </c>
      <c r="R33" s="48">
        <v>2.6005426429400234</v>
      </c>
      <c r="T33" s="47"/>
    </row>
    <row r="34" spans="1:20" x14ac:dyDescent="0.2">
      <c r="A34" s="35"/>
      <c r="B34" s="49" t="s">
        <v>73</v>
      </c>
      <c r="C34" s="45">
        <v>0</v>
      </c>
      <c r="D34" s="45">
        <v>0</v>
      </c>
      <c r="E34" s="45">
        <v>0</v>
      </c>
      <c r="F34" s="45">
        <v>0</v>
      </c>
      <c r="G34" s="45">
        <v>0</v>
      </c>
      <c r="H34" s="45">
        <v>0</v>
      </c>
      <c r="I34" s="46">
        <v>0</v>
      </c>
      <c r="K34" s="53" t="str">
        <f>B17</f>
        <v>Fossiles CCU (mittelfristig)</v>
      </c>
      <c r="L34" s="47" cm="1">
        <f t="array" ref="L34:Q34">_xlfn.XLOOKUP($K34,$B$6:$B$42,$C$6:$H$42)</f>
        <v>0</v>
      </c>
      <c r="M34" s="47">
        <v>0</v>
      </c>
      <c r="N34" s="47">
        <v>0</v>
      </c>
      <c r="O34" s="47">
        <v>0</v>
      </c>
      <c r="P34" s="47">
        <v>56.942015882005848</v>
      </c>
      <c r="Q34" s="47">
        <v>0</v>
      </c>
      <c r="R34" s="47">
        <v>0</v>
      </c>
    </row>
    <row r="35" spans="1:20" x14ac:dyDescent="0.2">
      <c r="A35" s="35"/>
      <c r="B35" s="49" t="s">
        <v>74</v>
      </c>
      <c r="C35" s="45">
        <v>0</v>
      </c>
      <c r="D35" s="45">
        <v>-14.849671658379968</v>
      </c>
      <c r="E35" s="45">
        <v>0</v>
      </c>
      <c r="F35" s="45">
        <v>0</v>
      </c>
      <c r="G35" s="45">
        <v>0</v>
      </c>
      <c r="H35" s="45">
        <v>0</v>
      </c>
      <c r="I35" s="46">
        <v>0</v>
      </c>
    </row>
    <row r="36" spans="1:20" x14ac:dyDescent="0.2">
      <c r="A36" s="35"/>
      <c r="B36" s="44" t="s">
        <v>65</v>
      </c>
      <c r="C36" s="45">
        <v>20.9011226576858</v>
      </c>
      <c r="D36" s="45">
        <v>0</v>
      </c>
      <c r="E36" s="45">
        <v>0</v>
      </c>
      <c r="F36" s="45">
        <v>0</v>
      </c>
      <c r="G36" s="45">
        <v>0</v>
      </c>
      <c r="H36" s="45">
        <v>0</v>
      </c>
      <c r="I36" s="46">
        <v>0</v>
      </c>
      <c r="K36" s="115" t="s">
        <v>94</v>
      </c>
      <c r="L36" s="115"/>
      <c r="M36" s="115"/>
      <c r="N36" s="115"/>
      <c r="O36" s="115"/>
      <c r="P36" s="115"/>
      <c r="Q36" s="115"/>
      <c r="R36" s="38"/>
    </row>
    <row r="37" spans="1:20" ht="51" x14ac:dyDescent="0.2">
      <c r="A37" s="35"/>
      <c r="B37" s="54" t="s">
        <v>76</v>
      </c>
      <c r="C37" s="45">
        <f t="shared" ref="C37:H37" si="6">C18-SUM(C19:C24)</f>
        <v>-598.40865116497901</v>
      </c>
      <c r="D37" s="45">
        <f t="shared" si="6"/>
        <v>-400.48668630252877</v>
      </c>
      <c r="E37" s="45">
        <f t="shared" si="6"/>
        <v>0</v>
      </c>
      <c r="F37" s="45">
        <f t="shared" si="6"/>
        <v>0</v>
      </c>
      <c r="G37" s="45">
        <f t="shared" si="6"/>
        <v>-4.2067150616276194E-6</v>
      </c>
      <c r="H37" s="45">
        <f t="shared" si="6"/>
        <v>-8.0298286775359884E-6</v>
      </c>
      <c r="I37" s="46">
        <v>0</v>
      </c>
      <c r="K37" s="42"/>
      <c r="L37" s="42" t="str">
        <f t="shared" ref="L37:Q37" si="7">C$5</f>
        <v>PAC2.0 (2024)</v>
      </c>
      <c r="M37" s="42" t="str">
        <f t="shared" si="7"/>
        <v>Agora Gas Exit (2023)</v>
      </c>
      <c r="N37" s="42" t="str">
        <f t="shared" si="7"/>
        <v>ISI Pathways Target (2025)</v>
      </c>
      <c r="O37" s="42" t="str">
        <f t="shared" si="7"/>
        <v>ISI Pathways Supreme (2025)</v>
      </c>
      <c r="P37" s="42" t="str">
        <f t="shared" si="7"/>
        <v>EU IA 2040 S2,5 (2024)</v>
      </c>
      <c r="Q37" s="42" t="str">
        <f t="shared" si="7"/>
        <v>EU IA 2040 LIFE (2024)</v>
      </c>
      <c r="R37" s="41" t="s">
        <v>137</v>
      </c>
    </row>
    <row r="38" spans="1:20" x14ac:dyDescent="0.2">
      <c r="A38" s="35"/>
      <c r="B38" s="54" t="s">
        <v>67</v>
      </c>
      <c r="C38" s="45">
        <v>54.494523199288011</v>
      </c>
      <c r="D38" s="45">
        <v>0</v>
      </c>
      <c r="E38" s="45">
        <v>0</v>
      </c>
      <c r="F38" s="45">
        <v>0</v>
      </c>
      <c r="G38" s="45">
        <v>147</v>
      </c>
      <c r="H38" s="45">
        <v>133.06211462722106</v>
      </c>
      <c r="I38" s="46">
        <v>35.721925421105283</v>
      </c>
      <c r="K38" s="49" t="str">
        <f t="shared" ref="K38:K43" si="8">B26</f>
        <v>BECCS (Industrie)</v>
      </c>
      <c r="L38" s="47" cm="1">
        <f t="array" ref="L38:Q38">_xlfn.XLOOKUP($K38,$B$6:$B$42,$C$6:$H$42)</f>
        <v>0</v>
      </c>
      <c r="M38" s="47">
        <v>-29.06803230124136</v>
      </c>
      <c r="N38" s="47">
        <v>-13.894623776082449</v>
      </c>
      <c r="O38" s="47">
        <v>0</v>
      </c>
      <c r="P38" s="47">
        <v>0</v>
      </c>
      <c r="Q38" s="47">
        <v>0</v>
      </c>
      <c r="R38" s="47">
        <v>0</v>
      </c>
    </row>
    <row r="39" spans="1:20" x14ac:dyDescent="0.2">
      <c r="A39" s="35"/>
      <c r="B39" s="44"/>
      <c r="C39" s="45"/>
      <c r="D39" s="45"/>
      <c r="E39" s="45"/>
      <c r="F39" s="45"/>
      <c r="G39" s="45"/>
      <c r="H39" s="45"/>
      <c r="I39" s="46"/>
      <c r="K39" s="49" t="str">
        <f t="shared" si="8"/>
        <v>BECCS (Energie)</v>
      </c>
      <c r="L39" s="47" cm="1">
        <f t="array" ref="L39:Q39">_xlfn.XLOOKUP($K39,$B$6:$B$42,$C$6:$H$42)</f>
        <v>0</v>
      </c>
      <c r="M39" s="47">
        <v>0</v>
      </c>
      <c r="N39" s="47">
        <v>-13.894623776082449</v>
      </c>
      <c r="O39" s="47">
        <v>0</v>
      </c>
      <c r="P39" s="47">
        <v>-56.218184732698603</v>
      </c>
      <c r="Q39" s="47">
        <v>0</v>
      </c>
      <c r="R39" s="47">
        <v>0</v>
      </c>
    </row>
    <row r="40" spans="1:20" x14ac:dyDescent="0.2">
      <c r="A40" s="35"/>
      <c r="B40" s="44" t="s">
        <v>77</v>
      </c>
      <c r="C40" s="45">
        <f t="shared" ref="C40:H40" si="9">SUM(C6:C14)</f>
        <v>253.46158282921402</v>
      </c>
      <c r="D40" s="45">
        <f t="shared" si="9"/>
        <v>482.41377730497942</v>
      </c>
      <c r="E40" s="45">
        <f t="shared" si="9"/>
        <v>547.69094458821723</v>
      </c>
      <c r="F40" s="45">
        <f t="shared" si="9"/>
        <v>382.64965670804537</v>
      </c>
      <c r="G40" s="45">
        <f t="shared" si="9"/>
        <v>551.60260068214461</v>
      </c>
      <c r="H40" s="45">
        <f t="shared" si="9"/>
        <v>501.01828086571334</v>
      </c>
      <c r="I40" s="46">
        <v>54.312119412205234</v>
      </c>
      <c r="K40" s="49" t="str">
        <f t="shared" si="8"/>
        <v>BCCS nicht-energetisch (Industrie)</v>
      </c>
      <c r="L40" s="47" cm="1">
        <f t="array" ref="L40:Q40">_xlfn.XLOOKUP($K40,$B$6:$B$42,$C$6:$H$42)</f>
        <v>0</v>
      </c>
      <c r="M40" s="47">
        <v>0</v>
      </c>
      <c r="N40" s="47">
        <v>0</v>
      </c>
      <c r="O40" s="47">
        <v>0</v>
      </c>
      <c r="P40" s="47">
        <v>0</v>
      </c>
      <c r="Q40" s="47">
        <v>0</v>
      </c>
      <c r="R40" s="47">
        <v>0</v>
      </c>
    </row>
    <row r="41" spans="1:20" x14ac:dyDescent="0.2">
      <c r="A41" s="35"/>
      <c r="B41" s="44" t="s">
        <v>78</v>
      </c>
      <c r="C41" s="45">
        <f>SUM(C6:C13)</f>
        <v>253.46158282921402</v>
      </c>
      <c r="D41" s="45">
        <f>SUM(D6:D11)</f>
        <v>419.8684549297123</v>
      </c>
      <c r="E41" s="45">
        <f>SUM(E6:E13)</f>
        <v>442.01823146821727</v>
      </c>
      <c r="F41" s="45">
        <f>SUM(F6:F13)</f>
        <v>382.64965670804537</v>
      </c>
      <c r="G41" s="45">
        <f>SUM(G6:G13)</f>
        <v>362.84203343649523</v>
      </c>
      <c r="H41" s="45">
        <f>SUM(H6:H13)</f>
        <v>376.34203343649523</v>
      </c>
      <c r="I41" s="46">
        <v>51.711576769265214</v>
      </c>
      <c r="K41" s="49" t="str">
        <f t="shared" si="8"/>
        <v>BWACCS (Energie)</v>
      </c>
      <c r="L41" s="47" cm="1">
        <f t="array" ref="L41:Q41">_xlfn.XLOOKUP($K41,$B$6:$B$42,$C$6:$H$42)</f>
        <v>0</v>
      </c>
      <c r="M41" s="47">
        <v>0</v>
      </c>
      <c r="N41" s="47">
        <v>0</v>
      </c>
      <c r="O41" s="47">
        <v>0</v>
      </c>
      <c r="P41" s="47">
        <v>0</v>
      </c>
      <c r="Q41" s="47">
        <v>0</v>
      </c>
      <c r="R41" s="47">
        <v>-5.9001254138247949</v>
      </c>
    </row>
    <row r="42" spans="1:20" x14ac:dyDescent="0.2">
      <c r="A42" s="35"/>
      <c r="B42" s="44" t="s">
        <v>136</v>
      </c>
      <c r="C42" s="45">
        <f t="shared" ref="C42:F42" si="10">C41+C18+C25+C31+C32</f>
        <v>-344.94706833576498</v>
      </c>
      <c r="D42" s="45">
        <f t="shared" si="10"/>
        <v>-39.318185891366461</v>
      </c>
      <c r="E42" s="45">
        <f>E41+E18+E25+E31+E32</f>
        <v>1.0658141036401503E-14</v>
      </c>
      <c r="F42" s="45">
        <f t="shared" si="10"/>
        <v>-116.7617212558975</v>
      </c>
      <c r="G42" s="45">
        <f>G41+G18+G25+G31+G32</f>
        <v>-84.206194631619965</v>
      </c>
      <c r="H42" s="45">
        <f>H41+H18+H25+H31+H32</f>
        <v>-15.289471244774283</v>
      </c>
      <c r="I42" s="46">
        <v>-10.096620552021818</v>
      </c>
      <c r="K42" s="49" t="str">
        <f t="shared" si="8"/>
        <v>BCCU (mittelfristig)</v>
      </c>
      <c r="L42" s="47" cm="1">
        <f t="array" ref="L42:Q42">_xlfn.XLOOKUP($K42,$B$6:$B$42,$C$6:$H$42)</f>
        <v>0</v>
      </c>
      <c r="M42" s="47">
        <v>-14.782250558928666</v>
      </c>
      <c r="N42" s="47">
        <v>0</v>
      </c>
      <c r="O42" s="47">
        <v>0</v>
      </c>
      <c r="P42" s="47">
        <v>-1.442400153090059</v>
      </c>
      <c r="Q42" s="47">
        <v>0</v>
      </c>
      <c r="R42" s="47">
        <v>0</v>
      </c>
    </row>
    <row r="43" spans="1:20" x14ac:dyDescent="0.2">
      <c r="A43" s="35"/>
      <c r="B43" s="35"/>
      <c r="C43" s="45"/>
      <c r="D43" s="45"/>
      <c r="E43" s="45"/>
      <c r="F43" s="45"/>
      <c r="G43" s="45"/>
      <c r="H43" s="45"/>
      <c r="I43" s="46"/>
      <c r="K43" s="49" t="str">
        <f t="shared" si="8"/>
        <v>DACCS</v>
      </c>
      <c r="L43" s="47" cm="1">
        <f t="array" ref="L43:Q43">_xlfn.XLOOKUP($K43,$B$6:$B$42,$C$6:$H$42)</f>
        <v>0</v>
      </c>
      <c r="M43" s="47">
        <v>0</v>
      </c>
      <c r="N43" s="47">
        <v>0</v>
      </c>
      <c r="O43" s="47">
        <v>0</v>
      </c>
      <c r="P43" s="47">
        <v>-56.773869034458684</v>
      </c>
      <c r="Q43" s="47">
        <v>-3.0814350693123553</v>
      </c>
      <c r="R43" s="47">
        <v>0</v>
      </c>
    </row>
    <row r="44" spans="1:20" x14ac:dyDescent="0.2">
      <c r="A44" s="35"/>
      <c r="B44" s="35" t="s">
        <v>80</v>
      </c>
      <c r="C44" s="55">
        <v>253.46158282921402</v>
      </c>
      <c r="D44" s="55">
        <v>482.41377730497948</v>
      </c>
      <c r="E44" s="55">
        <v>547.69094458821735</v>
      </c>
      <c r="F44" s="55">
        <v>382.64965670804537</v>
      </c>
      <c r="G44" s="55">
        <v>603.16257471643326</v>
      </c>
      <c r="H44" s="55">
        <v>544.57825490000187</v>
      </c>
      <c r="I44" s="46">
        <v>51.711576769265214</v>
      </c>
      <c r="K44" s="49" t="str">
        <f>B35</f>
        <v>Biomasse in Produkten</v>
      </c>
      <c r="L44" s="47" cm="1">
        <f t="array" ref="L44:Q44">_xlfn.XLOOKUP($K44,$B$6:$B$42,$C$6:$H$42)</f>
        <v>0</v>
      </c>
      <c r="M44" s="47">
        <v>-14.849671658379968</v>
      </c>
      <c r="N44" s="47">
        <v>0</v>
      </c>
      <c r="O44" s="47">
        <v>0</v>
      </c>
      <c r="P44" s="47">
        <v>0</v>
      </c>
      <c r="Q44" s="47">
        <v>0</v>
      </c>
      <c r="R44" s="47">
        <v>0</v>
      </c>
    </row>
    <row r="45" spans="1:20" x14ac:dyDescent="0.2">
      <c r="A45" s="35"/>
      <c r="B45" s="35"/>
      <c r="C45" s="56">
        <v>253.46158282921402</v>
      </c>
      <c r="D45" s="56">
        <v>689.5040050950106</v>
      </c>
      <c r="E45" s="56">
        <v>442.01823146821732</v>
      </c>
      <c r="F45" s="56">
        <v>382.64965670804537</v>
      </c>
      <c r="G45" s="56">
        <v>414.40200747078387</v>
      </c>
      <c r="H45" s="56">
        <v>419.90200747078381</v>
      </c>
      <c r="I45" s="46">
        <v>-10.096620552021818</v>
      </c>
      <c r="K45" s="49" t="str">
        <f>B18</f>
        <v>Netto LULUCF</v>
      </c>
      <c r="L45" s="47" cm="1">
        <f t="array" ref="L45:Q45">_xlfn.XLOOKUP($K45,$B$6:$B$42,$C$6:$H$42)</f>
        <v>-598.40865116497901</v>
      </c>
      <c r="M45" s="47">
        <v>-400.48668630252877</v>
      </c>
      <c r="N45" s="47">
        <v>-414.22898391605236</v>
      </c>
      <c r="O45" s="47">
        <v>-499.41137796394287</v>
      </c>
      <c r="P45" s="47">
        <v>-332.61377414786784</v>
      </c>
      <c r="Q45" s="47">
        <v>-388.55006961195716</v>
      </c>
      <c r="R45" s="47">
        <v>-55.908071907462237</v>
      </c>
    </row>
    <row r="46" spans="1:20" x14ac:dyDescent="0.2">
      <c r="A46" s="35"/>
      <c r="B46" s="35"/>
      <c r="C46" s="56">
        <v>-344.94706833576498</v>
      </c>
      <c r="D46" s="56">
        <v>256.78599735912678</v>
      </c>
      <c r="E46" s="56">
        <v>0</v>
      </c>
      <c r="F46" s="56">
        <v>-116.7617212558975</v>
      </c>
      <c r="G46" s="56">
        <v>-32.697924551600352</v>
      </c>
      <c r="H46" s="56">
        <v>-8.4817115374611944</v>
      </c>
      <c r="I46" s="46">
        <v>0</v>
      </c>
    </row>
    <row r="47" spans="1:20" x14ac:dyDescent="0.2">
      <c r="A47" s="35"/>
      <c r="B47" s="35" t="s">
        <v>81</v>
      </c>
      <c r="C47" s="55">
        <f>C40-C44</f>
        <v>0</v>
      </c>
      <c r="D47" s="55">
        <f t="shared" ref="D47:H49" si="11">D40-D44</f>
        <v>0</v>
      </c>
      <c r="E47" s="55">
        <f>E40-E44</f>
        <v>0</v>
      </c>
      <c r="F47" s="55">
        <f t="shared" si="11"/>
        <v>0</v>
      </c>
      <c r="G47" s="55">
        <f t="shared" si="11"/>
        <v>-51.559974034288643</v>
      </c>
      <c r="H47" s="55">
        <f t="shared" si="11"/>
        <v>-43.55997403428853</v>
      </c>
      <c r="I47" s="46">
        <v>2.6005426429400202</v>
      </c>
      <c r="K47" t="s">
        <v>82</v>
      </c>
      <c r="L47" s="50">
        <f t="shared" ref="L47:Q47" si="12">(L32+L33)/SUM(L24:L34)</f>
        <v>0</v>
      </c>
      <c r="M47" s="50">
        <f t="shared" si="12"/>
        <v>0.12965077972001263</v>
      </c>
      <c r="N47" s="50">
        <f t="shared" si="12"/>
        <v>0.19294223168040561</v>
      </c>
      <c r="O47" s="50">
        <f t="shared" si="12"/>
        <v>0</v>
      </c>
      <c r="P47" s="50">
        <f t="shared" si="12"/>
        <v>0.2389737669848345</v>
      </c>
      <c r="Q47" s="50">
        <f t="shared" si="12"/>
        <v>0.24884570521815896</v>
      </c>
      <c r="R47" s="50"/>
    </row>
    <row r="48" spans="1:20" x14ac:dyDescent="0.2">
      <c r="A48" s="35"/>
      <c r="B48" s="35" t="s">
        <v>83</v>
      </c>
      <c r="C48" s="55">
        <f>C41-C45</f>
        <v>0</v>
      </c>
      <c r="D48" s="55">
        <f t="shared" si="11"/>
        <v>-269.6355501652983</v>
      </c>
      <c r="E48" s="55">
        <f t="shared" si="11"/>
        <v>0</v>
      </c>
      <c r="F48" s="55">
        <f t="shared" si="11"/>
        <v>0</v>
      </c>
      <c r="G48" s="55">
        <f t="shared" si="11"/>
        <v>-51.559974034288643</v>
      </c>
      <c r="H48" s="55">
        <f t="shared" si="11"/>
        <v>-43.559974034288587</v>
      </c>
      <c r="I48" s="46">
        <v>61.808197321287032</v>
      </c>
      <c r="K48" t="s">
        <v>84</v>
      </c>
      <c r="L48" s="50" t="e">
        <f>(L32+L33)/(#REF!+#REF!)</f>
        <v>#REF!</v>
      </c>
      <c r="M48" s="50" t="e">
        <f>(M32+M33)/(#REF!+#REF!)</f>
        <v>#REF!</v>
      </c>
      <c r="N48" s="50" t="e">
        <f>(N32+N33)/(#REF!+#REF!)</f>
        <v>#REF!</v>
      </c>
      <c r="O48" s="50" t="e">
        <f>(O32+O33)/(#REF!+#REF!)</f>
        <v>#REF!</v>
      </c>
      <c r="P48" s="50" t="e">
        <f>(P32+P33)/(#REF!+#REF!)</f>
        <v>#REF!</v>
      </c>
      <c r="Q48" s="50" t="e">
        <f>(Q32+Q33)/(#REF!+#REF!)</f>
        <v>#REF!</v>
      </c>
      <c r="R48" s="50"/>
    </row>
    <row r="49" spans="1:18" x14ac:dyDescent="0.2">
      <c r="A49" s="35"/>
      <c r="B49" s="35" t="s">
        <v>85</v>
      </c>
      <c r="C49" s="55">
        <f>C42-C46</f>
        <v>0</v>
      </c>
      <c r="D49" s="55">
        <f t="shared" si="11"/>
        <v>-296.10418325049324</v>
      </c>
      <c r="E49" s="55">
        <f t="shared" si="11"/>
        <v>1.0658141036401503E-14</v>
      </c>
      <c r="F49" s="55">
        <f t="shared" si="11"/>
        <v>0</v>
      </c>
      <c r="G49" s="55">
        <f>G42-G46</f>
        <v>-51.508270080019614</v>
      </c>
      <c r="H49" s="55">
        <f t="shared" si="11"/>
        <v>-6.8077597073130889</v>
      </c>
      <c r="I49" s="46">
        <v>-10.096620552021818</v>
      </c>
    </row>
    <row r="50" spans="1:18" x14ac:dyDescent="0.2">
      <c r="A50" s="35"/>
      <c r="B50" s="35"/>
      <c r="C50" s="35"/>
      <c r="D50" s="35"/>
      <c r="E50" s="35"/>
      <c r="I50" s="46">
        <v>0</v>
      </c>
      <c r="K50" t="s">
        <v>86</v>
      </c>
      <c r="L50" s="50" t="e">
        <f>SUM(L38:L44)/SUM(#REF!)</f>
        <v>#REF!</v>
      </c>
      <c r="M50" s="50" t="e">
        <f>SUM(M38:M44)/SUM(#REF!)</f>
        <v>#REF!</v>
      </c>
      <c r="N50" s="50" t="e">
        <f>SUM(N38:N44)/SUM(#REF!)</f>
        <v>#REF!</v>
      </c>
      <c r="O50" s="50" t="e">
        <f>SUM(O38:O44)/SUM(#REF!)</f>
        <v>#REF!</v>
      </c>
      <c r="P50" s="50" t="e">
        <f>SUM(P38:P44)/SUM(#REF!)</f>
        <v>#REF!</v>
      </c>
      <c r="Q50" s="50" t="e">
        <f>SUM(Q38:Q44)/SUM(#REF!)</f>
        <v>#REF!</v>
      </c>
      <c r="R50" s="50"/>
    </row>
    <row r="51" spans="1:18" x14ac:dyDescent="0.2">
      <c r="A51" s="35"/>
      <c r="B51" s="35"/>
      <c r="C51" s="35"/>
      <c r="D51" s="35"/>
      <c r="E51" s="35"/>
      <c r="I51" s="46">
        <v>0</v>
      </c>
    </row>
    <row r="52" spans="1:18" x14ac:dyDescent="0.2">
      <c r="A52" s="35"/>
    </row>
    <row r="53" spans="1:18" ht="51" x14ac:dyDescent="0.2">
      <c r="A53" s="35"/>
      <c r="K53" s="42"/>
      <c r="L53" s="42" t="str">
        <f t="shared" ref="L53:Q53" si="13">C$5</f>
        <v>PAC2.0 (2024)</v>
      </c>
      <c r="M53" s="42" t="str">
        <f t="shared" si="13"/>
        <v>Agora Gas Exit (2023)</v>
      </c>
      <c r="N53" s="42" t="str">
        <f t="shared" si="13"/>
        <v>ISI Pathways Target (2025)</v>
      </c>
      <c r="O53" s="42" t="str">
        <f t="shared" si="13"/>
        <v>ISI Pathways Supreme (2025)</v>
      </c>
      <c r="P53" s="42" t="str">
        <f t="shared" si="13"/>
        <v>EU IA 2040 S2,5 (2024)</v>
      </c>
      <c r="Q53" s="42" t="str">
        <f t="shared" si="13"/>
        <v>EU IA 2040 LIFE (2024)</v>
      </c>
      <c r="R53" s="42"/>
    </row>
    <row r="54" spans="1:18" x14ac:dyDescent="0.2">
      <c r="A54" s="35"/>
      <c r="K54" t="str">
        <f t="shared" ref="K54:K60" si="14">B18</f>
        <v>Netto LULUCF</v>
      </c>
      <c r="L54" s="47" cm="1">
        <f t="array" ref="L54:Q54">_xlfn.XLOOKUP($K54,$B$6:$B$42,$C$6:$H$42)</f>
        <v>-598.40865116497901</v>
      </c>
      <c r="M54" s="47">
        <v>-400.48668630252877</v>
      </c>
      <c r="N54" s="47">
        <v>-414.22898391605236</v>
      </c>
      <c r="O54" s="47">
        <v>-499.41137796394287</v>
      </c>
      <c r="P54" s="47">
        <v>-332.61377414786784</v>
      </c>
      <c r="Q54" s="47">
        <v>-388.55006961195716</v>
      </c>
      <c r="R54" s="47"/>
    </row>
    <row r="55" spans="1:18" x14ac:dyDescent="0.2">
      <c r="K55" t="str">
        <f t="shared" si="14"/>
        <v>Netto-Grünland</v>
      </c>
      <c r="L55" s="47" cm="1">
        <f t="array" ref="L55:Q55">_xlfn.XLOOKUP($K55,$B$6:$B$42,$C$6:$H$42)</f>
        <v>0</v>
      </c>
      <c r="M55" s="47">
        <v>0</v>
      </c>
      <c r="N55" s="47">
        <v>-22.460230218224389</v>
      </c>
      <c r="O55" s="47">
        <v>-33.907696574467202</v>
      </c>
      <c r="P55" s="47">
        <v>-7.1769072050091633</v>
      </c>
      <c r="Q55" s="47">
        <v>-13.161093235554969</v>
      </c>
      <c r="R55" s="47"/>
    </row>
    <row r="56" spans="1:18" x14ac:dyDescent="0.2">
      <c r="K56" t="str">
        <f t="shared" si="14"/>
        <v>Netto-Ackerland</v>
      </c>
      <c r="L56" s="47" cm="1">
        <f t="array" ref="L56:Q56">_xlfn.XLOOKUP($K56,$B$6:$B$42,$C$6:$H$42)</f>
        <v>0</v>
      </c>
      <c r="M56" s="47">
        <v>0</v>
      </c>
      <c r="N56" s="47">
        <v>20.767563813057979</v>
      </c>
      <c r="O56" s="47">
        <v>-8.0448089179061384</v>
      </c>
      <c r="P56" s="47">
        <v>-22.182308437583451</v>
      </c>
      <c r="Q56" s="47">
        <v>-29.026009313989988</v>
      </c>
      <c r="R56" s="47"/>
    </row>
    <row r="57" spans="1:18" x14ac:dyDescent="0.2">
      <c r="K57" t="str">
        <f t="shared" si="14"/>
        <v>Netto-Feuchtgebiete</v>
      </c>
      <c r="L57" s="47" cm="1">
        <f t="array" ref="L57:Q57">_xlfn.XLOOKUP($K57,$B$6:$B$42,$C$6:$H$42)</f>
        <v>0</v>
      </c>
      <c r="M57" s="47">
        <v>0</v>
      </c>
      <c r="N57" s="47">
        <v>0.56196491657689485</v>
      </c>
      <c r="O57" s="47">
        <v>-5.9313277891786864</v>
      </c>
      <c r="P57" s="47">
        <v>21.449868926657999</v>
      </c>
      <c r="Q57" s="47">
        <v>21.449868926657999</v>
      </c>
      <c r="R57" s="47"/>
    </row>
    <row r="58" spans="1:18" x14ac:dyDescent="0.2">
      <c r="B58" s="57"/>
      <c r="K58" t="str">
        <f t="shared" si="14"/>
        <v>Netto-Siedlungen</v>
      </c>
      <c r="L58" s="47" cm="1">
        <f t="array" ref="L58:Q58">_xlfn.XLOOKUP($K58,$B$6:$B$42,$C$6:$H$42)</f>
        <v>0</v>
      </c>
      <c r="M58" s="47">
        <v>0</v>
      </c>
      <c r="N58" s="47">
        <v>20.273879129792931</v>
      </c>
      <c r="O58" s="47">
        <v>19.480478527000102</v>
      </c>
      <c r="P58" s="47">
        <v>10.022311770958213</v>
      </c>
      <c r="Q58" s="47">
        <v>10.022314431163169</v>
      </c>
      <c r="R58" s="47"/>
    </row>
    <row r="59" spans="1:18" x14ac:dyDescent="0.2">
      <c r="B59" s="44" t="s">
        <v>87</v>
      </c>
      <c r="C59" s="45">
        <f t="shared" ref="C59:H59" si="15">C18+C25+C31+C32</f>
        <v>-598.40865116497901</v>
      </c>
      <c r="D59" s="45">
        <f t="shared" si="15"/>
        <v>-459.18664082107875</v>
      </c>
      <c r="E59" s="45">
        <f t="shared" si="15"/>
        <v>-442.01823146821727</v>
      </c>
      <c r="F59" s="45">
        <f t="shared" si="15"/>
        <v>-499.41137796394287</v>
      </c>
      <c r="G59" s="45">
        <f t="shared" si="15"/>
        <v>-447.04822806811524</v>
      </c>
      <c r="H59" s="45">
        <f t="shared" si="15"/>
        <v>-391.63150468126952</v>
      </c>
      <c r="K59" t="str">
        <f t="shared" si="14"/>
        <v>Netto-Holzprodukte</v>
      </c>
      <c r="L59" s="47" cm="1">
        <f t="array" ref="L59:Q59">_xlfn.XLOOKUP($K59,$B$6:$B$42,$C$6:$H$42)</f>
        <v>0</v>
      </c>
      <c r="M59" s="47">
        <v>0</v>
      </c>
      <c r="N59" s="47">
        <v>-41.156409119962042</v>
      </c>
      <c r="O59" s="47">
        <v>-47.634732777733838</v>
      </c>
      <c r="P59" s="47">
        <v>-46.432164545416086</v>
      </c>
      <c r="Q59" s="47">
        <v>-47.146320371351777</v>
      </c>
      <c r="R59" s="47"/>
    </row>
    <row r="60" spans="1:18" x14ac:dyDescent="0.2">
      <c r="B60" s="44" t="s">
        <v>88</v>
      </c>
      <c r="C60" s="55">
        <f t="shared" ref="C60:H60" si="16">C32+C31+C25</f>
        <v>0</v>
      </c>
      <c r="D60" s="55">
        <f t="shared" si="16"/>
        <v>-58.699954518549994</v>
      </c>
      <c r="E60" s="55">
        <f t="shared" si="16"/>
        <v>-27.789247552164898</v>
      </c>
      <c r="F60" s="55">
        <f t="shared" si="16"/>
        <v>0</v>
      </c>
      <c r="G60" s="55">
        <f t="shared" si="16"/>
        <v>-114.43445392024735</v>
      </c>
      <c r="H60" s="55">
        <f t="shared" si="16"/>
        <v>-3.0814350693123553</v>
      </c>
      <c r="K60" t="str">
        <f t="shared" si="14"/>
        <v>Netto-Wälder</v>
      </c>
      <c r="L60" s="47" cm="1">
        <f t="array" ref="L60:Q60">_xlfn.XLOOKUP($K60,$B$6:$B$42,$C$6:$H$42)</f>
        <v>0</v>
      </c>
      <c r="M60" s="47">
        <v>0</v>
      </c>
      <c r="N60" s="47">
        <v>-392.2157524372937</v>
      </c>
      <c r="O60" s="47">
        <v>-423.3732904316571</v>
      </c>
      <c r="P60" s="47">
        <v>-288.29457045076026</v>
      </c>
      <c r="Q60" s="47">
        <v>-330.68882201905291</v>
      </c>
      <c r="R60" s="47"/>
    </row>
    <row r="61" spans="1:18" x14ac:dyDescent="0.2">
      <c r="C61" s="47"/>
      <c r="D61" s="47"/>
      <c r="E61" s="47"/>
      <c r="F61" s="47"/>
      <c r="G61" s="47"/>
      <c r="H61" s="47"/>
      <c r="K61" t="str">
        <f>B37</f>
        <v>LULUCF (nicht spezifiziert)</v>
      </c>
      <c r="L61" s="47" cm="1">
        <f t="array" ref="L61:Q61">_xlfn.XLOOKUP($K61,$B$6:$B$42,$C$6:$H$42)</f>
        <v>-598.40865116497901</v>
      </c>
      <c r="M61" s="47">
        <v>-400.48668630252877</v>
      </c>
      <c r="N61" s="47">
        <v>0</v>
      </c>
      <c r="O61" s="47">
        <v>0</v>
      </c>
      <c r="P61" s="47">
        <v>-4.2067150616276194E-6</v>
      </c>
      <c r="Q61" s="47">
        <v>-8.0298286775359884E-6</v>
      </c>
      <c r="R61" s="47"/>
    </row>
    <row r="62" spans="1:18" x14ac:dyDescent="0.2">
      <c r="C62" s="47"/>
      <c r="D62" s="47"/>
      <c r="E62" s="47"/>
      <c r="F62" s="47"/>
      <c r="G62" s="47"/>
      <c r="H62" s="47"/>
    </row>
    <row r="63" spans="1:18" x14ac:dyDescent="0.2">
      <c r="C63" s="47"/>
      <c r="D63" s="47"/>
      <c r="E63" s="47"/>
      <c r="F63" s="47"/>
      <c r="G63" s="47"/>
      <c r="H63" s="47"/>
    </row>
    <row r="64" spans="1:18" x14ac:dyDescent="0.2">
      <c r="C64" s="47"/>
      <c r="D64" s="47"/>
      <c r="E64" s="47"/>
      <c r="F64" s="47"/>
      <c r="G64" s="47"/>
      <c r="H64" s="47"/>
    </row>
    <row r="65" spans="2:8" x14ac:dyDescent="0.2">
      <c r="C65" s="47"/>
      <c r="D65" s="47"/>
      <c r="E65" s="47"/>
      <c r="F65" s="47"/>
      <c r="G65" s="47"/>
      <c r="H65" s="47"/>
    </row>
    <row r="66" spans="2:8" x14ac:dyDescent="0.2">
      <c r="C66" s="47"/>
      <c r="D66" s="47"/>
      <c r="E66" s="47"/>
      <c r="F66" s="47"/>
      <c r="G66" s="47"/>
      <c r="H66" s="47"/>
    </row>
    <row r="67" spans="2:8" x14ac:dyDescent="0.2">
      <c r="C67" s="47"/>
      <c r="D67" s="47"/>
      <c r="E67" s="47"/>
      <c r="F67" s="47"/>
      <c r="G67" s="47"/>
      <c r="H67" s="47"/>
    </row>
    <row r="68" spans="2:8" x14ac:dyDescent="0.2">
      <c r="C68" s="47"/>
      <c r="D68" s="47"/>
      <c r="E68" s="47"/>
      <c r="F68" s="47"/>
      <c r="G68" s="47"/>
      <c r="H68" s="47"/>
    </row>
    <row r="69" spans="2:8" x14ac:dyDescent="0.2">
      <c r="B69" s="58"/>
      <c r="C69" s="47"/>
      <c r="D69" s="47"/>
      <c r="E69" s="47"/>
      <c r="F69" s="47"/>
      <c r="G69" s="47"/>
      <c r="H69" s="47"/>
    </row>
    <row r="70" spans="2:8" x14ac:dyDescent="0.2">
      <c r="C70" s="47"/>
      <c r="D70" s="47"/>
      <c r="E70" s="47"/>
      <c r="F70" s="47"/>
      <c r="G70" s="47"/>
      <c r="H70" s="47"/>
    </row>
    <row r="71" spans="2:8" x14ac:dyDescent="0.2">
      <c r="B71" s="57"/>
    </row>
    <row r="73" spans="2:8" x14ac:dyDescent="0.2">
      <c r="C73" s="47"/>
      <c r="D73" s="47"/>
      <c r="E73" s="47"/>
      <c r="F73" s="47"/>
      <c r="G73" s="47"/>
      <c r="H73" s="47"/>
    </row>
    <row r="74" spans="2:8" x14ac:dyDescent="0.2">
      <c r="C74" s="47"/>
      <c r="D74" s="47"/>
      <c r="E74" s="47"/>
      <c r="F74" s="47"/>
      <c r="G74" s="47"/>
      <c r="H74" s="47"/>
    </row>
    <row r="75" spans="2:8" x14ac:dyDescent="0.2">
      <c r="C75" s="47"/>
      <c r="D75" s="47"/>
      <c r="E75" s="47"/>
      <c r="F75" s="47"/>
      <c r="G75" s="47"/>
      <c r="H75" s="47"/>
    </row>
    <row r="76" spans="2:8" x14ac:dyDescent="0.2">
      <c r="C76" s="47"/>
      <c r="D76" s="47"/>
      <c r="E76" s="47"/>
      <c r="F76" s="47"/>
      <c r="G76" s="47"/>
      <c r="H76" s="47"/>
    </row>
    <row r="77" spans="2:8" x14ac:dyDescent="0.2">
      <c r="C77" s="47"/>
      <c r="D77" s="47"/>
      <c r="E77" s="47"/>
      <c r="F77" s="47"/>
      <c r="G77" s="47"/>
      <c r="H77" s="47"/>
    </row>
    <row r="78" spans="2:8" x14ac:dyDescent="0.2">
      <c r="C78" s="47"/>
      <c r="D78" s="47"/>
      <c r="E78" s="47"/>
      <c r="F78" s="47"/>
      <c r="G78" s="47"/>
      <c r="H78" s="47"/>
    </row>
    <row r="79" spans="2:8" x14ac:dyDescent="0.2">
      <c r="C79" s="47"/>
      <c r="D79" s="47"/>
      <c r="E79" s="47"/>
      <c r="F79" s="47"/>
      <c r="G79" s="47"/>
      <c r="H79" s="47"/>
    </row>
    <row r="80" spans="2:8" x14ac:dyDescent="0.2">
      <c r="C80" s="47"/>
      <c r="D80" s="47"/>
      <c r="E80" s="47"/>
      <c r="F80" s="47"/>
      <c r="G80" s="47"/>
      <c r="H80" s="47"/>
    </row>
    <row r="81" spans="2:10" x14ac:dyDescent="0.2">
      <c r="C81" s="47"/>
      <c r="D81" s="47"/>
      <c r="E81" s="47"/>
      <c r="F81" s="47"/>
      <c r="G81" s="47"/>
      <c r="H81" s="47"/>
    </row>
    <row r="82" spans="2:10" x14ac:dyDescent="0.2">
      <c r="C82" s="47"/>
      <c r="D82" s="47"/>
      <c r="E82" s="47"/>
      <c r="F82" s="47"/>
      <c r="G82" s="47"/>
      <c r="H82" s="47"/>
    </row>
    <row r="83" spans="2:10" x14ac:dyDescent="0.2">
      <c r="C83" s="47"/>
      <c r="D83" s="47"/>
      <c r="E83" s="47"/>
      <c r="F83" s="47"/>
      <c r="G83" s="47"/>
      <c r="H83" s="47"/>
    </row>
    <row r="84" spans="2:10" x14ac:dyDescent="0.2">
      <c r="B84" s="58"/>
      <c r="C84" s="47"/>
      <c r="D84" s="47"/>
      <c r="E84" s="47"/>
      <c r="F84" s="47"/>
      <c r="G84" s="47"/>
      <c r="H84" s="47"/>
    </row>
    <row r="85" spans="2:10" x14ac:dyDescent="0.2">
      <c r="C85" s="47"/>
      <c r="D85" s="47"/>
      <c r="E85" s="47"/>
      <c r="F85" s="47"/>
      <c r="G85" s="47"/>
      <c r="H85" s="47"/>
    </row>
    <row r="88" spans="2:10" x14ac:dyDescent="0.2">
      <c r="B88" s="57" t="s">
        <v>89</v>
      </c>
    </row>
    <row r="89" spans="2:10" x14ac:dyDescent="0.2">
      <c r="B89">
        <f>B79</f>
        <v>0</v>
      </c>
      <c r="C89" s="47">
        <f>C79</f>
        <v>0</v>
      </c>
      <c r="D89" s="47">
        <f t="shared" ref="D89:H90" si="17">D79</f>
        <v>0</v>
      </c>
      <c r="E89" s="47">
        <f t="shared" si="17"/>
        <v>0</v>
      </c>
      <c r="F89" s="47">
        <f t="shared" si="17"/>
        <v>0</v>
      </c>
      <c r="G89" s="47">
        <f t="shared" si="17"/>
        <v>0</v>
      </c>
      <c r="H89" s="47">
        <f t="shared" si="17"/>
        <v>0</v>
      </c>
    </row>
    <row r="90" spans="2:10" x14ac:dyDescent="0.2">
      <c r="B90">
        <f>B80</f>
        <v>0</v>
      </c>
      <c r="C90" s="47">
        <f>C80</f>
        <v>0</v>
      </c>
      <c r="D90" s="47">
        <f t="shared" si="17"/>
        <v>0</v>
      </c>
      <c r="E90" s="47">
        <f t="shared" si="17"/>
        <v>0</v>
      </c>
      <c r="F90" s="47">
        <f>F80</f>
        <v>0</v>
      </c>
      <c r="G90" s="47">
        <f t="shared" si="17"/>
        <v>0</v>
      </c>
      <c r="H90" s="47">
        <f t="shared" si="17"/>
        <v>0</v>
      </c>
    </row>
    <row r="91" spans="2:10" x14ac:dyDescent="0.2">
      <c r="B91">
        <f>B82</f>
        <v>0</v>
      </c>
      <c r="C91" s="47">
        <f>-C82</f>
        <v>0</v>
      </c>
      <c r="D91" s="47">
        <f t="shared" ref="D91:H93" si="18">-D82</f>
        <v>0</v>
      </c>
      <c r="E91" s="47">
        <f t="shared" si="18"/>
        <v>0</v>
      </c>
      <c r="F91" s="47">
        <f t="shared" si="18"/>
        <v>0</v>
      </c>
      <c r="G91" s="47">
        <f t="shared" si="18"/>
        <v>0</v>
      </c>
      <c r="H91" s="47">
        <f t="shared" si="18"/>
        <v>0</v>
      </c>
    </row>
    <row r="92" spans="2:10" x14ac:dyDescent="0.2">
      <c r="B92">
        <f>B83</f>
        <v>0</v>
      </c>
      <c r="C92" s="47">
        <f>-C83</f>
        <v>0</v>
      </c>
      <c r="D92" s="47">
        <f t="shared" si="18"/>
        <v>0</v>
      </c>
      <c r="E92" s="47">
        <f t="shared" si="18"/>
        <v>0</v>
      </c>
      <c r="F92" s="47">
        <f t="shared" si="18"/>
        <v>0</v>
      </c>
      <c r="G92" s="47">
        <f t="shared" si="18"/>
        <v>0</v>
      </c>
      <c r="H92" s="47">
        <f t="shared" si="18"/>
        <v>0</v>
      </c>
    </row>
    <row r="93" spans="2:10" x14ac:dyDescent="0.2">
      <c r="B93">
        <f>B84</f>
        <v>0</v>
      </c>
      <c r="C93" s="47">
        <f>-C84</f>
        <v>0</v>
      </c>
      <c r="D93" s="47">
        <f t="shared" si="18"/>
        <v>0</v>
      </c>
      <c r="E93" s="47">
        <f t="shared" si="18"/>
        <v>0</v>
      </c>
      <c r="F93" s="47">
        <f>-F84</f>
        <v>0</v>
      </c>
      <c r="G93" s="47">
        <f t="shared" si="18"/>
        <v>0</v>
      </c>
      <c r="H93" s="47">
        <f t="shared" si="18"/>
        <v>0</v>
      </c>
      <c r="J93" s="58"/>
    </row>
    <row r="95" spans="2:10" x14ac:dyDescent="0.2">
      <c r="B95" s="53" t="s">
        <v>63</v>
      </c>
      <c r="C95" s="59" t="e">
        <v>#N/A</v>
      </c>
      <c r="D95" s="59" t="e">
        <v>#N/A</v>
      </c>
      <c r="E95" s="59" t="e">
        <v>#N/A</v>
      </c>
      <c r="F95" s="59" t="e">
        <v>#N/A</v>
      </c>
      <c r="G95" s="59" t="e">
        <v>#N/A</v>
      </c>
      <c r="H95" s="59" t="e">
        <v>#N/A</v>
      </c>
    </row>
    <row r="96" spans="2:10" x14ac:dyDescent="0.2">
      <c r="B96" s="53" t="s">
        <v>64</v>
      </c>
      <c r="C96" s="59"/>
      <c r="D96" s="59"/>
      <c r="E96" s="59"/>
      <c r="F96" s="59"/>
      <c r="G96" s="59"/>
      <c r="H96" s="59"/>
    </row>
    <row r="97" spans="2:8" x14ac:dyDescent="0.2">
      <c r="B97" s="53" t="s">
        <v>90</v>
      </c>
      <c r="C97" s="59"/>
      <c r="D97" s="59"/>
      <c r="E97" s="59"/>
      <c r="F97" s="59"/>
      <c r="G97" s="59"/>
      <c r="H97" s="59"/>
    </row>
    <row r="98" spans="2:8" x14ac:dyDescent="0.2">
      <c r="B98" s="53" t="s">
        <v>91</v>
      </c>
      <c r="C98" s="59"/>
      <c r="D98" s="59"/>
      <c r="E98" s="59"/>
      <c r="F98" s="59"/>
      <c r="G98" s="59"/>
      <c r="H98" s="59"/>
    </row>
  </sheetData>
  <mergeCells count="5">
    <mergeCell ref="K4:Q4"/>
    <mergeCell ref="T4:AA4"/>
    <mergeCell ref="K22:Q22"/>
    <mergeCell ref="T22:Z22"/>
    <mergeCell ref="K36:Q36"/>
  </mergeCells>
  <conditionalFormatting sqref="C47:H49">
    <cfRule type="cellIs" dxfId="1" priority="1" operator="equal">
      <formula>0</formula>
    </cfRule>
  </conditionalFormatting>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3"/>
  </sheetPr>
  <dimension ref="A1:AA53"/>
  <sheetViews>
    <sheetView showGridLines="0" zoomScaleNormal="100" workbookViewId="0">
      <selection activeCell="B8" sqref="B8"/>
    </sheetView>
  </sheetViews>
  <sheetFormatPr baseColWidth="10" defaultColWidth="11.42578125" defaultRowHeight="12.75" x14ac:dyDescent="0.2"/>
  <cols>
    <col min="1" max="1" width="18" style="74" bestFit="1" customWidth="1"/>
    <col min="2" max="2" width="37.7109375" style="74" customWidth="1"/>
    <col min="3" max="12" width="16.7109375" style="74" customWidth="1"/>
    <col min="13" max="16384" width="11.42578125" style="74"/>
  </cols>
  <sheetData>
    <row r="1" spans="1:27" x14ac:dyDescent="0.2">
      <c r="A1" s="73" t="s">
        <v>95</v>
      </c>
      <c r="B1" s="135" t="s">
        <v>18</v>
      </c>
      <c r="C1" s="136"/>
      <c r="D1" s="136"/>
      <c r="E1" s="136"/>
      <c r="F1" s="136"/>
      <c r="G1" s="136"/>
      <c r="H1" s="136"/>
      <c r="I1" s="136"/>
      <c r="J1" s="136"/>
      <c r="K1" s="136"/>
      <c r="L1" s="136"/>
    </row>
    <row r="2" spans="1:27" x14ac:dyDescent="0.2">
      <c r="A2" s="73" t="s">
        <v>96</v>
      </c>
      <c r="B2" s="135"/>
      <c r="C2" s="136"/>
      <c r="D2" s="136"/>
      <c r="E2" s="136"/>
      <c r="F2" s="136"/>
      <c r="G2" s="136"/>
      <c r="H2" s="136"/>
      <c r="I2" s="136"/>
      <c r="J2" s="136"/>
      <c r="K2" s="136"/>
      <c r="L2" s="136"/>
    </row>
    <row r="3" spans="1:27" x14ac:dyDescent="0.2">
      <c r="A3" s="73" t="s">
        <v>97</v>
      </c>
      <c r="B3" s="135" t="s">
        <v>98</v>
      </c>
      <c r="C3" s="136"/>
      <c r="D3" s="136"/>
      <c r="E3" s="136"/>
      <c r="F3" s="136"/>
      <c r="G3" s="136"/>
      <c r="H3" s="136"/>
      <c r="I3" s="136"/>
      <c r="J3" s="136"/>
      <c r="K3" s="136"/>
      <c r="L3" s="136"/>
      <c r="AA3" s="74" t="str">
        <f>"Quelle: "&amp;'Daten,Quellen und Anmerkungen'!B3</f>
        <v>Quelle: Umweltbundesamt</v>
      </c>
    </row>
    <row r="4" spans="1:27" x14ac:dyDescent="0.2">
      <c r="A4" s="73" t="s">
        <v>99</v>
      </c>
      <c r="B4" s="135"/>
      <c r="C4" s="136"/>
      <c r="D4" s="136"/>
      <c r="E4" s="136"/>
      <c r="F4" s="136"/>
      <c r="G4" s="136"/>
      <c r="H4" s="136"/>
      <c r="I4" s="136"/>
      <c r="J4" s="136"/>
      <c r="K4" s="136"/>
      <c r="L4" s="136"/>
    </row>
    <row r="5" spans="1:27" ht="24" x14ac:dyDescent="0.2">
      <c r="A5" s="73" t="s">
        <v>100</v>
      </c>
      <c r="B5" s="135" t="s">
        <v>101</v>
      </c>
      <c r="C5" s="136"/>
      <c r="D5" s="136"/>
      <c r="E5" s="136"/>
      <c r="F5" s="136"/>
      <c r="G5" s="136"/>
      <c r="H5" s="136"/>
      <c r="I5" s="136"/>
      <c r="J5" s="136"/>
      <c r="K5" s="136"/>
      <c r="L5" s="136"/>
    </row>
    <row r="6" spans="1:27" ht="24" x14ac:dyDescent="0.2">
      <c r="A6" s="75" t="s">
        <v>102</v>
      </c>
      <c r="B6" s="137" t="s">
        <v>103</v>
      </c>
      <c r="C6" s="138"/>
      <c r="D6" s="138"/>
      <c r="E6" s="138"/>
      <c r="F6" s="138"/>
      <c r="G6" s="138"/>
      <c r="H6" s="138"/>
      <c r="I6" s="138"/>
      <c r="J6" s="138"/>
      <c r="K6" s="138"/>
      <c r="L6" s="138"/>
    </row>
    <row r="8" spans="1:27" ht="25.5" x14ac:dyDescent="0.2">
      <c r="B8" s="76" t="s">
        <v>104</v>
      </c>
      <c r="C8" s="76"/>
      <c r="D8" s="76"/>
      <c r="E8" s="76"/>
      <c r="F8" s="76"/>
      <c r="G8" s="76"/>
      <c r="H8" s="76"/>
      <c r="I8" s="76"/>
      <c r="J8" s="76"/>
      <c r="K8" s="76"/>
      <c r="L8" s="76"/>
    </row>
    <row r="9" spans="1:27" ht="18.75" customHeight="1" x14ac:dyDescent="0.2">
      <c r="B9" s="3"/>
      <c r="C9" s="4" t="s">
        <v>42</v>
      </c>
      <c r="D9" s="4" t="s">
        <v>105</v>
      </c>
      <c r="E9" s="4" t="s">
        <v>106</v>
      </c>
      <c r="F9" s="4" t="s">
        <v>107</v>
      </c>
      <c r="G9" s="4" t="s">
        <v>108</v>
      </c>
      <c r="H9" s="4" t="s">
        <v>109</v>
      </c>
      <c r="I9" s="4"/>
      <c r="J9" s="4"/>
      <c r="K9" s="4"/>
      <c r="L9" s="5"/>
      <c r="M9" s="76"/>
      <c r="N9" s="76"/>
      <c r="O9" s="76"/>
      <c r="P9" s="76"/>
      <c r="Q9" s="77"/>
      <c r="R9" s="77"/>
      <c r="S9" s="77"/>
      <c r="T9" s="77"/>
      <c r="U9" s="77"/>
      <c r="V9" s="77"/>
      <c r="W9" s="77"/>
      <c r="X9" s="77"/>
      <c r="Y9" s="77"/>
      <c r="Z9" s="77"/>
      <c r="AA9" s="77"/>
    </row>
    <row r="10" spans="1:27" ht="18.75" customHeight="1" x14ac:dyDescent="0.2">
      <c r="B10" s="1" t="s">
        <v>43</v>
      </c>
      <c r="C10" s="78">
        <f>'Vorberechnung(DataGraph)'!L6</f>
        <v>29.534569455784599</v>
      </c>
      <c r="D10" s="78">
        <f>'Vorberechnung(DataGraph)'!M6</f>
        <v>25.847676314272082</v>
      </c>
      <c r="E10" s="78">
        <f>'Vorberechnung(DataGraph)'!N6</f>
        <v>7.440025965711432</v>
      </c>
      <c r="F10" s="78">
        <f>'Vorberechnung(DataGraph)'!O6</f>
        <v>7.7288053960571963</v>
      </c>
      <c r="G10" s="78">
        <f>'Vorberechnung(DataGraph)'!P6</f>
        <v>7.440025965711432</v>
      </c>
      <c r="H10" s="78">
        <f>'Vorberechnung(DataGraph)'!Q6</f>
        <v>7.440025965711432</v>
      </c>
      <c r="I10" s="78"/>
      <c r="J10" s="78"/>
      <c r="K10" s="78"/>
      <c r="L10" s="79"/>
    </row>
    <row r="11" spans="1:27" ht="18.75" customHeight="1" x14ac:dyDescent="0.2">
      <c r="A11" s="80"/>
      <c r="B11" s="2" t="s">
        <v>44</v>
      </c>
      <c r="C11" s="81">
        <f>'Vorberechnung(DataGraph)'!L7</f>
        <v>96.931173232687001</v>
      </c>
      <c r="D11" s="81">
        <f>'Vorberechnung(DataGraph)'!M7</f>
        <v>94.720030821343812</v>
      </c>
      <c r="E11" s="81">
        <f>'Vorberechnung(DataGraph)'!N7</f>
        <v>67.69396664306511</v>
      </c>
      <c r="F11" s="81">
        <f>'Vorberechnung(DataGraph)'!O7</f>
        <v>152.39580328941497</v>
      </c>
      <c r="G11" s="81">
        <f>'Vorberechnung(DataGraph)'!P7</f>
        <v>14.5</v>
      </c>
      <c r="H11" s="81">
        <f>'Vorberechnung(DataGraph)'!Q7</f>
        <v>18</v>
      </c>
      <c r="I11" s="81"/>
      <c r="J11" s="81"/>
      <c r="K11" s="81"/>
      <c r="L11" s="82"/>
    </row>
    <row r="12" spans="1:27" ht="18.75" customHeight="1" x14ac:dyDescent="0.2">
      <c r="A12" s="80"/>
      <c r="B12" s="1" t="s">
        <v>45</v>
      </c>
      <c r="C12" s="78">
        <f>'Vorberechnung(DataGraph)'!L8</f>
        <v>16.937214593096101</v>
      </c>
      <c r="D12" s="78">
        <f>'Vorberechnung(DataGraph)'!M8</f>
        <v>0</v>
      </c>
      <c r="E12" s="78">
        <f>'Vorberechnung(DataGraph)'!N8</f>
        <v>2.3364434960658249</v>
      </c>
      <c r="F12" s="78">
        <f>'Vorberechnung(DataGraph)'!O8</f>
        <v>1.920605492984631</v>
      </c>
      <c r="G12" s="78">
        <f>'Vorberechnung(DataGraph)'!P8</f>
        <v>7.5</v>
      </c>
      <c r="H12" s="78">
        <f>'Vorberechnung(DataGraph)'!Q8</f>
        <v>9</v>
      </c>
      <c r="I12" s="78"/>
      <c r="J12" s="78"/>
      <c r="K12" s="78"/>
      <c r="L12" s="79"/>
    </row>
    <row r="13" spans="1:27" ht="18.75" customHeight="1" x14ac:dyDescent="0.2">
      <c r="A13" s="80"/>
      <c r="B13" s="2" t="s">
        <v>46</v>
      </c>
      <c r="C13" s="81">
        <f>'Vorberechnung(DataGraph)'!L9</f>
        <v>0.71418567040963399</v>
      </c>
      <c r="D13" s="81">
        <f>'Vorberechnung(DataGraph)'!M9</f>
        <v>0</v>
      </c>
      <c r="E13" s="81">
        <f>'Vorberechnung(DataGraph)'!N9</f>
        <v>0</v>
      </c>
      <c r="F13" s="81">
        <f>'Vorberechnung(DataGraph)'!O9</f>
        <v>0</v>
      </c>
      <c r="G13" s="81">
        <f>'Vorberechnung(DataGraph)'!P9</f>
        <v>0.78464268321003938</v>
      </c>
      <c r="H13" s="81">
        <f>'Vorberechnung(DataGraph)'!Q9</f>
        <v>9.9917726192302077</v>
      </c>
      <c r="I13" s="81"/>
      <c r="J13" s="81"/>
      <c r="K13" s="81"/>
      <c r="L13" s="82"/>
    </row>
    <row r="14" spans="1:27" ht="18.75" customHeight="1" x14ac:dyDescent="0.2">
      <c r="A14" s="80"/>
      <c r="B14" s="1" t="s">
        <v>47</v>
      </c>
      <c r="C14" s="78">
        <f>'Vorberechnung(DataGraph)'!L10</f>
        <v>81.00703575663772</v>
      </c>
      <c r="D14" s="78">
        <f>'Vorberechnung(DataGraph)'!M10</f>
        <v>267.30074779409642</v>
      </c>
      <c r="E14" s="78">
        <f>'Vorberechnung(DataGraph)'!N10</f>
        <v>293.68225962967881</v>
      </c>
      <c r="F14" s="78">
        <f>'Vorberechnung(DataGraph)'!O10</f>
        <v>155.9838870689637</v>
      </c>
      <c r="G14" s="78">
        <f>'Vorberechnung(DataGraph)'!P10</f>
        <v>267.11736478757376</v>
      </c>
      <c r="H14" s="78">
        <f>'Vorberechnung(DataGraph)'!Q10</f>
        <v>267.91023485155358</v>
      </c>
      <c r="I14" s="78"/>
      <c r="J14" s="78"/>
      <c r="K14" s="78"/>
      <c r="L14" s="79"/>
    </row>
    <row r="15" spans="1:27" ht="18.75" customHeight="1" x14ac:dyDescent="0.2">
      <c r="A15" s="80"/>
      <c r="B15" s="2" t="s">
        <v>48</v>
      </c>
      <c r="C15" s="81">
        <f>'Vorberechnung(DataGraph)'!L11</f>
        <v>28.337404120599</v>
      </c>
      <c r="D15" s="81">
        <f>'Vorberechnung(DataGraph)'!M11</f>
        <v>32</v>
      </c>
      <c r="E15" s="81">
        <f>'Vorberechnung(DataGraph)'!N11</f>
        <v>56.160675733696131</v>
      </c>
      <c r="F15" s="81">
        <f>'Vorberechnung(DataGraph)'!O11</f>
        <v>49.915695460624889</v>
      </c>
      <c r="G15" s="81">
        <f>'Vorberechnung(DataGraph)'!P11</f>
        <v>32</v>
      </c>
      <c r="H15" s="81">
        <f>'Vorberechnung(DataGraph)'!Q11</f>
        <v>32</v>
      </c>
      <c r="I15" s="81"/>
      <c r="J15" s="81"/>
      <c r="K15" s="81"/>
      <c r="L15" s="82"/>
    </row>
    <row r="16" spans="1:27" ht="18.75" customHeight="1" x14ac:dyDescent="0.2">
      <c r="A16" s="80"/>
      <c r="B16" s="1" t="s">
        <v>49</v>
      </c>
      <c r="C16" s="78">
        <f>'Vorberechnung(DataGraph)'!L12</f>
        <v>0</v>
      </c>
      <c r="D16" s="78">
        <f>'Vorberechnung(DataGraph)'!M12</f>
        <v>0</v>
      </c>
      <c r="E16" s="78">
        <f>'Vorberechnung(DataGraph)'!N12</f>
        <v>0</v>
      </c>
      <c r="F16" s="78">
        <f>'Vorberechnung(DataGraph)'!O12</f>
        <v>0</v>
      </c>
      <c r="G16" s="78">
        <f>'Vorberechnung(DataGraph)'!P12</f>
        <v>11.5</v>
      </c>
      <c r="H16" s="78">
        <f>'Vorberechnung(DataGraph)'!Q12</f>
        <v>10</v>
      </c>
      <c r="I16" s="78"/>
      <c r="J16" s="78"/>
      <c r="K16" s="78"/>
      <c r="L16" s="79"/>
    </row>
    <row r="17" spans="1:12" ht="18.75" customHeight="1" x14ac:dyDescent="0.2">
      <c r="A17" s="80"/>
      <c r="B17" s="2" t="s">
        <v>110</v>
      </c>
      <c r="C17" s="81">
        <f>'Vorberechnung(DataGraph)'!L13</f>
        <v>0</v>
      </c>
      <c r="D17" s="81">
        <f>'Vorberechnung(DataGraph)'!M13</f>
        <v>0</v>
      </c>
      <c r="E17" s="81">
        <f>'Vorberechnung(DataGraph)'!N13</f>
        <v>14.70486</v>
      </c>
      <c r="F17" s="81">
        <f>'Vorberechnung(DataGraph)'!O13</f>
        <v>14.70486</v>
      </c>
      <c r="G17" s="81">
        <f>'Vorberechnung(DataGraph)'!P13</f>
        <v>22</v>
      </c>
      <c r="H17" s="81">
        <f>'Vorberechnung(DataGraph)'!Q13</f>
        <v>22</v>
      </c>
      <c r="I17" s="81"/>
      <c r="J17" s="81"/>
      <c r="K17" s="81"/>
      <c r="L17" s="82"/>
    </row>
    <row r="18" spans="1:12" ht="18.75" customHeight="1" x14ac:dyDescent="0.2">
      <c r="A18" s="80"/>
      <c r="B18" s="112" t="s">
        <v>152</v>
      </c>
      <c r="C18" s="78">
        <f>'Vorberechnung(DataGraph)'!L14</f>
        <v>0</v>
      </c>
      <c r="D18" s="78">
        <f>'Vorberechnung(DataGraph)'!M14</f>
        <v>62.545322375267119</v>
      </c>
      <c r="E18" s="78">
        <f>'Vorberechnung(DataGraph)'!N14</f>
        <v>105.67271312</v>
      </c>
      <c r="F18" s="78">
        <f>'Vorberechnung(DataGraph)'!O14</f>
        <v>0</v>
      </c>
      <c r="G18" s="78">
        <f>'Vorberechnung(DataGraph)'!P14</f>
        <v>188.76056724564938</v>
      </c>
      <c r="H18" s="78">
        <f>'Vorberechnung(DataGraph)'!Q14</f>
        <v>124.67624742921808</v>
      </c>
      <c r="I18" s="78"/>
      <c r="J18" s="78"/>
      <c r="K18" s="78"/>
      <c r="L18" s="79"/>
    </row>
    <row r="19" spans="1:12" ht="18.75" customHeight="1" x14ac:dyDescent="0.2">
      <c r="A19" s="80"/>
      <c r="B19" s="2" t="s">
        <v>53</v>
      </c>
      <c r="C19" s="81">
        <f>'Vorberechnung(DataGraph)'!L15</f>
        <v>-598.40865116497901</v>
      </c>
      <c r="D19" s="81">
        <f>'Vorberechnung(DataGraph)'!M15</f>
        <v>-400.48668630252877</v>
      </c>
      <c r="E19" s="81">
        <f>'Vorberechnung(DataGraph)'!N15</f>
        <v>-414.22898391605236</v>
      </c>
      <c r="F19" s="81">
        <f>'Vorberechnung(DataGraph)'!O15</f>
        <v>-499.41137796394287</v>
      </c>
      <c r="G19" s="81">
        <f>'Vorberechnung(DataGraph)'!P15</f>
        <v>-332.61377414786784</v>
      </c>
      <c r="H19" s="81">
        <f>'Vorberechnung(DataGraph)'!Q15</f>
        <v>-388.55006961195716</v>
      </c>
      <c r="I19" s="81"/>
      <c r="J19" s="81"/>
      <c r="K19" s="81"/>
      <c r="L19" s="82"/>
    </row>
    <row r="20" spans="1:12" ht="18.75" customHeight="1" x14ac:dyDescent="0.2">
      <c r="A20" s="80"/>
      <c r="B20" s="1" t="s">
        <v>62</v>
      </c>
      <c r="C20" s="78">
        <f>'Vorberechnung(DataGraph)'!L16</f>
        <v>0</v>
      </c>
      <c r="D20" s="78">
        <f>'Vorberechnung(DataGraph)'!M16</f>
        <v>-43.850282860170026</v>
      </c>
      <c r="E20" s="78">
        <f>'Vorberechnung(DataGraph)'!N16</f>
        <v>-27.789247552164898</v>
      </c>
      <c r="F20" s="78">
        <f>'Vorberechnung(DataGraph)'!O16</f>
        <v>0</v>
      </c>
      <c r="G20" s="78">
        <f>'Vorberechnung(DataGraph)'!P16</f>
        <v>-57.660584885788666</v>
      </c>
      <c r="H20" s="78">
        <f>'Vorberechnung(DataGraph)'!Q16</f>
        <v>0</v>
      </c>
      <c r="I20" s="78"/>
      <c r="J20" s="78"/>
      <c r="K20" s="78"/>
      <c r="L20" s="79"/>
    </row>
    <row r="21" spans="1:12" ht="18.75" customHeight="1" x14ac:dyDescent="0.2">
      <c r="A21" s="80"/>
      <c r="B21" s="2" t="s">
        <v>70</v>
      </c>
      <c r="C21" s="81">
        <f>'Vorberechnung(DataGraph)'!L17</f>
        <v>0</v>
      </c>
      <c r="D21" s="81">
        <f>'Vorberechnung(DataGraph)'!M17</f>
        <v>0</v>
      </c>
      <c r="E21" s="81">
        <f>'Vorberechnung(DataGraph)'!N17</f>
        <v>0</v>
      </c>
      <c r="F21" s="81">
        <f>'Vorberechnung(DataGraph)'!O17</f>
        <v>0</v>
      </c>
      <c r="G21" s="81">
        <f>'Vorberechnung(DataGraph)'!P17</f>
        <v>-56.773869034458684</v>
      </c>
      <c r="H21" s="81">
        <f>'Vorberechnung(DataGraph)'!Q17</f>
        <v>-3.0814350693123553</v>
      </c>
      <c r="I21" s="81"/>
      <c r="J21" s="81"/>
      <c r="K21" s="81"/>
      <c r="L21" s="82"/>
    </row>
    <row r="22" spans="1:12" ht="18.75" customHeight="1" x14ac:dyDescent="0.2">
      <c r="A22" s="80"/>
      <c r="B22" s="26" t="s">
        <v>71</v>
      </c>
      <c r="C22" s="83">
        <f>'Vorberechnung(DataGraph)'!L18</f>
        <v>0</v>
      </c>
      <c r="D22" s="83">
        <f>'Vorberechnung(DataGraph)'!M18</f>
        <v>-14.849671658379968</v>
      </c>
      <c r="E22" s="83">
        <f>'Vorberechnung(DataGraph)'!N18</f>
        <v>0</v>
      </c>
      <c r="F22" s="83">
        <f>'Vorberechnung(DataGraph)'!O18</f>
        <v>0</v>
      </c>
      <c r="G22" s="83">
        <f>'Vorberechnung(DataGraph)'!P18</f>
        <v>0</v>
      </c>
      <c r="H22" s="83">
        <f>'Vorberechnung(DataGraph)'!Q18</f>
        <v>0</v>
      </c>
      <c r="I22" s="78"/>
      <c r="J22" s="78"/>
      <c r="K22" s="78"/>
      <c r="L22" s="79"/>
    </row>
    <row r="23" spans="1:12" ht="18.75" customHeight="1" x14ac:dyDescent="0.2">
      <c r="A23" s="80"/>
      <c r="B23" s="2" t="s">
        <v>81</v>
      </c>
      <c r="C23" s="81">
        <f t="shared" ref="C23:H23" si="0">C24+C18</f>
        <v>253.46158282921402</v>
      </c>
      <c r="D23" s="81">
        <f t="shared" si="0"/>
        <v>467.56410564659944</v>
      </c>
      <c r="E23" s="81">
        <f t="shared" si="0"/>
        <v>547.69094458821723</v>
      </c>
      <c r="F23" s="81">
        <f t="shared" si="0"/>
        <v>382.64965670804537</v>
      </c>
      <c r="G23" s="81">
        <f t="shared" si="0"/>
        <v>551.60260068214461</v>
      </c>
      <c r="H23" s="81">
        <f t="shared" si="0"/>
        <v>501.01828086571334</v>
      </c>
      <c r="I23" s="81"/>
      <c r="J23" s="81"/>
      <c r="K23" s="81"/>
      <c r="L23" s="82"/>
    </row>
    <row r="24" spans="1:12" ht="18.75" customHeight="1" x14ac:dyDescent="0.2">
      <c r="A24" s="80"/>
      <c r="B24" s="1" t="s">
        <v>111</v>
      </c>
      <c r="C24" s="78">
        <f t="shared" ref="C24:H24" si="1">C25-SUM(C19:C21)</f>
        <v>253.46158282921402</v>
      </c>
      <c r="D24" s="78">
        <f t="shared" si="1"/>
        <v>405.01878327133232</v>
      </c>
      <c r="E24" s="78">
        <f t="shared" si="1"/>
        <v>442.01823146821727</v>
      </c>
      <c r="F24" s="78">
        <f t="shared" si="1"/>
        <v>382.64965670804537</v>
      </c>
      <c r="G24" s="78">
        <f t="shared" si="1"/>
        <v>362.84203343649529</v>
      </c>
      <c r="H24" s="78">
        <f t="shared" si="1"/>
        <v>376.34203343649529</v>
      </c>
      <c r="I24" s="78"/>
      <c r="J24" s="78"/>
      <c r="K24" s="78"/>
      <c r="L24" s="79"/>
    </row>
    <row r="25" spans="1:12" ht="18.75" customHeight="1" x14ac:dyDescent="0.2">
      <c r="A25" s="80"/>
      <c r="B25" s="2" t="s">
        <v>112</v>
      </c>
      <c r="C25" s="81">
        <f t="shared" ref="C25:H25" si="2">SUM(C10:C22)-C18</f>
        <v>-344.94706833576498</v>
      </c>
      <c r="D25" s="81">
        <f t="shared" si="2"/>
        <v>-39.318185891366461</v>
      </c>
      <c r="E25" s="81">
        <f t="shared" si="2"/>
        <v>0</v>
      </c>
      <c r="F25" s="81">
        <f t="shared" si="2"/>
        <v>-116.7617212558975</v>
      </c>
      <c r="G25" s="81">
        <f t="shared" si="2"/>
        <v>-84.206194631619965</v>
      </c>
      <c r="H25" s="81">
        <f t="shared" si="2"/>
        <v>-15.289471244774248</v>
      </c>
      <c r="I25" s="81"/>
      <c r="J25" s="81"/>
      <c r="K25" s="81"/>
      <c r="L25" s="82"/>
    </row>
    <row r="26" spans="1:12" ht="18.75" customHeight="1" x14ac:dyDescent="0.2">
      <c r="A26" s="80"/>
      <c r="B26" s="1"/>
      <c r="C26" s="78"/>
      <c r="D26" s="78"/>
      <c r="E26" s="78"/>
      <c r="F26" s="78"/>
      <c r="G26" s="78"/>
      <c r="H26" s="78"/>
      <c r="I26" s="78"/>
      <c r="J26" s="78"/>
      <c r="K26" s="78"/>
      <c r="L26" s="79"/>
    </row>
    <row r="27" spans="1:12" ht="18.75" customHeight="1" x14ac:dyDescent="0.2">
      <c r="A27" s="80"/>
      <c r="B27" s="2"/>
      <c r="C27" s="81"/>
      <c r="D27" s="81"/>
      <c r="E27" s="81"/>
      <c r="F27" s="81"/>
      <c r="G27" s="81"/>
      <c r="H27" s="81"/>
      <c r="I27" s="81"/>
      <c r="J27" s="81"/>
      <c r="K27" s="81"/>
      <c r="L27" s="82"/>
    </row>
    <row r="28" spans="1:12" ht="18.75" customHeight="1" x14ac:dyDescent="0.2">
      <c r="B28" s="1"/>
      <c r="C28" s="78"/>
      <c r="D28" s="78"/>
      <c r="E28" s="78"/>
      <c r="F28" s="78"/>
      <c r="G28" s="78"/>
      <c r="H28" s="78"/>
      <c r="I28" s="78"/>
      <c r="J28" s="78"/>
      <c r="K28" s="78"/>
      <c r="L28" s="79"/>
    </row>
    <row r="30" spans="1:12" ht="13.5" thickBot="1" x14ac:dyDescent="0.25"/>
    <row r="31" spans="1:12" s="70" customFormat="1" ht="15.75" x14ac:dyDescent="0.2">
      <c r="B31" s="60" t="s">
        <v>113</v>
      </c>
      <c r="C31" s="61"/>
      <c r="D31" s="61"/>
      <c r="E31" s="61"/>
      <c r="F31" s="61"/>
      <c r="G31" s="61"/>
      <c r="H31" s="61"/>
      <c r="I31" s="61"/>
    </row>
    <row r="32" spans="1:12" s="70" customFormat="1" ht="32.25" customHeight="1" x14ac:dyDescent="0.2">
      <c r="B32" s="62" t="str">
        <f>C9</f>
        <v>PAC2.0 (2024)</v>
      </c>
      <c r="C32" s="131" t="s">
        <v>114</v>
      </c>
      <c r="D32" s="119"/>
      <c r="E32" s="119"/>
      <c r="F32" s="119"/>
      <c r="G32" s="119"/>
      <c r="H32" s="119"/>
      <c r="I32" s="120"/>
    </row>
    <row r="33" spans="2:16" s="70" customFormat="1" ht="48" customHeight="1" x14ac:dyDescent="0.2">
      <c r="B33" s="102" t="str">
        <f xml:space="preserve"> D9</f>
        <v>Agora Gas Exit (2023)</v>
      </c>
      <c r="C33" s="132" t="s">
        <v>115</v>
      </c>
      <c r="D33" s="129"/>
      <c r="E33" s="129"/>
      <c r="F33" s="129"/>
      <c r="G33" s="129"/>
      <c r="H33" s="129"/>
      <c r="I33" s="129"/>
    </row>
    <row r="34" spans="2:16" s="70" customFormat="1" ht="22.5" customHeight="1" x14ac:dyDescent="0.2">
      <c r="B34" s="62" t="str">
        <f>E9</f>
        <v>ISI Pathways Target (2025)</v>
      </c>
      <c r="C34" s="116" t="s">
        <v>138</v>
      </c>
      <c r="D34" s="117"/>
      <c r="E34" s="117"/>
      <c r="F34" s="117"/>
      <c r="G34" s="117"/>
      <c r="H34" s="117"/>
      <c r="I34" s="117"/>
    </row>
    <row r="35" spans="2:16" s="70" customFormat="1" ht="31.5" customHeight="1" x14ac:dyDescent="0.2">
      <c r="B35" s="102" t="str">
        <f>F9</f>
        <v>ISI Pathways Supreme (2025)</v>
      </c>
      <c r="C35" s="116"/>
      <c r="D35" s="117"/>
      <c r="E35" s="117"/>
      <c r="F35" s="117"/>
      <c r="G35" s="117"/>
      <c r="H35" s="117"/>
      <c r="I35" s="117"/>
    </row>
    <row r="36" spans="2:16" s="70" customFormat="1" ht="27" customHeight="1" x14ac:dyDescent="0.2">
      <c r="B36" s="62" t="str">
        <f>G9</f>
        <v>EU IA 2040 S2,5 (2024)</v>
      </c>
      <c r="C36" s="133" t="s">
        <v>116</v>
      </c>
      <c r="D36" s="134"/>
      <c r="E36" s="134"/>
      <c r="F36" s="134"/>
      <c r="G36" s="134"/>
      <c r="H36" s="134"/>
      <c r="I36" s="134"/>
    </row>
    <row r="37" spans="2:16" s="70" customFormat="1" ht="27" customHeight="1" x14ac:dyDescent="0.2">
      <c r="B37" s="102" t="str">
        <f>H9</f>
        <v>EU IA 2040 LIFE (2024)</v>
      </c>
      <c r="C37" s="133"/>
      <c r="D37" s="134"/>
      <c r="E37" s="134"/>
      <c r="F37" s="134"/>
      <c r="G37" s="134"/>
      <c r="H37" s="134"/>
      <c r="I37" s="134"/>
    </row>
    <row r="38" spans="2:16" s="70" customFormat="1" ht="68.25" customHeight="1" x14ac:dyDescent="0.2">
      <c r="B38" s="62" t="s">
        <v>117</v>
      </c>
      <c r="C38" s="116" t="s">
        <v>145</v>
      </c>
      <c r="D38" s="117"/>
      <c r="E38" s="117"/>
      <c r="F38" s="117"/>
      <c r="G38" s="117"/>
      <c r="H38" s="117"/>
      <c r="I38" s="117"/>
    </row>
    <row r="39" spans="2:16" s="70" customFormat="1" ht="13.5" thickBot="1" x14ac:dyDescent="0.25">
      <c r="B39" s="102"/>
      <c r="C39" s="103"/>
      <c r="D39" s="104"/>
      <c r="E39" s="104"/>
      <c r="F39" s="104"/>
      <c r="G39" s="104"/>
      <c r="H39" s="104"/>
      <c r="I39" s="105"/>
      <c r="J39" s="7" t="s">
        <v>118</v>
      </c>
      <c r="K39" s="84"/>
      <c r="L39" s="84"/>
      <c r="M39" s="84"/>
      <c r="N39" s="84"/>
      <c r="O39" s="84"/>
      <c r="P39" s="84"/>
    </row>
    <row r="40" spans="2:16" s="70" customFormat="1" ht="53.25" customHeight="1" x14ac:dyDescent="0.2">
      <c r="B40" s="71" t="s">
        <v>119</v>
      </c>
      <c r="C40" s="61"/>
      <c r="D40" s="61"/>
      <c r="E40" s="61"/>
      <c r="F40" s="61"/>
      <c r="G40" s="61"/>
      <c r="H40" s="61"/>
      <c r="I40" s="61"/>
      <c r="J40" s="72" t="s">
        <v>139</v>
      </c>
      <c r="K40" s="63" t="s">
        <v>42</v>
      </c>
      <c r="L40" s="64" t="s">
        <v>105</v>
      </c>
      <c r="M40" s="63" t="s">
        <v>106</v>
      </c>
      <c r="N40" s="64" t="s">
        <v>107</v>
      </c>
      <c r="O40" s="64" t="s">
        <v>108</v>
      </c>
      <c r="P40" s="64" t="s">
        <v>109</v>
      </c>
    </row>
    <row r="41" spans="2:16" s="70" customFormat="1" ht="84" customHeight="1" x14ac:dyDescent="0.2">
      <c r="B41" s="66" t="s">
        <v>17</v>
      </c>
      <c r="C41" s="118" t="s">
        <v>146</v>
      </c>
      <c r="D41" s="119"/>
      <c r="E41" s="119"/>
      <c r="F41" s="119"/>
      <c r="G41" s="119"/>
      <c r="H41" s="119"/>
      <c r="I41" s="120"/>
      <c r="K41" s="85" t="s">
        <v>120</v>
      </c>
      <c r="M41" s="85" t="s">
        <v>121</v>
      </c>
      <c r="N41" s="85" t="s">
        <v>122</v>
      </c>
      <c r="O41" s="85"/>
      <c r="P41" s="85"/>
    </row>
    <row r="42" spans="2:16" s="70" customFormat="1" ht="92.25" customHeight="1" x14ac:dyDescent="0.2">
      <c r="B42" s="65" t="s">
        <v>19</v>
      </c>
      <c r="C42" s="121" t="s">
        <v>147</v>
      </c>
      <c r="D42" s="122"/>
      <c r="E42" s="122"/>
      <c r="F42" s="122"/>
      <c r="G42" s="122"/>
      <c r="H42" s="122"/>
      <c r="I42" s="123"/>
      <c r="K42" s="67"/>
      <c r="M42" s="67"/>
      <c r="N42" s="67"/>
      <c r="O42" s="67"/>
      <c r="P42" s="67"/>
    </row>
    <row r="43" spans="2:16" s="70" customFormat="1" ht="93" customHeight="1" x14ac:dyDescent="0.2">
      <c r="B43" s="66" t="s">
        <v>21</v>
      </c>
      <c r="C43" s="124" t="s">
        <v>148</v>
      </c>
      <c r="D43" s="117"/>
      <c r="E43" s="117"/>
      <c r="F43" s="117"/>
      <c r="G43" s="117"/>
      <c r="H43" s="117"/>
      <c r="I43" s="125"/>
      <c r="K43" s="86" t="s">
        <v>123</v>
      </c>
      <c r="M43" s="86" t="s">
        <v>124</v>
      </c>
      <c r="N43" s="86" t="s">
        <v>125</v>
      </c>
      <c r="O43" s="86"/>
      <c r="P43" s="86"/>
    </row>
    <row r="44" spans="2:16" s="70" customFormat="1" ht="119.25" customHeight="1" x14ac:dyDescent="0.2">
      <c r="B44" s="65" t="s">
        <v>23</v>
      </c>
      <c r="C44" s="121" t="s">
        <v>149</v>
      </c>
      <c r="D44" s="122"/>
      <c r="E44" s="122"/>
      <c r="F44" s="122"/>
      <c r="G44" s="122"/>
      <c r="H44" s="122"/>
      <c r="I44" s="123"/>
      <c r="K44" s="67" t="s">
        <v>123</v>
      </c>
      <c r="M44" s="67" t="s">
        <v>124</v>
      </c>
      <c r="N44" s="67" t="s">
        <v>125</v>
      </c>
      <c r="O44" s="67"/>
      <c r="P44" s="67"/>
    </row>
    <row r="45" spans="2:16" s="70" customFormat="1" ht="93.75" customHeight="1" x14ac:dyDescent="0.2">
      <c r="B45" s="66" t="s">
        <v>25</v>
      </c>
      <c r="C45" s="124" t="s">
        <v>126</v>
      </c>
      <c r="D45" s="117"/>
      <c r="E45" s="117"/>
      <c r="F45" s="117"/>
      <c r="G45" s="117"/>
      <c r="H45" s="117"/>
      <c r="I45" s="125"/>
      <c r="K45" s="86"/>
      <c r="L45" s="86"/>
      <c r="M45" s="86"/>
      <c r="N45" s="86"/>
      <c r="O45" s="86"/>
      <c r="P45" s="86"/>
    </row>
    <row r="46" spans="2:16" s="70" customFormat="1" ht="89.25" customHeight="1" x14ac:dyDescent="0.2">
      <c r="B46" s="65" t="s">
        <v>27</v>
      </c>
      <c r="C46" s="121" t="s">
        <v>127</v>
      </c>
      <c r="D46" s="129"/>
      <c r="E46" s="129"/>
      <c r="F46" s="129"/>
      <c r="G46" s="129"/>
      <c r="H46" s="129"/>
      <c r="I46" s="130"/>
      <c r="K46" s="67" t="s">
        <v>128</v>
      </c>
      <c r="L46" s="67"/>
      <c r="M46" s="67"/>
      <c r="N46" s="67"/>
      <c r="O46" s="67"/>
      <c r="P46" s="67"/>
    </row>
    <row r="47" spans="2:16" s="70" customFormat="1" ht="117.75" customHeight="1" x14ac:dyDescent="0.2">
      <c r="B47" s="66" t="s">
        <v>29</v>
      </c>
      <c r="C47" s="124" t="s">
        <v>126</v>
      </c>
      <c r="D47" s="117"/>
      <c r="E47" s="117"/>
      <c r="F47" s="117"/>
      <c r="G47" s="117"/>
      <c r="H47" s="117"/>
      <c r="I47" s="125"/>
      <c r="K47" s="86"/>
      <c r="L47" s="86"/>
      <c r="M47" s="86"/>
      <c r="N47" s="86"/>
      <c r="O47" s="86"/>
      <c r="P47" s="86"/>
    </row>
    <row r="48" spans="2:16" s="70" customFormat="1" ht="87.75" customHeight="1" x14ac:dyDescent="0.2">
      <c r="B48" s="65" t="s">
        <v>31</v>
      </c>
      <c r="C48" s="121" t="s">
        <v>150</v>
      </c>
      <c r="D48" s="122"/>
      <c r="E48" s="122"/>
      <c r="F48" s="122"/>
      <c r="G48" s="122"/>
      <c r="H48" s="122"/>
      <c r="I48" s="123"/>
      <c r="K48" s="67"/>
      <c r="L48" s="67"/>
      <c r="M48" s="67"/>
      <c r="N48" s="67"/>
      <c r="O48" s="67"/>
      <c r="P48" s="67"/>
    </row>
    <row r="49" spans="2:16" s="70" customFormat="1" ht="52.5" customHeight="1" x14ac:dyDescent="0.2">
      <c r="B49" s="66" t="s">
        <v>33</v>
      </c>
      <c r="C49" s="124" t="s">
        <v>151</v>
      </c>
      <c r="D49" s="117"/>
      <c r="E49" s="117"/>
      <c r="F49" s="117"/>
      <c r="G49" s="117"/>
      <c r="H49" s="117"/>
      <c r="I49" s="125"/>
      <c r="K49" s="86"/>
      <c r="L49" s="86"/>
      <c r="M49" s="86"/>
      <c r="N49" s="86"/>
      <c r="O49" s="86"/>
      <c r="P49" s="86"/>
    </row>
    <row r="50" spans="2:16" s="70" customFormat="1" ht="126.75" customHeight="1" x14ac:dyDescent="0.2">
      <c r="B50" s="68" t="s">
        <v>35</v>
      </c>
      <c r="C50" s="126" t="s">
        <v>143</v>
      </c>
      <c r="D50" s="127"/>
      <c r="E50" s="127"/>
      <c r="F50" s="127"/>
      <c r="G50" s="127"/>
      <c r="H50" s="127"/>
      <c r="I50" s="128"/>
      <c r="K50" s="69" t="s">
        <v>129</v>
      </c>
      <c r="L50" s="69"/>
      <c r="M50" s="69" t="s">
        <v>130</v>
      </c>
      <c r="N50" s="69" t="s">
        <v>131</v>
      </c>
      <c r="O50" s="69"/>
      <c r="P50" s="69"/>
    </row>
    <row r="51" spans="2:16" s="70" customFormat="1" x14ac:dyDescent="0.2"/>
    <row r="52" spans="2:16" s="70" customFormat="1" x14ac:dyDescent="0.2"/>
    <row r="53" spans="2:16" s="70" customFormat="1" x14ac:dyDescent="0.2"/>
  </sheetData>
  <sheetProtection selectLockedCells="1"/>
  <mergeCells count="21">
    <mergeCell ref="C32:I32"/>
    <mergeCell ref="C33:I33"/>
    <mergeCell ref="C34:I35"/>
    <mergeCell ref="C36:I37"/>
    <mergeCell ref="B1:L1"/>
    <mergeCell ref="B5:L5"/>
    <mergeCell ref="B6:L6"/>
    <mergeCell ref="B4:L4"/>
    <mergeCell ref="B3:L3"/>
    <mergeCell ref="B2:L2"/>
    <mergeCell ref="C50:I50"/>
    <mergeCell ref="C45:I45"/>
    <mergeCell ref="C46:I46"/>
    <mergeCell ref="C47:I47"/>
    <mergeCell ref="C48:I48"/>
    <mergeCell ref="C49:I49"/>
    <mergeCell ref="C38:I38"/>
    <mergeCell ref="C41:I41"/>
    <mergeCell ref="C42:I42"/>
    <mergeCell ref="C43:I43"/>
    <mergeCell ref="C44:I44"/>
  </mergeCells>
  <phoneticPr fontId="19" type="noConversion"/>
  <conditionalFormatting sqref="M9:AA9">
    <cfRule type="cellIs" dxfId="0" priority="2" operator="greaterThan">
      <formula>0</formula>
    </cfRule>
  </conditionalFormatting>
  <pageMargins left="0.78740157499999996" right="0.78740157499999996" top="0.984251969" bottom="0.984251969" header="0.4921259845" footer="0.492125984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3"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9C40C-F179-4097-ABA0-F5E94982DB6C}">
  <sheetPr>
    <tabColor theme="8"/>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0.7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A205A-C895-4D80-BDF7-9FD5B7B1CCE5}">
  <sheetPr>
    <tabColor theme="5"/>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6"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E4DCD-1103-4EAB-8CC4-A5D55EB77AAE}">
  <sheetPr>
    <tabColor theme="5"/>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4"/>
      <c r="B25" s="15"/>
      <c r="C25" s="20"/>
      <c r="D25" s="20"/>
      <c r="E25" s="20"/>
      <c r="F25" s="20"/>
      <c r="G25" s="20"/>
      <c r="H25" s="20"/>
      <c r="I25" s="20"/>
      <c r="J25" s="20"/>
      <c r="K25" s="20"/>
      <c r="L25" s="14"/>
      <c r="M25" s="14"/>
      <c r="N25" s="14"/>
      <c r="O25" s="14"/>
    </row>
    <row r="26" spans="1:24" ht="2.2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0399A-38AE-4DF7-895A-C80DF5D841F7}">
  <sheetPr>
    <tabColor theme="7"/>
    <pageSetUpPr fitToPage="1"/>
  </sheetPr>
  <dimension ref="A1:X35"/>
  <sheetViews>
    <sheetView showGridLines="0" view="pageBreakPreview" zoomScale="120" zoomScaleNormal="100" zoomScaleSheetLayoutView="120" workbookViewId="0"/>
  </sheetViews>
  <sheetFormatPr baseColWidth="10" defaultColWidth="11.42578125" defaultRowHeight="12.75" x14ac:dyDescent="0.2"/>
  <cols>
    <col min="1" max="1" width="5.7109375" style="6" customWidth="1"/>
    <col min="2" max="2" width="4.28515625" style="6" customWidth="1"/>
    <col min="3" max="3" width="1.7109375" style="6" customWidth="1"/>
    <col min="4" max="4" width="14" style="6" customWidth="1"/>
    <col min="5" max="5" width="1.7109375" style="6" customWidth="1"/>
    <col min="6" max="6" width="14" style="6" customWidth="1"/>
    <col min="7" max="7" width="1.7109375" style="6" customWidth="1"/>
    <col min="8" max="8" width="14" style="6" customWidth="1"/>
    <col min="9" max="9" width="1.7109375" style="6" customWidth="1"/>
    <col min="10" max="10" width="14" style="6" customWidth="1"/>
    <col min="11" max="11" width="1.7109375" style="6" customWidth="1"/>
    <col min="12" max="12" width="14" style="6" customWidth="1"/>
    <col min="13" max="13" width="3.140625" style="6" customWidth="1"/>
    <col min="14" max="14" width="1.42578125" style="6" customWidth="1"/>
    <col min="15" max="15" width="24.5703125" style="6" customWidth="1"/>
    <col min="16" max="16" width="2.5703125" style="6" hidden="1" customWidth="1"/>
    <col min="17" max="19" width="11.7109375" style="6" hidden="1" customWidth="1"/>
    <col min="20" max="20" width="4" style="6" hidden="1" customWidth="1"/>
    <col min="21" max="22" width="11.7109375" style="6" hidden="1" customWidth="1"/>
    <col min="23" max="23" width="19.140625" style="6" hidden="1" customWidth="1"/>
    <col min="24" max="24" width="2.5703125" style="6" hidden="1" customWidth="1"/>
    <col min="25" max="25" width="0" style="6" hidden="1" customWidth="1"/>
    <col min="26" max="16384" width="11.42578125" style="6"/>
  </cols>
  <sheetData>
    <row r="1" spans="1:24" ht="20.25" customHeight="1" x14ac:dyDescent="0.2"/>
    <row r="2" spans="1:24" ht="20.25" customHeight="1" x14ac:dyDescent="0.2">
      <c r="A2" s="7"/>
      <c r="B2" s="7"/>
      <c r="C2" s="7"/>
      <c r="D2" s="7"/>
      <c r="E2" s="7"/>
      <c r="F2" s="7"/>
      <c r="G2" s="7"/>
      <c r="H2" s="7"/>
      <c r="I2" s="7"/>
      <c r="J2" s="7"/>
      <c r="K2" s="7"/>
      <c r="L2" s="7"/>
      <c r="P2" s="140" t="s">
        <v>132</v>
      </c>
      <c r="Q2" s="141"/>
      <c r="R2" s="141"/>
      <c r="S2" s="141"/>
      <c r="T2" s="141"/>
      <c r="U2" s="141"/>
      <c r="V2" s="141"/>
      <c r="W2" s="141"/>
      <c r="X2" s="142"/>
    </row>
    <row r="3" spans="1:24" ht="18.75" customHeight="1" x14ac:dyDescent="0.25">
      <c r="A3" s="21"/>
      <c r="B3" s="21"/>
      <c r="C3" s="21"/>
      <c r="D3" s="21"/>
      <c r="E3" s="21"/>
      <c r="F3" s="21"/>
      <c r="G3" s="21"/>
      <c r="H3" s="21"/>
      <c r="I3" s="21"/>
      <c r="J3" s="21"/>
      <c r="K3" s="21"/>
      <c r="L3" s="21"/>
      <c r="P3" s="8"/>
      <c r="Q3" s="9"/>
      <c r="R3" s="10"/>
      <c r="S3" s="9"/>
      <c r="T3" s="9"/>
      <c r="U3" s="10"/>
      <c r="V3" s="9"/>
      <c r="W3" s="9"/>
      <c r="X3" s="11"/>
    </row>
    <row r="4" spans="1:24" ht="15.95" customHeight="1" x14ac:dyDescent="0.2">
      <c r="A4" s="12"/>
      <c r="B4" s="12"/>
      <c r="C4" s="12"/>
      <c r="D4" s="12"/>
      <c r="E4" s="12"/>
      <c r="F4" s="12"/>
      <c r="G4" s="12"/>
      <c r="H4" s="12"/>
      <c r="I4" s="12"/>
      <c r="J4" s="12"/>
      <c r="K4" s="12"/>
      <c r="P4" s="8"/>
      <c r="Q4" s="9"/>
      <c r="R4" s="9"/>
      <c r="S4" s="9"/>
      <c r="T4" s="9"/>
      <c r="U4" s="9"/>
      <c r="V4" s="9"/>
      <c r="W4" s="9"/>
      <c r="X4" s="11"/>
    </row>
    <row r="5" spans="1:24" ht="7.5" customHeight="1" x14ac:dyDescent="0.2">
      <c r="A5" s="12"/>
      <c r="B5" s="12"/>
      <c r="C5" s="12"/>
      <c r="D5" s="12"/>
      <c r="E5" s="12"/>
      <c r="F5" s="12"/>
      <c r="G5" s="12"/>
      <c r="H5" s="12"/>
      <c r="I5" s="12"/>
      <c r="J5" s="12"/>
      <c r="K5" s="12"/>
      <c r="L5" s="12"/>
      <c r="P5" s="8"/>
      <c r="Q5" s="9"/>
      <c r="R5" s="9"/>
      <c r="S5" s="9"/>
      <c r="T5" s="9"/>
      <c r="U5" s="9"/>
      <c r="V5" s="9"/>
      <c r="W5" s="9"/>
      <c r="X5" s="11"/>
    </row>
    <row r="6" spans="1:24" ht="16.5" customHeight="1" x14ac:dyDescent="0.2">
      <c r="B6" s="13"/>
      <c r="P6" s="8"/>
      <c r="Q6" s="9"/>
      <c r="R6" s="9"/>
      <c r="S6" s="9"/>
      <c r="T6" s="9"/>
      <c r="U6" s="9"/>
      <c r="V6" s="9"/>
      <c r="W6" s="9"/>
      <c r="X6" s="11"/>
    </row>
    <row r="7" spans="1:24" ht="16.5" customHeight="1" x14ac:dyDescent="0.2">
      <c r="B7" s="13"/>
      <c r="P7" s="8"/>
      <c r="Q7" s="9"/>
      <c r="R7" s="9"/>
      <c r="S7" s="9"/>
      <c r="T7" s="9"/>
      <c r="U7" s="9"/>
      <c r="V7" s="9"/>
      <c r="W7" s="9"/>
      <c r="X7" s="11"/>
    </row>
    <row r="8" spans="1:24" ht="16.5" customHeight="1" x14ac:dyDescent="0.2">
      <c r="B8" s="13"/>
      <c r="P8" s="8"/>
      <c r="Q8" s="9"/>
      <c r="R8" s="9"/>
      <c r="S8" s="9"/>
      <c r="T8" s="9"/>
      <c r="U8" s="9"/>
      <c r="V8" s="9"/>
      <c r="W8" s="9"/>
      <c r="X8" s="11"/>
    </row>
    <row r="9" spans="1:24" ht="16.5" customHeight="1" x14ac:dyDescent="0.2">
      <c r="B9" s="13"/>
      <c r="P9" s="8"/>
      <c r="Q9" s="9"/>
      <c r="R9" s="9"/>
      <c r="S9" s="9"/>
      <c r="T9" s="9"/>
      <c r="U9" s="9"/>
      <c r="V9" s="9"/>
      <c r="W9" s="9"/>
      <c r="X9" s="11"/>
    </row>
    <row r="10" spans="1:24" ht="16.5" customHeight="1" x14ac:dyDescent="0.2">
      <c r="B10" s="13"/>
      <c r="P10" s="8"/>
      <c r="Q10" s="9"/>
      <c r="R10" s="9"/>
      <c r="S10" s="9"/>
      <c r="T10" s="9"/>
      <c r="U10" s="9"/>
      <c r="V10" s="9"/>
      <c r="W10" s="9"/>
      <c r="X10" s="11"/>
    </row>
    <row r="11" spans="1:24" ht="16.5" customHeight="1" x14ac:dyDescent="0.2">
      <c r="B11" s="13"/>
      <c r="P11" s="8"/>
      <c r="Q11" s="10" t="s">
        <v>133</v>
      </c>
      <c r="R11" s="9"/>
      <c r="S11" s="9"/>
      <c r="T11" s="9"/>
      <c r="U11" s="9"/>
      <c r="V11" s="9"/>
      <c r="W11" s="9"/>
      <c r="X11" s="11"/>
    </row>
    <row r="12" spans="1:24" ht="16.5" customHeight="1" x14ac:dyDescent="0.2">
      <c r="B12" s="13"/>
      <c r="P12" s="8"/>
      <c r="Q12" s="9"/>
      <c r="R12" s="9"/>
      <c r="S12" s="9"/>
      <c r="T12" s="9"/>
      <c r="U12" s="9"/>
      <c r="V12" s="9"/>
      <c r="W12" s="9"/>
      <c r="X12" s="11"/>
    </row>
    <row r="13" spans="1:24" ht="17.25" customHeight="1" x14ac:dyDescent="0.2">
      <c r="B13" s="13"/>
      <c r="P13" s="8"/>
      <c r="Q13" s="10" t="s">
        <v>134</v>
      </c>
      <c r="R13" s="9"/>
      <c r="S13" s="9"/>
      <c r="T13" s="9"/>
      <c r="U13" s="9"/>
      <c r="V13" s="9"/>
      <c r="W13" s="9"/>
      <c r="X13" s="11"/>
    </row>
    <row r="14" spans="1:24" ht="16.5" customHeight="1" x14ac:dyDescent="0.2">
      <c r="B14" s="13"/>
      <c r="P14" s="8"/>
      <c r="Q14" s="9"/>
      <c r="R14" s="9"/>
      <c r="S14" s="9"/>
      <c r="T14" s="9"/>
      <c r="U14" s="9"/>
      <c r="V14" s="9"/>
      <c r="W14" s="9"/>
      <c r="X14" s="11"/>
    </row>
    <row r="15" spans="1:24" ht="16.5" customHeight="1" x14ac:dyDescent="0.2">
      <c r="A15" s="14"/>
      <c r="B15" s="15"/>
      <c r="C15" s="14"/>
      <c r="D15" s="14"/>
      <c r="E15" s="14"/>
      <c r="F15" s="14"/>
      <c r="G15" s="14"/>
      <c r="H15" s="14"/>
      <c r="I15" s="14"/>
      <c r="J15" s="14"/>
      <c r="K15" s="14"/>
      <c r="L15" s="14"/>
      <c r="M15" s="14"/>
      <c r="N15" s="14"/>
      <c r="O15" s="14"/>
      <c r="P15" s="8"/>
      <c r="Q15" s="9"/>
      <c r="R15" s="10" t="s">
        <v>135</v>
      </c>
      <c r="S15" s="9"/>
      <c r="T15" s="9"/>
      <c r="U15" s="10" t="s">
        <v>135</v>
      </c>
      <c r="V15" s="9"/>
      <c r="W15" s="9"/>
      <c r="X15" s="11"/>
    </row>
    <row r="16" spans="1:24" ht="16.5" customHeight="1" x14ac:dyDescent="0.2">
      <c r="A16" s="14"/>
      <c r="B16" s="15"/>
      <c r="C16" s="14"/>
      <c r="D16" s="14"/>
      <c r="E16" s="14"/>
      <c r="F16" s="14"/>
      <c r="G16" s="14"/>
      <c r="H16" s="14"/>
      <c r="I16" s="14"/>
      <c r="J16" s="14"/>
      <c r="K16" s="14"/>
      <c r="L16" s="14"/>
      <c r="M16" s="14"/>
      <c r="N16" s="14"/>
      <c r="O16" s="14"/>
      <c r="P16" s="8"/>
      <c r="Q16" s="9"/>
      <c r="R16" s="9"/>
      <c r="S16" s="9"/>
      <c r="T16" s="9"/>
      <c r="U16" s="9"/>
      <c r="V16" s="9"/>
      <c r="W16" s="9"/>
      <c r="X16" s="11"/>
    </row>
    <row r="17" spans="1:24" ht="16.5" customHeight="1" x14ac:dyDescent="0.2">
      <c r="A17" s="14"/>
      <c r="B17" s="15"/>
      <c r="C17" s="14"/>
      <c r="D17" s="14"/>
      <c r="E17" s="14"/>
      <c r="F17" s="14"/>
      <c r="G17" s="14"/>
      <c r="H17" s="14"/>
      <c r="I17" s="14"/>
      <c r="J17" s="14"/>
      <c r="K17" s="14"/>
      <c r="L17" s="14"/>
      <c r="M17" s="14"/>
      <c r="N17" s="14"/>
      <c r="O17" s="14"/>
      <c r="P17" s="8"/>
      <c r="Q17" s="9"/>
      <c r="R17" s="9"/>
      <c r="S17" s="9"/>
      <c r="T17" s="9"/>
      <c r="U17" s="9"/>
      <c r="V17" s="9"/>
      <c r="W17" s="9"/>
      <c r="X17" s="11"/>
    </row>
    <row r="18" spans="1:24" ht="22.5" customHeight="1" x14ac:dyDescent="0.2">
      <c r="A18" s="14"/>
      <c r="B18" s="15"/>
      <c r="C18" s="14"/>
      <c r="D18" s="14"/>
      <c r="E18" s="14"/>
      <c r="F18" s="14"/>
      <c r="G18" s="14"/>
      <c r="H18" s="14"/>
      <c r="I18" s="14"/>
      <c r="J18" s="14"/>
      <c r="K18" s="14"/>
      <c r="L18" s="14"/>
      <c r="M18" s="14"/>
      <c r="N18" s="14"/>
      <c r="O18" s="14"/>
      <c r="P18" s="8"/>
      <c r="Q18" s="9"/>
      <c r="R18" s="9"/>
      <c r="S18" s="9"/>
      <c r="T18" s="9"/>
      <c r="U18" s="9"/>
      <c r="V18" s="9"/>
      <c r="W18" s="9"/>
      <c r="X18" s="11"/>
    </row>
    <row r="19" spans="1:24" ht="87" customHeight="1" x14ac:dyDescent="0.2">
      <c r="A19" s="14"/>
      <c r="B19" s="15"/>
      <c r="C19" s="14"/>
      <c r="D19" s="14"/>
      <c r="E19" s="14"/>
      <c r="F19" s="14"/>
      <c r="G19" s="14"/>
      <c r="H19" s="14"/>
      <c r="I19" s="14"/>
      <c r="J19" s="14"/>
      <c r="K19" s="14"/>
      <c r="L19" s="14"/>
      <c r="M19" s="14"/>
      <c r="N19" s="14"/>
      <c r="O19" s="14"/>
      <c r="P19" s="16"/>
      <c r="Q19" s="17"/>
      <c r="R19" s="17"/>
      <c r="S19" s="17"/>
      <c r="T19" s="17"/>
      <c r="U19" s="17"/>
      <c r="V19" s="17"/>
      <c r="W19" s="17"/>
      <c r="X19" s="18"/>
    </row>
    <row r="20" spans="1:24" ht="9" customHeight="1" x14ac:dyDescent="0.2">
      <c r="A20" s="14"/>
      <c r="B20" s="15"/>
      <c r="C20" s="14"/>
      <c r="D20" s="139"/>
      <c r="E20" s="14"/>
      <c r="F20" s="139"/>
      <c r="G20" s="14"/>
      <c r="H20" s="139"/>
      <c r="I20" s="14"/>
      <c r="J20" s="139"/>
      <c r="K20" s="14"/>
      <c r="L20" s="139"/>
      <c r="M20" s="14"/>
      <c r="N20" s="14"/>
      <c r="O20" s="14"/>
    </row>
    <row r="21" spans="1:24" ht="11.25" customHeight="1" x14ac:dyDescent="0.2">
      <c r="A21" s="14"/>
      <c r="B21" s="15"/>
      <c r="C21" s="14"/>
      <c r="D21" s="139"/>
      <c r="E21" s="14"/>
      <c r="F21" s="139"/>
      <c r="G21" s="14"/>
      <c r="H21" s="139"/>
      <c r="I21" s="14"/>
      <c r="J21" s="139"/>
      <c r="K21" s="14"/>
      <c r="L21" s="139"/>
      <c r="M21" s="14"/>
      <c r="N21" s="14"/>
      <c r="O21" s="14"/>
    </row>
    <row r="22" spans="1:24" ht="3.75" customHeight="1" x14ac:dyDescent="0.2">
      <c r="A22" s="14"/>
      <c r="B22" s="15"/>
      <c r="C22" s="14"/>
      <c r="D22" s="19"/>
      <c r="E22" s="14"/>
      <c r="F22" s="19"/>
      <c r="G22" s="14"/>
      <c r="H22" s="19"/>
      <c r="I22" s="14"/>
      <c r="J22" s="19"/>
      <c r="K22" s="14"/>
      <c r="L22" s="19"/>
      <c r="M22" s="14"/>
      <c r="N22" s="14"/>
      <c r="O22" s="14"/>
    </row>
    <row r="23" spans="1:24" ht="9" customHeight="1" x14ac:dyDescent="0.2">
      <c r="A23" s="14"/>
      <c r="B23" s="15"/>
      <c r="C23" s="14"/>
      <c r="D23" s="139"/>
      <c r="E23" s="14"/>
      <c r="F23" s="139"/>
      <c r="G23" s="14"/>
      <c r="H23" s="139"/>
      <c r="I23" s="14"/>
      <c r="J23" s="139"/>
      <c r="K23" s="14"/>
      <c r="L23" s="139"/>
      <c r="M23" s="14"/>
      <c r="N23" s="14"/>
      <c r="O23" s="14"/>
    </row>
    <row r="24" spans="1:24" ht="9" customHeight="1" x14ac:dyDescent="0.2">
      <c r="A24" s="14"/>
      <c r="B24" s="15"/>
      <c r="C24" s="14"/>
      <c r="D24" s="139"/>
      <c r="E24" s="14"/>
      <c r="F24" s="139"/>
      <c r="G24" s="14"/>
      <c r="H24" s="139"/>
      <c r="I24" s="14"/>
      <c r="J24" s="139"/>
      <c r="K24" s="14"/>
      <c r="L24" s="139"/>
      <c r="M24" s="14"/>
      <c r="N24" s="14"/>
      <c r="O24" s="14"/>
    </row>
    <row r="25" spans="1:24" ht="16.5" customHeight="1" x14ac:dyDescent="0.2">
      <c r="A25" s="106"/>
      <c r="B25" s="15"/>
      <c r="C25" s="20"/>
      <c r="D25" s="20"/>
      <c r="E25" s="20"/>
      <c r="F25" s="20"/>
      <c r="G25" s="20"/>
      <c r="H25" s="20"/>
      <c r="I25" s="20"/>
      <c r="J25" s="20"/>
      <c r="K25" s="20"/>
      <c r="L25" s="14"/>
      <c r="M25" s="14"/>
      <c r="N25" s="14"/>
      <c r="O25" s="14"/>
    </row>
    <row r="26" spans="1:24" ht="7.5" customHeight="1" x14ac:dyDescent="0.2">
      <c r="A26" s="14"/>
      <c r="B26" s="14"/>
      <c r="C26" s="14"/>
      <c r="D26" s="14"/>
      <c r="E26" s="14"/>
      <c r="F26" s="14"/>
      <c r="G26" s="14"/>
      <c r="H26" s="14"/>
      <c r="I26" s="14"/>
      <c r="J26" s="14"/>
      <c r="K26" s="14"/>
      <c r="L26" s="14"/>
      <c r="M26" s="14"/>
      <c r="N26" s="14"/>
      <c r="O26" s="14"/>
    </row>
    <row r="27" spans="1:24" ht="6.75" customHeight="1" x14ac:dyDescent="0.2">
      <c r="A27" s="14"/>
      <c r="B27" s="14"/>
      <c r="C27" s="14"/>
      <c r="D27" s="14"/>
      <c r="E27" s="14"/>
      <c r="F27" s="14"/>
      <c r="G27" s="14"/>
      <c r="H27" s="14"/>
      <c r="I27" s="14"/>
      <c r="J27" s="14"/>
      <c r="K27" s="14"/>
      <c r="L27" s="14"/>
      <c r="M27" s="14"/>
      <c r="N27" s="14"/>
      <c r="O27" s="14"/>
    </row>
    <row r="28" spans="1:24" ht="6" customHeight="1" x14ac:dyDescent="0.2">
      <c r="A28" s="22"/>
      <c r="B28" s="22"/>
      <c r="C28" s="22"/>
      <c r="D28" s="23"/>
      <c r="E28" s="23"/>
      <c r="F28" s="23"/>
      <c r="G28" s="23"/>
      <c r="H28" s="23"/>
      <c r="I28" s="23"/>
      <c r="J28" s="23"/>
      <c r="K28" s="23"/>
      <c r="L28" s="23"/>
      <c r="M28" s="23"/>
      <c r="N28" s="23"/>
      <c r="O28" s="23"/>
    </row>
    <row r="29" spans="1:24" ht="4.5" customHeight="1" x14ac:dyDescent="0.2">
      <c r="A29" s="22"/>
      <c r="B29" s="22"/>
      <c r="C29" s="22"/>
      <c r="D29" s="23"/>
      <c r="E29" s="23"/>
      <c r="F29" s="23"/>
      <c r="G29" s="23"/>
      <c r="H29" s="23"/>
      <c r="I29" s="23"/>
      <c r="J29" s="23"/>
      <c r="K29" s="23"/>
      <c r="L29" s="23"/>
      <c r="M29" s="23"/>
      <c r="N29" s="23"/>
      <c r="O29" s="23"/>
    </row>
    <row r="30" spans="1:24" ht="6" customHeight="1" x14ac:dyDescent="0.2">
      <c r="A30" s="22"/>
      <c r="B30" s="22"/>
      <c r="C30" s="22"/>
      <c r="D30" s="23"/>
      <c r="E30" s="23"/>
      <c r="F30" s="23"/>
      <c r="G30" s="23"/>
      <c r="H30" s="23"/>
      <c r="I30" s="23"/>
      <c r="J30" s="23"/>
      <c r="K30" s="23"/>
      <c r="L30" s="23"/>
      <c r="M30" s="23"/>
      <c r="N30" s="23"/>
      <c r="O30" s="23"/>
    </row>
    <row r="31" spans="1:24" ht="6.75" customHeight="1" x14ac:dyDescent="0.2">
      <c r="A31" s="14"/>
      <c r="B31" s="14"/>
      <c r="C31" s="14"/>
      <c r="D31" s="14"/>
      <c r="E31" s="14"/>
      <c r="F31" s="14"/>
      <c r="G31" s="14"/>
      <c r="H31" s="14"/>
      <c r="I31" s="14"/>
      <c r="J31" s="14"/>
      <c r="K31" s="14"/>
      <c r="L31" s="14"/>
      <c r="M31" s="14"/>
      <c r="N31" s="14"/>
      <c r="O31" s="14"/>
    </row>
    <row r="32" spans="1:24" ht="4.5" customHeight="1" x14ac:dyDescent="0.2">
      <c r="A32" s="14"/>
      <c r="B32" s="14"/>
      <c r="C32" s="14"/>
      <c r="D32" s="14"/>
      <c r="E32" s="14"/>
      <c r="F32" s="14"/>
      <c r="G32" s="24"/>
      <c r="H32" s="24"/>
      <c r="I32" s="24"/>
      <c r="J32" s="24"/>
      <c r="K32" s="24"/>
      <c r="L32" s="14"/>
      <c r="M32" s="14"/>
      <c r="N32" s="14"/>
      <c r="O32" s="14"/>
    </row>
    <row r="33" spans="1:15" ht="18" customHeight="1" x14ac:dyDescent="0.2">
      <c r="A33" s="25"/>
      <c r="B33" s="25"/>
      <c r="C33" s="25"/>
      <c r="D33" s="25"/>
      <c r="E33" s="25"/>
      <c r="F33" s="24"/>
      <c r="G33" s="24"/>
      <c r="H33" s="24"/>
      <c r="I33" s="24"/>
      <c r="J33" s="24"/>
      <c r="K33" s="24"/>
      <c r="L33" s="14"/>
      <c r="M33" s="14"/>
      <c r="N33" s="14"/>
      <c r="O33" s="14"/>
    </row>
    <row r="34" spans="1:15" x14ac:dyDescent="0.2">
      <c r="A34" s="25"/>
      <c r="B34" s="25"/>
      <c r="C34" s="25"/>
      <c r="D34" s="25"/>
      <c r="E34" s="25"/>
      <c r="F34" s="24"/>
      <c r="G34" s="24"/>
      <c r="H34" s="24"/>
      <c r="I34" s="24"/>
      <c r="J34" s="24"/>
      <c r="K34" s="24"/>
      <c r="L34" s="14"/>
      <c r="M34" s="14"/>
      <c r="N34" s="14"/>
      <c r="O34" s="14"/>
    </row>
    <row r="35" spans="1:15" x14ac:dyDescent="0.2">
      <c r="A35" s="25"/>
      <c r="B35" s="25"/>
      <c r="C35" s="25"/>
      <c r="D35" s="25"/>
      <c r="E35" s="25"/>
      <c r="F35" s="24"/>
      <c r="G35" s="24"/>
      <c r="H35" s="24"/>
      <c r="I35" s="24"/>
      <c r="J35" s="24"/>
      <c r="K35" s="24"/>
      <c r="L35" s="14"/>
      <c r="M35" s="14"/>
      <c r="N35" s="14"/>
      <c r="O35" s="1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87"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2A4BF632F91A64DA345597E933712A5" ma:contentTypeVersion="4" ma:contentTypeDescription="Ein neues Dokument erstellen." ma:contentTypeScope="" ma:versionID="401453a7f62656684269d7763667d413">
  <xsd:schema xmlns:xsd="http://www.w3.org/2001/XMLSchema" xmlns:xs="http://www.w3.org/2001/XMLSchema" xmlns:p="http://schemas.microsoft.com/office/2006/metadata/properties" xmlns:ns2="11952feb-85a4-4494-82d7-b257769ef372" targetNamespace="http://schemas.microsoft.com/office/2006/metadata/properties" ma:root="true" ma:fieldsID="eff17d4c82124bd0a25672c0f736f34b" ns2:_="">
    <xsd:import namespace="11952feb-85a4-4494-82d7-b257769ef37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52feb-85a4-4494-82d7-b257769ef37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98956D4-809C-4B1E-A837-ADAD56673CC6}">
  <ds:schemaRefs>
    <ds:schemaRef ds:uri="http://schemas.microsoft.com/sharepoint/v3/contenttype/forms"/>
  </ds:schemaRefs>
</ds:datastoreItem>
</file>

<file path=customXml/itemProps2.xml><?xml version="1.0" encoding="utf-8"?>
<ds:datastoreItem xmlns:ds="http://schemas.openxmlformats.org/officeDocument/2006/customXml" ds:itemID="{72482C5D-FB00-4A8B-96D1-5C1B60BBF4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52feb-85a4-4494-82d7-b257769ef3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733333-2C09-4C22-8429-689A709F6FCC}">
  <ds:schemaRefs>
    <ds:schemaRef ds:uri="http://purl.org/dc/elements/1.1/"/>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11952feb-85a4-4494-82d7-b257769ef37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10</vt:i4>
      </vt:variant>
    </vt:vector>
  </HeadingPairs>
  <TitlesOfParts>
    <vt:vector size="24" baseType="lpstr">
      <vt:lpstr>Metadaten</vt:lpstr>
      <vt:lpstr>Vorberechnung(DataGraph)</vt:lpstr>
      <vt:lpstr>Vorberechnung(Daten)</vt:lpstr>
      <vt:lpstr>Daten,Quellen und Anmerkungen</vt:lpstr>
      <vt:lpstr>Abb. 1</vt:lpstr>
      <vt:lpstr>Abb. 1 engl.</vt:lpstr>
      <vt:lpstr>Abb. 2a</vt:lpstr>
      <vt:lpstr>Abb. 2b</vt:lpstr>
      <vt:lpstr>Abb. 3a1</vt:lpstr>
      <vt:lpstr>Abb. 3a2</vt:lpstr>
      <vt:lpstr>Abb. 3b</vt:lpstr>
      <vt:lpstr>Abb. 4a</vt:lpstr>
      <vt:lpstr>Abb. 4b</vt:lpstr>
      <vt:lpstr>Abb. 5</vt:lpstr>
      <vt:lpstr>'Abb. 1'!Druckbereich</vt:lpstr>
      <vt:lpstr>'Abb. 1 engl.'!Druckbereich</vt:lpstr>
      <vt:lpstr>'Abb. 2a'!Druckbereich</vt:lpstr>
      <vt:lpstr>'Abb. 2b'!Druckbereich</vt:lpstr>
      <vt:lpstr>'Abb. 3a1'!Druckbereich</vt:lpstr>
      <vt:lpstr>'Abb. 3a2'!Druckbereich</vt:lpstr>
      <vt:lpstr>'Abb. 3b'!Druckbereich</vt:lpstr>
      <vt:lpstr>'Abb. 4a'!Druckbereich</vt:lpstr>
      <vt:lpstr>'Abb. 4b'!Druckbereich</vt:lpstr>
      <vt:lpstr>'Abb. 5'!Druckbereich</vt:lpstr>
    </vt:vector>
  </TitlesOfParts>
  <Manager/>
  <Company>UBA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Kambor, Susanne</dc:creator>
  <cp:keywords/>
  <dc:description/>
  <cp:lastModifiedBy>Brinker, Lina-Sophie</cp:lastModifiedBy>
  <cp:revision/>
  <dcterms:created xsi:type="dcterms:W3CDTF">2010-08-25T11:28:54Z</dcterms:created>
  <dcterms:modified xsi:type="dcterms:W3CDTF">2026-05-28T05:09:04Z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0x010100A2A4BF632F91A64DA345597E933712A5</vt:lpwstr>
  </property>
</Properties>
</file>