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Z:\Int\03_Layout\Publikationen\_in Vorbereitung\Nuss_FKZ3718331010_Vorstudie-abiotische-Stoffe\"/>
    </mc:Choice>
  </mc:AlternateContent>
  <xr:revisionPtr revIDLastSave="0" documentId="13_ncr:1_{A64C70D3-4995-477F-9539-ABC7EA0838A4}" xr6:coauthVersionLast="36" xr6:coauthVersionMax="36" xr10:uidLastSave="{00000000-0000-0000-0000-000000000000}"/>
  <bookViews>
    <workbookView xWindow="0" yWindow="0" windowWidth="28800" windowHeight="12015" tabRatio="831" firstSheet="1" activeTab="1" xr2:uid="{00000000-000D-0000-FFFF-FFFF00000000}"/>
  </bookViews>
  <sheets>
    <sheet name="Globale Grenzen" sheetId="1" r:id="rId1"/>
    <sheet name="Intro" sheetId="12" r:id="rId2"/>
    <sheet name="Waldgrenze" sheetId="10" r:id="rId3"/>
    <sheet name="Umweltauswirkungen" sheetId="8" r:id="rId4"/>
    <sheet name="National_ProKopf" sheetId="2" r:id="rId5"/>
    <sheet name="National_DevRights" sheetId="7" r:id="rId6"/>
    <sheet name="National_Grandfathering" sheetId="6" r:id="rId7"/>
    <sheet name="National_Historisch" sheetId="3" r:id="rId8"/>
    <sheet name="Zusammenfassung" sheetId="9" r:id="rId9"/>
    <sheet name="Umrechnungskoeffizienten" sheetId="11" r:id="rId10"/>
  </sheets>
  <definedNames>
    <definedName name="_ftn1" localSheetId="3">Umweltauswirkungen!#REF!</definedName>
    <definedName name="_ftnref1" localSheetId="3">Umweltauswirkungen!$H$41</definedName>
    <definedName name="UBA_Titel" localSheetId="1">Intro!$B$7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C21" i="2" l="1"/>
  <c r="D8" i="6"/>
  <c r="D35" i="6" s="1"/>
  <c r="C8" i="6"/>
  <c r="C35" i="6"/>
  <c r="D7" i="6"/>
  <c r="D24" i="6" s="1"/>
  <c r="C7" i="6"/>
  <c r="C34" i="6" s="1"/>
  <c r="C6" i="6"/>
  <c r="C33" i="6" s="1"/>
  <c r="C24" i="7"/>
  <c r="E8" i="7" s="1"/>
  <c r="D32" i="7" s="1"/>
  <c r="J8" i="9" s="1"/>
  <c r="F21" i="9" s="1"/>
  <c r="E9" i="8"/>
  <c r="E11" i="8"/>
  <c r="C12" i="7" s="1"/>
  <c r="C35" i="7" s="1"/>
  <c r="C7" i="7"/>
  <c r="C31" i="7" s="1"/>
  <c r="I8" i="9" s="1"/>
  <c r="E21" i="9" s="1"/>
  <c r="D12" i="6"/>
  <c r="D28" i="6" s="1"/>
  <c r="N9" i="9" s="1"/>
  <c r="J22" i="9" s="1"/>
  <c r="D11" i="6"/>
  <c r="D38" i="6" s="1"/>
  <c r="C12" i="6"/>
  <c r="C39" i="6" s="1"/>
  <c r="C11" i="6"/>
  <c r="C38" i="6" s="1"/>
  <c r="E4" i="8"/>
  <c r="C29" i="8"/>
  <c r="H66" i="3" s="1"/>
  <c r="E10" i="3" s="1"/>
  <c r="F10" i="3" s="1"/>
  <c r="E6" i="7"/>
  <c r="D5" i="1"/>
  <c r="C5" i="1"/>
  <c r="E23" i="10"/>
  <c r="C58" i="3"/>
  <c r="D72" i="3"/>
  <c r="D73" i="3"/>
  <c r="C13" i="3" s="1"/>
  <c r="D6" i="6"/>
  <c r="D33" i="6" s="1"/>
  <c r="D5" i="6"/>
  <c r="D23" i="6" s="1"/>
  <c r="C5" i="6"/>
  <c r="C32" i="6" s="1"/>
  <c r="D10" i="10"/>
  <c r="E9" i="10"/>
  <c r="C9" i="10"/>
  <c r="E8" i="10"/>
  <c r="C8" i="10"/>
  <c r="E7" i="10"/>
  <c r="C7" i="10"/>
  <c r="C10" i="10" s="1"/>
  <c r="E10" i="10"/>
  <c r="E13" i="10" s="1"/>
  <c r="E15" i="10" s="1"/>
  <c r="E12" i="10"/>
  <c r="C8" i="2"/>
  <c r="E14" i="10"/>
  <c r="E8" i="2" s="1"/>
  <c r="C9" i="2"/>
  <c r="I6" i="9" s="1"/>
  <c r="E19" i="9" s="1"/>
  <c r="C6" i="2"/>
  <c r="C6" i="9" s="1"/>
  <c r="C19" i="9" s="1"/>
  <c r="E6" i="2"/>
  <c r="E17" i="2" s="1"/>
  <c r="D6" i="2"/>
  <c r="D17" i="2" s="1"/>
  <c r="C5" i="2"/>
  <c r="C16" i="2" s="1"/>
  <c r="H65" i="3"/>
  <c r="G65" i="3"/>
  <c r="G66" i="3" s="1"/>
  <c r="E9" i="3" s="1"/>
  <c r="H58" i="3"/>
  <c r="G58" i="3"/>
  <c r="D58" i="3"/>
  <c r="C65" i="3"/>
  <c r="C66" i="3"/>
  <c r="C9" i="3" s="1"/>
  <c r="D9" i="3" s="1"/>
  <c r="D65" i="3"/>
  <c r="D66" i="3"/>
  <c r="C10" i="3" s="1"/>
  <c r="D10" i="3" s="1"/>
  <c r="G72" i="3"/>
  <c r="H72" i="3"/>
  <c r="C72" i="3"/>
  <c r="C25" i="6"/>
  <c r="C8" i="7"/>
  <c r="C32" i="7" s="1"/>
  <c r="E7" i="7"/>
  <c r="D31" i="7" s="1"/>
  <c r="E6" i="8"/>
  <c r="F8" i="7"/>
  <c r="C7" i="2"/>
  <c r="D5" i="2"/>
  <c r="D16" i="2" s="1"/>
  <c r="C22" i="2"/>
  <c r="C24" i="2"/>
  <c r="C23" i="2"/>
  <c r="F7" i="2"/>
  <c r="F9" i="2"/>
  <c r="F10" i="2"/>
  <c r="F11" i="2"/>
  <c r="F5" i="2"/>
  <c r="E9" i="2"/>
  <c r="J6" i="9" s="1"/>
  <c r="F19" i="9" s="1"/>
  <c r="E10" i="2"/>
  <c r="L6" i="9" s="1"/>
  <c r="H19" i="9" s="1"/>
  <c r="E11" i="2"/>
  <c r="N6" i="9" s="1"/>
  <c r="J19" i="9" s="1"/>
  <c r="C10" i="2"/>
  <c r="K6" i="9" s="1"/>
  <c r="G19" i="9" s="1"/>
  <c r="C11" i="2"/>
  <c r="M6" i="9" s="1"/>
  <c r="I19" i="9" s="1"/>
  <c r="E5" i="2"/>
  <c r="D6" i="9" s="1"/>
  <c r="D19" i="9" s="1"/>
  <c r="C24" i="6" l="1"/>
  <c r="I9" i="9" s="1"/>
  <c r="E22" i="9" s="1"/>
  <c r="C17" i="2"/>
  <c r="E6" i="9" s="1"/>
  <c r="C6" i="7"/>
  <c r="C30" i="7" s="1"/>
  <c r="C5" i="7"/>
  <c r="C17" i="7" s="1"/>
  <c r="E8" i="9" s="1"/>
  <c r="E9" i="7"/>
  <c r="E42" i="7" s="1"/>
  <c r="C28" i="6"/>
  <c r="H73" i="3"/>
  <c r="E13" i="3" s="1"/>
  <c r="F13" i="3" s="1"/>
  <c r="C9" i="7"/>
  <c r="C33" i="7" s="1"/>
  <c r="G59" i="3"/>
  <c r="E6" i="3" s="1"/>
  <c r="F6" i="3" s="1"/>
  <c r="D9" i="6"/>
  <c r="D36" i="6" s="1"/>
  <c r="D27" i="6"/>
  <c r="D9" i="9"/>
  <c r="D22" i="9" s="1"/>
  <c r="C27" i="6"/>
  <c r="M9" i="9" s="1"/>
  <c r="I22" i="9" s="1"/>
  <c r="D25" i="6"/>
  <c r="J9" i="9" s="1"/>
  <c r="F22" i="9" s="1"/>
  <c r="C29" i="7"/>
  <c r="C18" i="7"/>
  <c r="G73" i="3"/>
  <c r="E12" i="3" s="1"/>
  <c r="F12" i="3" s="1"/>
  <c r="D59" i="3"/>
  <c r="C7" i="3" s="1"/>
  <c r="D7" i="3" s="1"/>
  <c r="D6" i="7"/>
  <c r="D18" i="7" s="1"/>
  <c r="D26" i="6"/>
  <c r="L9" i="9" s="1"/>
  <c r="H22" i="9" s="1"/>
  <c r="C73" i="3"/>
  <c r="C12" i="3" s="1"/>
  <c r="D12" i="3" s="1"/>
  <c r="C9" i="6"/>
  <c r="E12" i="7"/>
  <c r="E45" i="7" s="1"/>
  <c r="H59" i="3"/>
  <c r="E7" i="3" s="1"/>
  <c r="F7" i="3" s="1"/>
  <c r="C59" i="3"/>
  <c r="C6" i="3" s="1"/>
  <c r="D6" i="3" s="1"/>
  <c r="C42" i="7"/>
  <c r="C11" i="7"/>
  <c r="C7" i="9"/>
  <c r="C20" i="9" s="1"/>
  <c r="F9" i="3"/>
  <c r="E7" i="9" s="1"/>
  <c r="C9" i="9"/>
  <c r="C22" i="9" s="1"/>
  <c r="D34" i="6"/>
  <c r="D18" i="6"/>
  <c r="C18" i="6"/>
  <c r="E9" i="9" s="1"/>
  <c r="E16" i="2"/>
  <c r="F6" i="9" s="1"/>
  <c r="E11" i="7"/>
  <c r="E44" i="7" s="1"/>
  <c r="K8" i="9"/>
  <c r="G21" i="9" s="1"/>
  <c r="D39" i="6"/>
  <c r="C45" i="7"/>
  <c r="D33" i="7"/>
  <c r="L8" i="9" s="1"/>
  <c r="H21" i="9" s="1"/>
  <c r="C40" i="7"/>
  <c r="C41" i="7"/>
  <c r="D30" i="7"/>
  <c r="E41" i="7"/>
  <c r="E18" i="7"/>
  <c r="E5" i="7"/>
  <c r="D8" i="9" s="1"/>
  <c r="D21" i="9" s="1"/>
  <c r="D5" i="7"/>
  <c r="D32" i="6"/>
  <c r="D13" i="3"/>
  <c r="F7" i="9" s="1"/>
  <c r="D7" i="9"/>
  <c r="D20" i="9" s="1"/>
  <c r="C17" i="6"/>
  <c r="D17" i="6"/>
  <c r="F9" i="9" s="1"/>
  <c r="C23" i="6"/>
  <c r="C8" i="9" l="1"/>
  <c r="C21" i="9" s="1"/>
  <c r="D41" i="7"/>
  <c r="D29" i="7"/>
  <c r="D35" i="7"/>
  <c r="N8" i="9" s="1"/>
  <c r="J21" i="9" s="1"/>
  <c r="C26" i="6"/>
  <c r="K9" i="9" s="1"/>
  <c r="G22" i="9" s="1"/>
  <c r="C36" i="6"/>
  <c r="C34" i="7"/>
  <c r="M8" i="9" s="1"/>
  <c r="I21" i="9" s="1"/>
  <c r="C44" i="7"/>
  <c r="D34" i="7"/>
  <c r="E40" i="7"/>
  <c r="D17" i="7"/>
  <c r="D40" i="7"/>
  <c r="E17" i="7"/>
  <c r="F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Sonja Limberger</author>
  </authors>
  <commentList>
    <comment ref="K27" authorId="0" shapeId="0" xr:uid="{00000000-0006-0000-0200-000001000000}">
      <text>
        <r>
          <rPr>
            <b/>
            <sz val="9"/>
            <color indexed="81"/>
            <rFont val="Segoe UI"/>
            <family val="2"/>
          </rPr>
          <t>Sonja Limberger:</t>
        </r>
        <r>
          <rPr>
            <sz val="9"/>
            <color indexed="81"/>
            <rFont val="Segoe UI"/>
            <family val="2"/>
          </rPr>
          <t xml:space="preserve">
Fremd- und Regenwasser,
Grund und Oberflächenwasser
+ Fremdbezug
</t>
        </r>
      </text>
    </comment>
  </commentList>
</comments>
</file>

<file path=xl/sharedStrings.xml><?xml version="1.0" encoding="utf-8"?>
<sst xmlns="http://schemas.openxmlformats.org/spreadsheetml/2006/main" count="680" uniqueCount="279">
  <si>
    <t>Klimawandel</t>
  </si>
  <si>
    <t>Landnutzungsveränderung</t>
  </si>
  <si>
    <t>Süßwassernutzung</t>
  </si>
  <si>
    <t>Phosphor</t>
  </si>
  <si>
    <t>Stickstoff</t>
  </si>
  <si>
    <t>Ozon</t>
  </si>
  <si>
    <t xml:space="preserve">Grenze </t>
  </si>
  <si>
    <t>Unsicherheit</t>
  </si>
  <si>
    <t>Gegenwärtig</t>
  </si>
  <si>
    <t>Definition von Rockström 2009: Maximum of global Land cover converted to cropland</t>
  </si>
  <si>
    <t>Boundary value and uncertainty</t>
  </si>
  <si>
    <t>GtCO2</t>
  </si>
  <si>
    <t>Pro Kopf-Werte</t>
  </si>
  <si>
    <t>ppm</t>
  </si>
  <si>
    <t>Integrität der Biosphäre</t>
  </si>
  <si>
    <t xml:space="preserve"> E/MSY</t>
  </si>
  <si>
    <t>% Area of forested land as % of original forest cover</t>
  </si>
  <si>
    <t>DU pre-industrial level 290 DU</t>
  </si>
  <si>
    <t>Mha</t>
  </si>
  <si>
    <t>Million MSA-loss*ha</t>
  </si>
  <si>
    <t>Grenze</t>
  </si>
  <si>
    <t>Baseline 1850</t>
  </si>
  <si>
    <t>Baseline 1950</t>
  </si>
  <si>
    <t>Abgeleitet von Steffen 2015</t>
  </si>
  <si>
    <t>Quelle</t>
  </si>
  <si>
    <t>1,5°C LED pathway</t>
  </si>
  <si>
    <t>1,5°C pathway</t>
  </si>
  <si>
    <t>2°C pathway</t>
  </si>
  <si>
    <t>MtCO2</t>
  </si>
  <si>
    <t>Erläuterung der Berechnung</t>
  </si>
  <si>
    <t>Der Climate Equity Reference Calculator des Stockholm Environment Institut basiert auf den Datensatz des Potsdam Institute für Climate Impact Research PRIMAP-hist. PRIMAP-hist umfasst CO2-Emissionsdaten ab 1850 für 197 Länder der Welt. Der Calculator wird der Einfachheit halber angewandt, da ihm eine anerkannte Berechnung der verbleibenden Budgets unter Berücksichtigung der historischen Emissionen zu Grunde liegt. 
Für die Berechnung hier wurden folgende Einstellungen vorgenommen: Die Development Threshold wurde auf 0 gesetzt, damit einzig die historische Verantwortung für Emissionen in die Berechnung einfließen. Zudem wurden Kyoto Verpflichtungen ausgeschlossen, da diese die Berechnung zugunsten Deutschlands (das seine Verpflichtungen im Gegensatz zu USA und Kanada eingehalten hat) verzerrt würden. non-CO2-Klimagase wurden in die Berechnung mit aufgenommen. Weiterhin Emissionen durch den Handel mit anderen Ländern, separat betrachtet.</t>
  </si>
  <si>
    <t>incl. Emissions embodied in trade</t>
  </si>
  <si>
    <t>Zur Berechnung wurden die jährlichen Budgets basierend auf der Berechnung für die  Baseline Jahre 1850 (Beginn Industrialisierung) und 1950 aufaddiert.</t>
  </si>
  <si>
    <t>Verbleibendes Gesamtbudget für Klimawandel</t>
  </si>
  <si>
    <t>Tropische Wälder</t>
  </si>
  <si>
    <t>Boreale Wälter</t>
  </si>
  <si>
    <t>Temperierte Wälder</t>
  </si>
  <si>
    <t>Gegenwärtig Intakt (62 %)</t>
  </si>
  <si>
    <t>Mindestens Intakt (54 %)</t>
  </si>
  <si>
    <t>Mio km²</t>
  </si>
  <si>
    <t>Landnutzungsveränderung 2 (Waldfläche)</t>
  </si>
  <si>
    <t>Total</t>
  </si>
  <si>
    <t>?</t>
  </si>
  <si>
    <t>Süßwasser</t>
  </si>
  <si>
    <t>share</t>
  </si>
  <si>
    <t>tCO2</t>
  </si>
  <si>
    <t>Pro-Kopf</t>
  </si>
  <si>
    <t>Pro Kopf</t>
  </si>
  <si>
    <t>rci Germany</t>
  </si>
  <si>
    <t>RCI global</t>
  </si>
  <si>
    <t>Stickstoff (konsumbasiert)</t>
  </si>
  <si>
    <t>Phosphor (territorial)</t>
  </si>
  <si>
    <t>Phosphor (konsumbasiert)</t>
  </si>
  <si>
    <t>Stickstoff (territorial)</t>
  </si>
  <si>
    <t>Bevölkerung Deutschland 2019</t>
  </si>
  <si>
    <t>Süßwasser (territorial)</t>
  </si>
  <si>
    <t>Süßwasser (konsumbasiert)</t>
  </si>
  <si>
    <t>Landnutzungswandel</t>
  </si>
  <si>
    <t>Landnutzungswandel (Wald)</t>
  </si>
  <si>
    <t>Süßwassernutzung (konsumbasiert)</t>
  </si>
  <si>
    <t>Süßwassernutzung (territorial)</t>
  </si>
  <si>
    <t>Süßwassernutzung (konsumbasiert</t>
  </si>
  <si>
    <t>-</t>
  </si>
  <si>
    <t>Klimawandel (territorial)</t>
  </si>
  <si>
    <t>Klimawandel (konsumbasiert)</t>
  </si>
  <si>
    <t>Kratz, S., Schick, J., Shwiekh, R., Schnug, E. (2014): Abschätzung des Potentials erneuerbarer P-haltiger Rohstoffe in Deutschland zur Substitution rohphosphathaltiger Düngemittel. Journal für Kulturpflanzen 66: 261–275  hier gefunden: https://www.umweltbundesamt.de/sites/default/files/medien/376/publikationen/schonung_von_phosphor-ressourcen_aus_sicht_einer_nachhaltigen_bodennutzung_und_des_bodenschutzes.pdf</t>
  </si>
  <si>
    <t>Klimawandel [GtCO2]</t>
  </si>
  <si>
    <t>Klimawandel [Jahr]</t>
  </si>
  <si>
    <t>Gleichheitsprinzip</t>
  </si>
  <si>
    <t>Historische Verantwortung</t>
  </si>
  <si>
    <t>Development Rights</t>
  </si>
  <si>
    <t>Grandfathering</t>
  </si>
  <si>
    <t>Min.</t>
  </si>
  <si>
    <t>Max.</t>
  </si>
  <si>
    <t>Max</t>
  </si>
  <si>
    <t>Pro-Kopf-Werte</t>
  </si>
  <si>
    <t>Klimawandel [tCO2/Person]</t>
  </si>
  <si>
    <t>Summe</t>
  </si>
  <si>
    <t>Differenz mit tatsächlichen Emissionen</t>
  </si>
  <si>
    <t xml:space="preserve">Summe </t>
  </si>
  <si>
    <t>Budget verteilt das 2020 verbleibt</t>
  </si>
  <si>
    <t>Budget von 2018 verteilt, abzüglich der deutschen Emissionen 2018 und 2019</t>
  </si>
  <si>
    <t xml:space="preserve">IPCC Sonderbericht 2018 </t>
  </si>
  <si>
    <t>Klimawandel 2020</t>
  </si>
  <si>
    <t>Klimawandel 2018</t>
  </si>
  <si>
    <t xml:space="preserve">Klimawandel </t>
  </si>
  <si>
    <t>Einheit</t>
  </si>
  <si>
    <t>Oberer Wert des Unsicherheitsbereichs</t>
  </si>
  <si>
    <t>Ab 2020 verbleibendes Budget (Territorial) [GtCO2]</t>
  </si>
  <si>
    <t>Verbleibende Jahre bei Emissionen Stand 2019 [Jahre]</t>
  </si>
  <si>
    <t>Szenarien</t>
  </si>
  <si>
    <t>Ab 2020 verbleibendes Budget (Konsumbasiert) [GtCO2]</t>
  </si>
  <si>
    <t>Min. (1,5°C-Ziel)</t>
  </si>
  <si>
    <t>Max. (2°C-Ziel)</t>
  </si>
  <si>
    <t xml:space="preserve">Unsicherheit </t>
  </si>
  <si>
    <t>Kommentar</t>
  </si>
  <si>
    <t xml:space="preserve"> Für Grenze= 1,5Grad-Ziel 66%ige Wahrscheinlichkeit; 1,5 Grad-Ziel 50%ige-Wahrscheinlichkeit; Unsicherheit 2 Grad-Ziel 66%ige Wahrscheinlichkeit</t>
  </si>
  <si>
    <t>Integrität der Biosphäre (eHANPP)</t>
  </si>
  <si>
    <t>Ökologischer Fußabruck</t>
  </si>
  <si>
    <t>Material Footprint</t>
  </si>
  <si>
    <t xml:space="preserve">GtCO2 </t>
  </si>
  <si>
    <t xml:space="preserve"> Grenze 1,5 Grad, Unsicherheit 2 Grad Ziel --&gt; Budget aus Backgroundreport; im Journalpaper wird für 1,5 Grad 570 GtCO2 benutzt</t>
  </si>
  <si>
    <t>Global wieder aufzuforsten für Erreichung des Unsicherheitsbereichs</t>
  </si>
  <si>
    <t>Budget (global noch zerstörbar bis zur Erreichung der Grenze)</t>
  </si>
  <si>
    <t>Steffen et al. 2015</t>
  </si>
  <si>
    <t>Lucas et al. 2020</t>
  </si>
  <si>
    <t>Verbleibende Waldfläche; keine Werte zur jährlichen Entwaldung</t>
  </si>
  <si>
    <t>Werte für 2010 von Lucas/Wilting</t>
  </si>
  <si>
    <t>Jahresbudget mit 32 Jahren multipliziert (2018-2050)</t>
  </si>
  <si>
    <t>Lucas &amp; Wilting (Werte für Niederlande)</t>
  </si>
  <si>
    <t>Jahre</t>
  </si>
  <si>
    <t>CO2 Emissionen Deutschland 2019 territorial</t>
  </si>
  <si>
    <t>Bevölkerung Stand 2010</t>
  </si>
  <si>
    <t>CO2 territorial (2010)</t>
  </si>
  <si>
    <t>UBA-Trendtabelle zu finden unter https://www.umweltbundesamt.de/presse/pressemitteilungen/treibhausgasemissionen-gingen-2019-um-63-prozent</t>
  </si>
  <si>
    <r>
      <rPr>
        <b/>
        <sz val="11"/>
        <color theme="1"/>
        <rFont val="Calibri"/>
        <family val="2"/>
        <scheme val="minor"/>
      </rPr>
      <t xml:space="preserve"> Hinweis: </t>
    </r>
    <r>
      <rPr>
        <sz val="11"/>
        <color theme="1"/>
        <rFont val="Calibri"/>
        <family val="2"/>
        <scheme val="minor"/>
      </rPr>
      <t>Die Berechnungen der Budgets gehen von Jahr 2015 aus. Daher entsteht ab 2016 eine Differenz zwischen den zugeteilten Budgets und den tatsächlichen Emissionen. Diese muss von den oben kalkulierten Budgets ab 2020 noch abgezogen werden!</t>
    </r>
  </si>
  <si>
    <t>Planetare Grenze</t>
  </si>
  <si>
    <t>Noch vorhanden</t>
  </si>
  <si>
    <t>Mio. ha</t>
  </si>
  <si>
    <t xml:space="preserve">Noch zerstörbar (territorial) </t>
  </si>
  <si>
    <t>Landnutzungsänderung (Wald, territorial)</t>
  </si>
  <si>
    <t>Landnutzungsänderung (Wald, Fußabdruck)</t>
  </si>
  <si>
    <t>BMEL (2016): Ergebnisse der Bundeswaldinventur 2012. Berlin.</t>
  </si>
  <si>
    <t xml:space="preserve">Fischer, G.; Tramberend, S.; van Velthuizen, H.; Wunder, S.; Kaphengst, T.; McFarland, K.; Bruckner, M.; Giljum, S. (2017): Extending land footprints towards characterizing sustainability of land use. Other, Umweltbundesamt. </t>
  </si>
  <si>
    <t>durchschnittlicher Wert für die Jahre zw. 1995-2010</t>
  </si>
  <si>
    <t>Durchschnittlicher Wert für die Jahre zw. 2002-2012</t>
  </si>
  <si>
    <t>m³/kg Metall</t>
  </si>
  <si>
    <t>kg CO2 /kg Metall</t>
  </si>
  <si>
    <t>Aluminium Sekundär</t>
  </si>
  <si>
    <t>Kupfer Sekundär</t>
  </si>
  <si>
    <t>Eisen  Sekundär</t>
  </si>
  <si>
    <t>Tantal</t>
  </si>
  <si>
    <t>Aluminium (primär)</t>
  </si>
  <si>
    <t>Silber</t>
  </si>
  <si>
    <t>Zinn</t>
  </si>
  <si>
    <t>Zink</t>
  </si>
  <si>
    <t>Blei</t>
  </si>
  <si>
    <t>Nickel</t>
  </si>
  <si>
    <t>Kupfer (primär)</t>
  </si>
  <si>
    <t>Eisen (primär)</t>
  </si>
  <si>
    <t>m²/kg Kobalt</t>
  </si>
  <si>
    <t>m³/kg Kobalt</t>
  </si>
  <si>
    <t>kg CO2 /kg Kobalt</t>
  </si>
  <si>
    <t>Kobalt</t>
  </si>
  <si>
    <t>kg CO2 /kg Li-Ionen Akku</t>
  </si>
  <si>
    <t>Li-Ionen Akku</t>
  </si>
  <si>
    <t>m³/kg Kupfer</t>
  </si>
  <si>
    <t>kg CO2 /kg Kupfer</t>
  </si>
  <si>
    <t>Kupfer</t>
  </si>
  <si>
    <t>kg CO2 /kg Erdöl</t>
  </si>
  <si>
    <t>Erdöl**</t>
  </si>
  <si>
    <t>Wald-Flächenumwandlung</t>
  </si>
  <si>
    <t>Fallbeispiel</t>
  </si>
  <si>
    <t>Tabelle 2: Planetare Grenzen nach Steffen et al. (2015)</t>
  </si>
  <si>
    <t>Tabelle 3: Planetare Grenzen nach O'Neill et al. (2018)</t>
  </si>
  <si>
    <t>Tabelle 4: Planetare Grenzen nach Lucas und Wilting (2019)</t>
  </si>
  <si>
    <t>Tabelle 1: Für die Disaggregierung genutzte Definitionen der Planetaren Grenzen</t>
  </si>
  <si>
    <t>85% der gesamten potentiellen Waldbedeckungsollten beibehalten werden, untere Grenze 60%; Gegenwärtig ca. 75 % verbleibend</t>
  </si>
  <si>
    <t>85% der gesamten potentiellen Waldbedeckungsollten beibehalten werden, untere Grenze 60%; Gegenwärtig ca. 85 % verbleibend</t>
  </si>
  <si>
    <t>50% der gesamten potentiellen Waldbedeckungsollten beibehalten werden, untere Grenze 30%; Gegenwärtig ca. 61 % verbleibend</t>
  </si>
  <si>
    <t>Global sollen 75 % der gesamten potentiellen Waldbedeckungsollten beibehalten werden, untere Grenze 54 %; Gegenwärtig ca 62 % verbleibend</t>
  </si>
  <si>
    <t>ca. 34 % der ursprünglichen Waldfläche (Quelle: Keppner et al. (2020): Planetary boundaries: Challenges for science, civil society and politics. FKZ 3714 19 100 0)</t>
  </si>
  <si>
    <t>Tabelle 5: Berechnungen zur globalen Waldgrenze nach Steffen et al. (2015) Supplementary Material</t>
  </si>
  <si>
    <t>Tabelle 6: Berechnungen zur auf Deutschland disaggregierten Waldgrenze nach Steffen et al. (2015) Supplementary Material</t>
  </si>
  <si>
    <t>Untere Grenze</t>
  </si>
  <si>
    <t>Obere Grenze</t>
  </si>
  <si>
    <t>Potentielle Waldbedeckung</t>
  </si>
  <si>
    <t>Waldfläche Deutschland</t>
  </si>
  <si>
    <t>50% der gesamten potentiellen Waldbedeckungsollten beibehalten werden, untere Grenze 30%;</t>
  </si>
  <si>
    <t>Um obere Grenze einzuhalten</t>
  </si>
  <si>
    <t>bis zur unteren Grenze</t>
  </si>
  <si>
    <t>Wieder aufzuforsten (territorial)</t>
  </si>
  <si>
    <t>Budget auf 30 Jahre bis 2050 gleichverteilt, für Berechnung nach Development Rights und Grandfathering</t>
  </si>
  <si>
    <t>Bevölkerungszahlen</t>
  </si>
  <si>
    <t>Globale Bevölkerung 2010</t>
  </si>
  <si>
    <t>Bevölkerung Deutschland 2010</t>
  </si>
  <si>
    <t>CO2 (2016)</t>
  </si>
  <si>
    <t>CO2 (2017)</t>
  </si>
  <si>
    <t>CO2 (2018)</t>
  </si>
  <si>
    <t>CO2 (2019)</t>
  </si>
  <si>
    <t>CO2 Summe (2016-2019)</t>
  </si>
  <si>
    <t>CO2 Emissionen 2010</t>
  </si>
  <si>
    <t>CO2 Emissionen 2019</t>
  </si>
  <si>
    <t>Wirkungskategorie</t>
  </si>
  <si>
    <t>Bevölkerung Welt 2019</t>
  </si>
  <si>
    <t>Statistisches Bundesamt</t>
  </si>
  <si>
    <t>https://population.un.org/wpp/Publications/Files/WPP2019_Highlights.pdf</t>
  </si>
  <si>
    <t>https://www.umweltbundesamt.de/presse/pressemitteilungen/treibhausgasemissionen-gingen-2019-um-63-prozent</t>
  </si>
  <si>
    <t>Tabelle 8: Verwendete Bevölkerungszahlen</t>
  </si>
  <si>
    <t>Tabelle 7: Umweltauswirkungen global</t>
  </si>
  <si>
    <t>Tabelle 9: Umweltauswirkungen Deutschland</t>
  </si>
  <si>
    <t>Tabelle 10: Planetare Grenzen Deutschland nach Pro-Kopf-Berechnung</t>
  </si>
  <si>
    <t>Tabelle 12: Zum Vergleich Berechnung basierend auf Zahlen von O'Neill 2018</t>
  </si>
  <si>
    <t>Berechnungen Paul Lucas, nach persönlichem Austausch</t>
  </si>
  <si>
    <t xml:space="preserve">Tabelle 15: Capability Index </t>
  </si>
  <si>
    <t>Tabelle 16: Planetare Grenzen mit normierten Einheiten</t>
  </si>
  <si>
    <t>Tabelle 11: Verbleibendes Klimabudget in Jahren nach der Pro-Kopf-Berechnung</t>
  </si>
  <si>
    <t>Tabelle 14: Verbleibendes Klimabudget in Jahren nach dem Development Rights Prinzip</t>
  </si>
  <si>
    <t>Tabelle: 13: Planetare Grenzen Deutschland nach Development Rights Prinzip</t>
  </si>
  <si>
    <t>Tabelle 18: Planetare Grenzen Deutschland nach dem Grandfathering Prinzip</t>
  </si>
  <si>
    <t>Tabelle 19: Verbleibendes Klimabudget in Jahren nach dem Development Rights Prinzip</t>
  </si>
  <si>
    <t>Tabelle 20: Planetare Grenzen Deutschland nach dem Development Rights Prinzipmit normierten Einheiten</t>
  </si>
  <si>
    <t>Tabelle 21: Pro-Kopf Werte der Planetaren Grenzen für Deutschland nach dem Grandfathering-Prinzip</t>
  </si>
  <si>
    <t>Tabelle 17: Vergleich der Berechnungen mit den Werten von Lucas &amp; Wilting (2019)</t>
  </si>
  <si>
    <t>*Min steht für den minimalen Wert der absoluten Grenze, wenn etwa konsumbasiert oder territorial gerechnet wurde. Max. steht für den maximalen Wert des oberen Unsicherheitsbereichs.</t>
  </si>
  <si>
    <t>Tabelle 23: Verbleibende Budgets</t>
  </si>
  <si>
    <t>Tabelle 24: Budgets ab 2016 und Differenz mit seit 2016 erfolgten territorialen Emissionen</t>
  </si>
  <si>
    <t>Tabelle 25: Zusammenfassung der disaggregierten Planetaren Grenzen für Deuschland *</t>
  </si>
  <si>
    <t>Tabelle 26: Zusammenfassung der Pro-Kopf-Werte</t>
  </si>
  <si>
    <t>Disaggregationsprinzip</t>
  </si>
  <si>
    <t>Berechnung: PGnational=(e/E) * PB</t>
  </si>
  <si>
    <t>Berechnung: PGnational=e-((rci/RCI)*(E-PB))</t>
  </si>
  <si>
    <t>Berechnung: PGnational = PG*popGER/popGlob</t>
  </si>
  <si>
    <t>Berechnung: Budget in Jahren= PGnational/CO2-EmissionenDeutschland2019</t>
  </si>
  <si>
    <t>Tabelle 22: CO2-Budget Deutschland nach dem Prinzip der Historischen Verantwortung</t>
  </si>
  <si>
    <t xml:space="preserve"> Für Grenze = 1,5Grad-Ziel 66%ige Wahrscheinlichkeit; 1,5 Grad-Ziel 50%ige-Wahrscheinlichkeit; Unsicherheit 2 Grad-Ziel 66%ige Wahrscheinlichkeit</t>
  </si>
  <si>
    <t>*Quellen: Für die Berechnung der Umrechnungskoeffizienten wurden Daten aus Ecoinvent LCIs genutzt entsprechend Kapitel 4 und in Tabelle 29 ausgewählten LCIs
** Für Erdöl wurden CO2 Emissionskoeffizienten aus Juhrich et al. (2016) genutzt</t>
  </si>
  <si>
    <t>CO2 konsumbasiert (2010)</t>
  </si>
  <si>
    <t>Systain (unveröffentlicht): Süßwassernutzung Deutschlands aus Konsumsicht</t>
  </si>
  <si>
    <t>UBA (2019): Berichterstattung unter der Klimarahmenkonvention der Vereinten Nationen und dem Kyoto-Protokoll 2019. Nationaler Inventarbericht zum Deutschen Treibhausgasinventar 1990 – 2017</t>
  </si>
  <si>
    <t>Destatis (2019): Umweltnutzung und Wirtschaft: Tabellen zu den Umweltökonomischen GesamtrechnungenTeil 4: Wassereinsatz, Abwasser. Statistisches Bundesamt, Wiesbaden</t>
  </si>
  <si>
    <r>
      <t>Destatis (2019): Umweltökonomische Gesamtrechnung. CO</t>
    </r>
    <r>
      <rPr>
        <sz val="8"/>
        <rFont val="Calibri"/>
        <family val="2"/>
        <scheme val="minor"/>
      </rPr>
      <t>2</t>
    </r>
    <r>
      <rPr>
        <sz val="9"/>
        <rFont val="Calibri"/>
        <family val="2"/>
        <scheme val="minor"/>
      </rPr>
      <t>-Gehalt der Güter der Endverwendung. Berichtszeitraum 2008 - 2015</t>
    </r>
  </si>
  <si>
    <t>Tabelle 27: Umrechnungskoeffizienten für Nutzungsmenge*</t>
  </si>
  <si>
    <t>Tg P/a</t>
  </si>
  <si>
    <t>Tg N/a</t>
  </si>
  <si>
    <t>And uniform application rate of phosporous addition to corpland 4.1-7.5 kg/ha*a</t>
  </si>
  <si>
    <t>km3/a</t>
  </si>
  <si>
    <t>Tg P /a</t>
  </si>
  <si>
    <t>Tg N /a</t>
  </si>
  <si>
    <t xml:space="preserve"> t CO2/a</t>
  </si>
  <si>
    <t>t C /a</t>
  </si>
  <si>
    <t xml:space="preserve"> m3/a</t>
  </si>
  <si>
    <t xml:space="preserve"> kg P/a</t>
  </si>
  <si>
    <t xml:space="preserve"> kg N/a</t>
  </si>
  <si>
    <t>gha/a</t>
  </si>
  <si>
    <t>t/a</t>
  </si>
  <si>
    <t>t/Kopf*a</t>
  </si>
  <si>
    <t>ha/Kopf</t>
  </si>
  <si>
    <t>kg/Kopf</t>
  </si>
  <si>
    <t>tCO2/a</t>
  </si>
  <si>
    <t>ha/a</t>
  </si>
  <si>
    <t>km³/a</t>
  </si>
  <si>
    <t>kg/a</t>
  </si>
  <si>
    <t>km²/a</t>
  </si>
  <si>
    <t>t CO2</t>
  </si>
  <si>
    <t>kg P/a</t>
  </si>
  <si>
    <t>kg N/a</t>
  </si>
  <si>
    <t>TgN/a</t>
  </si>
  <si>
    <t>kg P /a</t>
  </si>
  <si>
    <t>Süßwassernutzung [km³/a]</t>
  </si>
  <si>
    <t>Stickstoff [Tg N/a]</t>
  </si>
  <si>
    <t>Süßwassernutzung [m³/Jahr*Person]</t>
  </si>
  <si>
    <t>Phosphor [kg P/Jahr*Person]</t>
  </si>
  <si>
    <t>Stickstoff [kg N/Jahr*Person]</t>
  </si>
  <si>
    <t>t/Jahr*Person</t>
  </si>
  <si>
    <t>kg/Jahr*Person</t>
  </si>
  <si>
    <t>tCO2/Person</t>
  </si>
  <si>
    <t>m³/Jahr*Person</t>
  </si>
  <si>
    <t>kg P/Jahr*Person</t>
  </si>
  <si>
    <t>kg N/Jahr*Person</t>
  </si>
  <si>
    <t>UBA 2015: Reaktiver Stickstoff in Deutschland. Dessau-Roßlau</t>
  </si>
  <si>
    <t>Mineralischer Phosphor in der Landwirtschaft! --&gt;Steffen schließt Wirtschaftsdünger aus, da dieser regenerativ ist!</t>
  </si>
  <si>
    <t>IPCC Sonderbericht 2018, abzüglich der Globalen Emissionen 2018 (36,6 Gt) + 2019 (36,8 Gt)</t>
  </si>
  <si>
    <t>Landnutzungsveränderung (Waldfläche) [km²]**</t>
  </si>
  <si>
    <t>** 60.000 km² können noch bis Grenzerreichung global umgewandelt werden, 90.000 km² müssten durch Deutschland. zum Erreichen des Unsicherheitsbereichs wieder aufgeforstet werden. 5,35 Mio. ha (NRW+Hessen) müssten wieder aufgeforstet werden, um die Grenze von 50% ursprünglicher Waldfläche für Deutschland (territorial) wieder einzuhalten.</t>
  </si>
  <si>
    <t>Phosphor [Tg P/a]***</t>
  </si>
  <si>
    <t>**** Die Berechnung der verbleibenden Jahre erfolgte durchweg mit den territorialen Emissionen des Jahres 2019.</t>
  </si>
  <si>
    <t>*** Es ist unklar wie für Phosphor und Stickstoff mit einem negativen Budget umgegangen werden müsste. Möglicherweise müssten Optionen der Kompensation oder Renaturierungsprojekte geprüft werden . In der wissenschaftlichen Literatur war hierzu bis dato keine Diskussion zu finden. </t>
  </si>
  <si>
    <t>„beabsichtigte“ zusätzliche anthropogene Erzeugung reaktiven Stickstoffs über Mineraldünger (1,8 Mt), -, biologische N-Fixierung (0,2 Mt) und Futtermittelimporte (0,3 Mt)</t>
  </si>
  <si>
    <t>Vorstudie zu Ansätzen und Konzepten zur Verknüpfung des „Planetaren Grenzen“ Konzepts mit der Inanspruchnahme von abiotischen Rohstoffen / Materialien</t>
  </si>
  <si>
    <t>Supporting Information:</t>
  </si>
  <si>
    <t>Forschungskennzahl 3718 33 101 0</t>
  </si>
  <si>
    <t>Abschlussbericht</t>
  </si>
  <si>
    <t>von</t>
  </si>
  <si>
    <t xml:space="preserve">Im Auftrag des Umweltbundesamtes </t>
  </si>
  <si>
    <t>Benno Keppner, Leon Leuser (adelphi, Berlin)</t>
  </si>
  <si>
    <t>Monika Dittrich, Sonja Limberger, Regine Vogt (Ifeu – Institut für Energie- und Umweltforschung gGmbH, Heidelberg)</t>
  </si>
  <si>
    <t>Redaktion: Philip Nuss (UBA Fachgebiet I 1.1)</t>
  </si>
  <si>
    <t>Karl Schoer (SSG – Sustainable Solution Germany, Wiesbaden)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</si>
</sst>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b/>
      <sz val="16"/>
      <color theme="1"/>
      <name val="Calibri"/>
      <family val="2"/>
      <scheme val="minor"/>
    </font>
    <font>
      <b/>
      <sz val="12"/>
      <color theme="1"/>
      <name val="Calibri"/>
      <family val="2"/>
      <scheme val="minor"/>
    </font>
    <font>
      <b/>
      <sz val="9"/>
      <color theme="0"/>
      <name val="Calibri"/>
      <family val="2"/>
      <scheme val="minor"/>
    </font>
    <font>
      <b/>
      <sz val="9"/>
      <name val="Calibri"/>
      <family val="2"/>
      <scheme val="minor"/>
    </font>
    <font>
      <sz val="9"/>
      <name val="Calibri"/>
      <family val="2"/>
      <scheme val="minor"/>
    </font>
    <font>
      <sz val="6"/>
      <name val="Calibri"/>
      <family val="2"/>
      <scheme val="minor"/>
    </font>
    <font>
      <sz val="8"/>
      <name val="Calibri"/>
      <family val="2"/>
      <scheme val="minor"/>
    </font>
    <font>
      <b/>
      <sz val="11"/>
      <color theme="1"/>
      <name val="Arial"/>
      <family val="2"/>
    </font>
    <font>
      <b/>
      <sz val="14"/>
      <color theme="1"/>
      <name val="Arial"/>
      <family val="2"/>
    </font>
    <font>
      <b/>
      <sz val="12"/>
      <color theme="1"/>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bgColor auto="1"/>
      </patternFill>
    </fill>
    <fill>
      <patternFill patternType="solid">
        <fgColor rgb="FFE6E6E6"/>
        <bgColor indexed="64"/>
      </patternFill>
    </fill>
  </fills>
  <borders count="9">
    <border>
      <left/>
      <right/>
      <top/>
      <bottom/>
      <diagonal/>
    </border>
    <border>
      <left/>
      <right/>
      <top style="thin">
        <color indexed="64"/>
      </top>
      <bottom/>
      <diagonal/>
    </border>
    <border>
      <left/>
      <right style="thin">
        <color theme="0"/>
      </right>
      <top/>
      <bottom/>
      <diagonal/>
    </border>
    <border>
      <left style="hair">
        <color theme="1"/>
      </left>
      <right style="hair">
        <color theme="1"/>
      </right>
      <top/>
      <bottom/>
      <diagonal/>
    </border>
    <border>
      <left style="hair">
        <color theme="1"/>
      </left>
      <right style="hair">
        <color theme="1"/>
      </right>
      <top/>
      <bottom style="thin">
        <color indexed="64"/>
      </bottom>
      <diagonal/>
    </border>
    <border>
      <left/>
      <right style="hair">
        <color theme="1"/>
      </right>
      <top/>
      <bottom/>
      <diagonal/>
    </border>
    <border>
      <left style="thin">
        <color theme="0"/>
      </left>
      <right style="thin">
        <color theme="0"/>
      </right>
      <top/>
      <bottom/>
      <diagonal/>
    </border>
    <border>
      <left style="thin">
        <color theme="0"/>
      </left>
      <right/>
      <top/>
      <bottom/>
      <diagonal/>
    </border>
    <border>
      <left style="hair">
        <color theme="1"/>
      </left>
      <right/>
      <top/>
      <bottom/>
      <diagonal/>
    </border>
  </borders>
  <cellStyleXfs count="1">
    <xf numFmtId="0" fontId="0" fillId="0" borderId="0"/>
  </cellStyleXfs>
  <cellXfs count="73">
    <xf numFmtId="0" fontId="0" fillId="0" borderId="0" xfId="0"/>
    <xf numFmtId="0" fontId="0" fillId="0" borderId="0" xfId="0" applyFont="1"/>
    <xf numFmtId="0" fontId="4" fillId="0" borderId="0" xfId="0" applyFont="1"/>
    <xf numFmtId="0" fontId="5" fillId="2" borderId="1" xfId="0" applyFont="1" applyFill="1" applyBorder="1" applyAlignment="1">
      <alignment horizontal="left" vertical="top" wrapText="1"/>
    </xf>
    <xf numFmtId="0" fontId="6" fillId="3" borderId="2" xfId="0" applyFont="1" applyFill="1" applyBorder="1" applyAlignment="1">
      <alignment horizontal="center" vertical="center" wrapText="1"/>
    </xf>
    <xf numFmtId="0" fontId="0" fillId="2" borderId="0" xfId="0" applyFill="1"/>
    <xf numFmtId="0" fontId="5" fillId="2" borderId="1" xfId="0" applyFont="1" applyFill="1" applyBorder="1" applyAlignment="1">
      <alignment vertical="top" wrapText="1"/>
    </xf>
    <xf numFmtId="4" fontId="7" fillId="4" borderId="3" xfId="0" applyNumberFormat="1" applyFont="1" applyFill="1" applyBorder="1" applyAlignment="1">
      <alignment horizontal="center" vertical="center" wrapText="1"/>
    </xf>
    <xf numFmtId="4" fontId="7" fillId="5" borderId="3" xfId="0" applyNumberFormat="1" applyFont="1" applyFill="1" applyBorder="1" applyAlignment="1">
      <alignment horizontal="center" vertical="center" wrapText="1"/>
    </xf>
    <xf numFmtId="4" fontId="7" fillId="4" borderId="4" xfId="0" applyNumberFormat="1" applyFont="1" applyFill="1" applyBorder="1" applyAlignment="1">
      <alignment horizontal="center" vertical="center" wrapText="1"/>
    </xf>
    <xf numFmtId="11" fontId="8" fillId="4" borderId="3" xfId="0" applyNumberFormat="1" applyFont="1" applyFill="1" applyBorder="1" applyAlignment="1">
      <alignment horizontal="center" vertical="center" wrapText="1"/>
    </xf>
    <xf numFmtId="11" fontId="8" fillId="5" borderId="3"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5" borderId="3" xfId="0" applyNumberFormat="1" applyFont="1" applyFill="1" applyBorder="1" applyAlignment="1">
      <alignment horizontal="center" vertical="center" wrapText="1"/>
    </xf>
    <xf numFmtId="4" fontId="8" fillId="4" borderId="4" xfId="0" applyNumberFormat="1" applyFont="1" applyFill="1" applyBorder="1" applyAlignment="1">
      <alignment horizontal="center" vertical="center" wrapText="1"/>
    </xf>
    <xf numFmtId="4" fontId="7" fillId="5" borderId="3" xfId="0" applyNumberFormat="1" applyFont="1" applyFill="1" applyBorder="1" applyAlignment="1">
      <alignment horizontal="left" vertical="center" wrapText="1"/>
    </xf>
    <xf numFmtId="0" fontId="0" fillId="4" borderId="0" xfId="0" applyFont="1" applyFill="1"/>
    <xf numFmtId="0" fontId="9" fillId="4" borderId="0" xfId="0" applyFont="1" applyFill="1" applyBorder="1" applyAlignment="1">
      <alignment vertical="top"/>
    </xf>
    <xf numFmtId="4" fontId="8" fillId="5" borderId="3" xfId="0" applyNumberFormat="1" applyFont="1" applyFill="1" applyBorder="1" applyAlignment="1">
      <alignment horizontal="right" vertical="center" wrapText="1" indent="3"/>
    </xf>
    <xf numFmtId="0" fontId="7" fillId="5" borderId="5" xfId="0" applyFont="1" applyFill="1" applyBorder="1" applyAlignment="1">
      <alignment horizontal="left" vertical="center" wrapText="1"/>
    </xf>
    <xf numFmtId="4" fontId="8" fillId="4" borderId="3" xfId="0" applyNumberFormat="1" applyFont="1" applyFill="1" applyBorder="1" applyAlignment="1">
      <alignment horizontal="right" vertical="center" wrapText="1" indent="3"/>
    </xf>
    <xf numFmtId="0" fontId="7" fillId="4" borderId="5"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5" fillId="4" borderId="0" xfId="0" applyFont="1" applyFill="1" applyBorder="1" applyAlignment="1">
      <alignment horizontal="left" vertical="top"/>
    </xf>
    <xf numFmtId="0" fontId="8" fillId="4" borderId="0" xfId="0" applyFont="1" applyFill="1" applyBorder="1" applyAlignment="1">
      <alignment horizontal="left" vertical="top"/>
    </xf>
    <xf numFmtId="4" fontId="8" fillId="4" borderId="3" xfId="0" applyNumberFormat="1" applyFont="1" applyFill="1" applyBorder="1" applyAlignment="1">
      <alignment horizontal="left" vertical="center" wrapText="1"/>
    </xf>
    <xf numFmtId="4" fontId="8" fillId="5" borderId="3" xfId="0" applyNumberFormat="1" applyFont="1" applyFill="1" applyBorder="1" applyAlignment="1">
      <alignment horizontal="left" vertical="center" wrapText="1"/>
    </xf>
    <xf numFmtId="4" fontId="7" fillId="5" borderId="4" xfId="0" applyNumberFormat="1" applyFont="1" applyFill="1" applyBorder="1" applyAlignment="1">
      <alignment horizontal="center" vertical="center" wrapText="1"/>
    </xf>
    <xf numFmtId="4" fontId="8" fillId="5" borderId="4" xfId="0" applyNumberFormat="1" applyFont="1" applyFill="1" applyBorder="1" applyAlignment="1">
      <alignment horizontal="center" vertical="center" wrapText="1"/>
    </xf>
    <xf numFmtId="4" fontId="8" fillId="5" borderId="4" xfId="0" applyNumberFormat="1" applyFont="1" applyFill="1" applyBorder="1" applyAlignment="1">
      <alignment horizontal="left" vertical="center" wrapText="1"/>
    </xf>
    <xf numFmtId="2" fontId="8" fillId="4" borderId="3" xfId="0" applyNumberFormat="1" applyFont="1" applyFill="1" applyBorder="1" applyAlignment="1">
      <alignment horizontal="center" vertical="center" wrapText="1"/>
    </xf>
    <xf numFmtId="2" fontId="8" fillId="5" borderId="3" xfId="0" applyNumberFormat="1" applyFont="1" applyFill="1" applyBorder="1" applyAlignment="1">
      <alignment horizontal="center" vertical="center" wrapText="1"/>
    </xf>
    <xf numFmtId="11" fontId="8" fillId="4" borderId="4" xfId="0" applyNumberFormat="1" applyFont="1" applyFill="1" applyBorder="1" applyAlignment="1">
      <alignment horizontal="center" vertical="center" wrapText="1"/>
    </xf>
    <xf numFmtId="11" fontId="8" fillId="5" borderId="4" xfId="0" applyNumberFormat="1" applyFont="1" applyFill="1" applyBorder="1" applyAlignment="1">
      <alignment horizontal="center" vertical="center" wrapText="1"/>
    </xf>
    <xf numFmtId="2" fontId="8" fillId="5" borderId="4"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5" borderId="3" xfId="0" applyNumberFormat="1" applyFont="1" applyFill="1" applyBorder="1" applyAlignment="1">
      <alignment horizontal="center" vertical="center" wrapText="1"/>
    </xf>
    <xf numFmtId="4" fontId="7" fillId="5" borderId="4" xfId="0" applyNumberFormat="1" applyFont="1" applyFill="1" applyBorder="1" applyAlignment="1">
      <alignment horizontal="left" vertical="center" wrapText="1"/>
    </xf>
    <xf numFmtId="0" fontId="1" fillId="4" borderId="0" xfId="0" applyFont="1" applyFill="1"/>
    <xf numFmtId="4" fontId="7" fillId="5" borderId="8"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4" fontId="8" fillId="4" borderId="4" xfId="0"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3" fontId="8" fillId="5" borderId="4"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3" fontId="8" fillId="4" borderId="4" xfId="0" applyNumberFormat="1" applyFont="1" applyFill="1" applyBorder="1" applyAlignment="1">
      <alignment horizontal="center" vertical="center" wrapText="1"/>
    </xf>
    <xf numFmtId="2" fontId="8" fillId="4" borderId="4" xfId="0" applyNumberFormat="1" applyFont="1" applyFill="1" applyBorder="1" applyAlignment="1">
      <alignment horizontal="center" vertical="center" wrapText="1"/>
    </xf>
    <xf numFmtId="3" fontId="8" fillId="5" borderId="3" xfId="0" applyNumberFormat="1" applyFont="1" applyFill="1" applyBorder="1" applyAlignment="1">
      <alignment horizontal="left" vertical="center" wrapText="1"/>
    </xf>
    <xf numFmtId="4" fontId="7" fillId="2" borderId="3"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4" fontId="7" fillId="2" borderId="4" xfId="0" applyNumberFormat="1" applyFont="1" applyFill="1" applyBorder="1" applyAlignment="1">
      <alignment horizontal="center" vertical="center" wrapText="1"/>
    </xf>
    <xf numFmtId="4" fontId="8" fillId="2" borderId="4"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11" fillId="0" borderId="0" xfId="0" applyFont="1"/>
    <xf numFmtId="0" fontId="12" fillId="0" borderId="0" xfId="0" applyFont="1"/>
    <xf numFmtId="0" fontId="13" fillId="0" borderId="0" xfId="0" applyFont="1"/>
    <xf numFmtId="0" fontId="14" fillId="0" borderId="0" xfId="0" applyFont="1"/>
    <xf numFmtId="0" fontId="5" fillId="2" borderId="1" xfId="0" applyFont="1" applyFill="1" applyBorder="1" applyAlignment="1">
      <alignment horizontal="left" vertical="top" wrapText="1"/>
    </xf>
    <xf numFmtId="4" fontId="8" fillId="4" borderId="3"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4" fontId="8" fillId="4" borderId="4" xfId="0" applyNumberFormat="1" applyFont="1" applyFill="1" applyBorder="1" applyAlignment="1">
      <alignment horizontal="center" vertical="center" wrapText="1"/>
    </xf>
    <xf numFmtId="0" fontId="0" fillId="0" borderId="0" xfId="0" applyAlignment="1">
      <alignment horizontal="left" wrapText="1"/>
    </xf>
    <xf numFmtId="0" fontId="0" fillId="4" borderId="0" xfId="0" applyFont="1" applyFill="1" applyAlignment="1">
      <alignment horizontal="left" wrapText="1"/>
    </xf>
    <xf numFmtId="0" fontId="0" fillId="4" borderId="1" xfId="0" applyFont="1" applyFill="1" applyBorder="1" applyAlignment="1">
      <alignment horizontal="left"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4" borderId="0"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xdr:colOff>
      <xdr:row>20</xdr:row>
      <xdr:rowOff>0</xdr:rowOff>
    </xdr:from>
    <xdr:to>
      <xdr:col>8</xdr:col>
      <xdr:colOff>105</xdr:colOff>
      <xdr:row>20</xdr:row>
      <xdr:rowOff>1</xdr:rowOff>
    </xdr:to>
    <xdr:cxnSp macro="">
      <xdr:nvCxnSpPr>
        <xdr:cNvPr id="2" name="Gerade Verbindung 1">
          <a:extLst>
            <a:ext uri="{FF2B5EF4-FFF2-40B4-BE49-F238E27FC236}">
              <a16:creationId xmlns:a16="http://schemas.microsoft.com/office/drawing/2014/main" id="{00000000-0008-0000-0800-000002000000}"/>
            </a:ext>
          </a:extLst>
        </xdr:cNvPr>
        <xdr:cNvCxnSpPr/>
      </xdr:nvCxnSpPr>
      <xdr:spPr>
        <a:xfrm flipV="1">
          <a:off x="763905" y="3810000"/>
          <a:ext cx="5332200" cy="1"/>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1</xdr:col>
      <xdr:colOff>0</xdr:colOff>
      <xdr:row>1</xdr:row>
      <xdr:rowOff>161925</xdr:rowOff>
    </xdr:from>
    <xdr:to>
      <xdr:col>8</xdr:col>
      <xdr:colOff>9525</xdr:colOff>
      <xdr:row>1</xdr:row>
      <xdr:rowOff>161925</xdr:rowOff>
    </xdr:to>
    <xdr:cxnSp macro="">
      <xdr:nvCxnSpPr>
        <xdr:cNvPr id="3" name="Gerade Verbindung 8">
          <a:extLst>
            <a:ext uri="{FF2B5EF4-FFF2-40B4-BE49-F238E27FC236}">
              <a16:creationId xmlns:a16="http://schemas.microsoft.com/office/drawing/2014/main" id="{00000000-0008-0000-0800-000003000000}"/>
            </a:ext>
          </a:extLst>
        </xdr:cNvPr>
        <xdr:cNvCxnSpPr/>
      </xdr:nvCxnSpPr>
      <xdr:spPr>
        <a:xfrm>
          <a:off x="762000" y="352425"/>
          <a:ext cx="5343525" cy="0"/>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mweltbundesamt.de/presse/pressemitteilungen/treibhausgasemissionen-gingen-2019-um-63-prozent" TargetMode="External"/><Relationship Id="rId1" Type="http://schemas.openxmlformats.org/officeDocument/2006/relationships/hyperlink" Target="https://population.un.org/wpp/Publications/Files/WPP2019_Highlight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6"/>
  <sheetViews>
    <sheetView zoomScale="90" zoomScaleNormal="90" workbookViewId="0">
      <selection activeCell="A5" sqref="A5"/>
    </sheetView>
  </sheetViews>
  <sheetFormatPr baseColWidth="10" defaultRowHeight="15" x14ac:dyDescent="0.25"/>
  <cols>
    <col min="1" max="1" width="29.85546875" customWidth="1"/>
    <col min="2" max="2" width="32.140625" customWidth="1"/>
    <col min="3" max="3" width="16.42578125" bestFit="1" customWidth="1"/>
    <col min="4" max="4" width="13.85546875" bestFit="1" customWidth="1"/>
    <col min="5" max="5" width="15" bestFit="1" customWidth="1"/>
    <col min="6" max="6" width="26" customWidth="1"/>
    <col min="7" max="7" width="39.85546875" customWidth="1"/>
    <col min="8" max="8" width="27.5703125" customWidth="1"/>
  </cols>
  <sheetData>
    <row r="1" spans="1:34"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22.5" customHeight="1" x14ac:dyDescent="0.25">
      <c r="A2" s="5"/>
      <c r="B2" s="63" t="s">
        <v>156</v>
      </c>
      <c r="C2" s="63"/>
      <c r="D2" s="63"/>
      <c r="E2" s="63"/>
      <c r="F2" s="63"/>
      <c r="G2" s="63"/>
      <c r="H2" s="63"/>
      <c r="I2" s="5"/>
      <c r="J2" s="5"/>
      <c r="K2" s="5"/>
      <c r="L2" s="5"/>
      <c r="M2" s="5"/>
      <c r="N2" s="5"/>
      <c r="O2" s="5"/>
      <c r="P2" s="5"/>
      <c r="Q2" s="5"/>
      <c r="R2" s="5"/>
      <c r="S2" s="5"/>
      <c r="T2" s="5"/>
      <c r="U2" s="5"/>
      <c r="V2" s="5"/>
      <c r="W2" s="5"/>
      <c r="X2" s="5"/>
      <c r="Y2" s="5"/>
      <c r="Z2" s="5"/>
      <c r="AA2" s="5"/>
      <c r="AB2" s="5"/>
      <c r="AC2" s="5"/>
      <c r="AD2" s="5"/>
      <c r="AE2" s="5"/>
      <c r="AF2" s="5"/>
      <c r="AG2" s="5"/>
      <c r="AH2" s="5"/>
    </row>
    <row r="3" spans="1:34" x14ac:dyDescent="0.25">
      <c r="A3" s="5"/>
      <c r="B3" s="4" t="s">
        <v>116</v>
      </c>
      <c r="C3" s="4" t="s">
        <v>6</v>
      </c>
      <c r="D3" s="4"/>
      <c r="E3" s="4" t="s">
        <v>94</v>
      </c>
      <c r="F3" s="4" t="s">
        <v>86</v>
      </c>
      <c r="G3" s="4" t="s">
        <v>24</v>
      </c>
      <c r="H3" s="4" t="s">
        <v>95</v>
      </c>
      <c r="I3" s="5"/>
      <c r="J3" s="5"/>
      <c r="K3" s="5"/>
      <c r="L3" s="5"/>
      <c r="M3" s="5"/>
      <c r="N3" s="5"/>
      <c r="O3" s="5"/>
      <c r="P3" s="5"/>
      <c r="Q3" s="5"/>
      <c r="R3" s="5"/>
      <c r="S3" s="5"/>
      <c r="T3" s="5"/>
      <c r="U3" s="5"/>
      <c r="V3" s="5"/>
      <c r="W3" s="5"/>
      <c r="X3" s="5"/>
      <c r="Y3" s="5"/>
      <c r="Z3" s="5"/>
      <c r="AA3" s="5"/>
      <c r="AB3" s="5"/>
      <c r="AC3" s="5"/>
      <c r="AD3" s="5"/>
      <c r="AE3" s="5"/>
      <c r="AF3" s="5"/>
      <c r="AG3" s="5"/>
      <c r="AH3" s="5"/>
    </row>
    <row r="4" spans="1:34" ht="59.25" customHeight="1" x14ac:dyDescent="0.25">
      <c r="A4" s="5"/>
      <c r="B4" s="7" t="s">
        <v>83</v>
      </c>
      <c r="C4" s="45">
        <v>346600000000</v>
      </c>
      <c r="D4" s="45">
        <v>506600000000</v>
      </c>
      <c r="E4" s="45">
        <v>1096600000000</v>
      </c>
      <c r="F4" s="12" t="s">
        <v>244</v>
      </c>
      <c r="G4" s="12" t="s">
        <v>262</v>
      </c>
      <c r="H4" s="41" t="s">
        <v>96</v>
      </c>
      <c r="I4" s="5"/>
      <c r="J4" s="5"/>
      <c r="K4" s="5"/>
      <c r="L4" s="5"/>
      <c r="M4" s="5"/>
      <c r="N4" s="5"/>
      <c r="O4" s="5"/>
      <c r="P4" s="5"/>
      <c r="Q4" s="5"/>
      <c r="R4" s="5"/>
      <c r="S4" s="5"/>
      <c r="T4" s="5"/>
      <c r="U4" s="5"/>
      <c r="V4" s="5"/>
      <c r="W4" s="5"/>
      <c r="X4" s="5"/>
      <c r="Y4" s="5"/>
      <c r="Z4" s="5"/>
      <c r="AA4" s="5"/>
      <c r="AB4" s="5"/>
      <c r="AC4" s="5"/>
      <c r="AD4" s="5"/>
      <c r="AE4" s="5"/>
      <c r="AF4" s="5"/>
      <c r="AG4" s="5"/>
      <c r="AH4" s="5"/>
    </row>
    <row r="5" spans="1:34" ht="75" customHeight="1" x14ac:dyDescent="0.25">
      <c r="A5" s="5"/>
      <c r="B5" s="8" t="s">
        <v>83</v>
      </c>
      <c r="C5" s="46">
        <f>C4/30</f>
        <v>11553333333.333334</v>
      </c>
      <c r="D5" s="46">
        <f>D4/30</f>
        <v>16886666666.666666</v>
      </c>
      <c r="E5" s="46">
        <f>E4/30</f>
        <v>36553333333.333336</v>
      </c>
      <c r="F5" s="27"/>
      <c r="G5" s="27"/>
      <c r="H5" s="13" t="s">
        <v>172</v>
      </c>
      <c r="I5" s="5"/>
      <c r="J5" s="5"/>
      <c r="K5" s="5"/>
      <c r="L5" s="5"/>
      <c r="M5" s="5"/>
      <c r="N5" s="5"/>
      <c r="O5" s="5"/>
      <c r="P5" s="5"/>
      <c r="Q5" s="5"/>
      <c r="R5" s="5"/>
      <c r="S5" s="5"/>
      <c r="T5" s="5"/>
      <c r="U5" s="5"/>
      <c r="V5" s="5"/>
      <c r="W5" s="5"/>
      <c r="X5" s="5"/>
      <c r="Y5" s="5"/>
      <c r="Z5" s="5"/>
      <c r="AA5" s="5"/>
      <c r="AB5" s="5"/>
      <c r="AC5" s="5"/>
      <c r="AD5" s="5"/>
      <c r="AE5" s="5"/>
      <c r="AF5" s="5"/>
      <c r="AG5" s="5"/>
      <c r="AH5" s="5"/>
    </row>
    <row r="6" spans="1:34" ht="84.6" customHeight="1" x14ac:dyDescent="0.25">
      <c r="A6" s="5"/>
      <c r="B6" s="7" t="s">
        <v>84</v>
      </c>
      <c r="C6" s="45">
        <v>420000000000</v>
      </c>
      <c r="D6" s="45">
        <v>580000000000</v>
      </c>
      <c r="E6" s="45">
        <v>1170000000000</v>
      </c>
      <c r="F6" s="12" t="s">
        <v>244</v>
      </c>
      <c r="G6" s="12" t="s">
        <v>82</v>
      </c>
      <c r="H6" s="41" t="s">
        <v>215</v>
      </c>
      <c r="I6" s="5"/>
      <c r="J6" s="5"/>
      <c r="K6" s="5"/>
      <c r="L6" s="5"/>
      <c r="M6" s="5"/>
      <c r="N6" s="5"/>
      <c r="O6" s="5"/>
      <c r="P6" s="5"/>
      <c r="Q6" s="5"/>
      <c r="R6" s="5"/>
      <c r="S6" s="5"/>
      <c r="T6" s="5"/>
      <c r="U6" s="5"/>
      <c r="V6" s="5"/>
      <c r="W6" s="5"/>
      <c r="X6" s="5"/>
      <c r="Y6" s="5"/>
      <c r="Z6" s="5"/>
      <c r="AA6" s="5"/>
      <c r="AB6" s="5"/>
      <c r="AC6" s="5"/>
      <c r="AD6" s="5"/>
      <c r="AE6" s="5"/>
      <c r="AF6" s="5"/>
      <c r="AG6" s="5"/>
      <c r="AH6" s="5"/>
    </row>
    <row r="7" spans="1:34" x14ac:dyDescent="0.25">
      <c r="A7" s="5"/>
      <c r="B7" s="8" t="s">
        <v>1</v>
      </c>
      <c r="C7" s="46">
        <v>1995</v>
      </c>
      <c r="D7" s="13"/>
      <c r="E7" s="13"/>
      <c r="F7" s="13" t="s">
        <v>18</v>
      </c>
      <c r="G7" s="13" t="s">
        <v>105</v>
      </c>
      <c r="H7" s="13"/>
      <c r="I7" s="5"/>
      <c r="J7" s="5"/>
      <c r="K7" s="5"/>
      <c r="L7" s="5"/>
      <c r="M7" s="5"/>
      <c r="N7" s="5"/>
      <c r="O7" s="5"/>
      <c r="P7" s="5"/>
      <c r="Q7" s="5"/>
      <c r="R7" s="5"/>
      <c r="S7" s="5"/>
      <c r="T7" s="5"/>
      <c r="U7" s="5"/>
      <c r="V7" s="5"/>
      <c r="W7" s="5"/>
      <c r="X7" s="5"/>
      <c r="Y7" s="5"/>
      <c r="Z7" s="5"/>
      <c r="AA7" s="5"/>
      <c r="AB7" s="5"/>
      <c r="AC7" s="5"/>
      <c r="AD7" s="5"/>
      <c r="AE7" s="5"/>
      <c r="AF7" s="5"/>
      <c r="AG7" s="5"/>
      <c r="AH7" s="5"/>
    </row>
    <row r="8" spans="1:34" x14ac:dyDescent="0.25">
      <c r="A8" s="5"/>
      <c r="B8" s="7" t="s">
        <v>40</v>
      </c>
      <c r="C8" s="12">
        <v>5.1341176470588223</v>
      </c>
      <c r="D8" s="12"/>
      <c r="E8" s="12"/>
      <c r="F8" s="12" t="s">
        <v>39</v>
      </c>
      <c r="G8" s="12" t="s">
        <v>104</v>
      </c>
      <c r="H8" s="12"/>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8" t="s">
        <v>2</v>
      </c>
      <c r="C9" s="46">
        <v>4000</v>
      </c>
      <c r="D9" s="13"/>
      <c r="E9" s="46">
        <v>6000</v>
      </c>
      <c r="F9" s="13" t="s">
        <v>241</v>
      </c>
      <c r="G9" s="13" t="s">
        <v>104</v>
      </c>
      <c r="H9" s="13"/>
      <c r="I9" s="5"/>
      <c r="J9" s="5"/>
      <c r="K9" s="5"/>
      <c r="L9" s="5"/>
      <c r="M9" s="5"/>
      <c r="N9" s="5"/>
      <c r="O9" s="5"/>
      <c r="P9" s="5"/>
      <c r="Q9" s="5"/>
      <c r="R9" s="5"/>
      <c r="S9" s="5"/>
      <c r="T9" s="5"/>
      <c r="U9" s="5"/>
      <c r="V9" s="5"/>
      <c r="W9" s="5"/>
      <c r="X9" s="5"/>
      <c r="Y9" s="5"/>
      <c r="Z9" s="5"/>
      <c r="AA9" s="5"/>
      <c r="AB9" s="5"/>
      <c r="AC9" s="5"/>
      <c r="AD9" s="5"/>
      <c r="AE9" s="5"/>
      <c r="AF9" s="5"/>
      <c r="AG9" s="5"/>
      <c r="AH9" s="5"/>
    </row>
    <row r="10" spans="1:34" x14ac:dyDescent="0.25">
      <c r="A10" s="5"/>
      <c r="B10" s="7" t="s">
        <v>3</v>
      </c>
      <c r="C10" s="12">
        <v>6.9</v>
      </c>
      <c r="D10" s="12"/>
      <c r="E10" s="12">
        <v>12.5</v>
      </c>
      <c r="F10" s="12" t="s">
        <v>227</v>
      </c>
      <c r="G10" s="12" t="s">
        <v>104</v>
      </c>
      <c r="H10" s="12"/>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x14ac:dyDescent="0.25">
      <c r="A11" s="5"/>
      <c r="B11" s="28" t="s">
        <v>4</v>
      </c>
      <c r="C11" s="29">
        <v>69</v>
      </c>
      <c r="D11" s="29"/>
      <c r="E11" s="29">
        <v>91</v>
      </c>
      <c r="F11" s="29" t="s">
        <v>228</v>
      </c>
      <c r="G11" s="29" t="s">
        <v>104</v>
      </c>
      <c r="H11" s="29"/>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4" x14ac:dyDescent="0.2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x14ac:dyDescent="0.2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ht="15.75" x14ac:dyDescent="0.25">
      <c r="A16" s="5"/>
      <c r="B16" s="63" t="s">
        <v>153</v>
      </c>
      <c r="C16" s="63"/>
      <c r="D16" s="63"/>
      <c r="E16" s="63"/>
      <c r="F16" s="63"/>
      <c r="G16" s="63"/>
      <c r="H16" s="63"/>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x14ac:dyDescent="0.25">
      <c r="A17" s="5"/>
      <c r="B17" s="4" t="s">
        <v>116</v>
      </c>
      <c r="C17" s="4" t="s">
        <v>6</v>
      </c>
      <c r="D17" s="4" t="s">
        <v>94</v>
      </c>
      <c r="E17" s="4" t="s">
        <v>8</v>
      </c>
      <c r="F17" s="4" t="s">
        <v>86</v>
      </c>
      <c r="G17" s="4"/>
      <c r="H17" s="4" t="s">
        <v>95</v>
      </c>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25">
      <c r="A18" s="5"/>
      <c r="B18" s="7" t="s">
        <v>0</v>
      </c>
      <c r="C18" s="12">
        <v>350</v>
      </c>
      <c r="D18" s="12">
        <v>450</v>
      </c>
      <c r="E18" s="12">
        <v>394</v>
      </c>
      <c r="F18" s="12" t="s">
        <v>13</v>
      </c>
      <c r="G18" s="12"/>
      <c r="H18" s="12"/>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25">
      <c r="A19" s="5"/>
      <c r="B19" s="8" t="s">
        <v>14</v>
      </c>
      <c r="C19" s="13">
        <v>10</v>
      </c>
      <c r="D19" s="13">
        <v>100</v>
      </c>
      <c r="E19" s="13">
        <v>1000</v>
      </c>
      <c r="F19" s="13" t="s">
        <v>15</v>
      </c>
      <c r="G19" s="13"/>
      <c r="H19" s="13"/>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ht="24" x14ac:dyDescent="0.25">
      <c r="A20" s="5"/>
      <c r="B20" s="7" t="s">
        <v>1</v>
      </c>
      <c r="C20" s="12">
        <v>75</v>
      </c>
      <c r="D20" s="12">
        <v>54</v>
      </c>
      <c r="E20" s="12">
        <v>62</v>
      </c>
      <c r="F20" s="12" t="s">
        <v>16</v>
      </c>
      <c r="G20" s="12"/>
      <c r="H20" s="12"/>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x14ac:dyDescent="0.25">
      <c r="A21" s="5"/>
      <c r="B21" s="8" t="s">
        <v>2</v>
      </c>
      <c r="C21" s="46">
        <v>4000</v>
      </c>
      <c r="D21" s="46">
        <v>6000</v>
      </c>
      <c r="E21" s="46">
        <v>2600</v>
      </c>
      <c r="F21" s="13" t="s">
        <v>226</v>
      </c>
      <c r="G21" s="13"/>
      <c r="H21" s="13"/>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25">
      <c r="A22" s="5"/>
      <c r="B22" s="7" t="s">
        <v>3</v>
      </c>
      <c r="C22" s="12">
        <v>6.9</v>
      </c>
      <c r="D22" s="12">
        <v>12.5</v>
      </c>
      <c r="E22" s="12">
        <v>15.8</v>
      </c>
      <c r="F22" s="12" t="s">
        <v>227</v>
      </c>
      <c r="G22" s="12"/>
      <c r="H22" s="12"/>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x14ac:dyDescent="0.25">
      <c r="A23" s="5"/>
      <c r="B23" s="8" t="s">
        <v>4</v>
      </c>
      <c r="C23" s="13">
        <v>69</v>
      </c>
      <c r="D23" s="13">
        <v>91</v>
      </c>
      <c r="E23" s="13">
        <v>150</v>
      </c>
      <c r="F23" s="13" t="s">
        <v>228</v>
      </c>
      <c r="G23" s="13"/>
      <c r="H23" s="13"/>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x14ac:dyDescent="0.25">
      <c r="A24" s="5"/>
      <c r="B24" s="9" t="s">
        <v>5</v>
      </c>
      <c r="C24" s="14">
        <v>275</v>
      </c>
      <c r="D24" s="14">
        <v>261</v>
      </c>
      <c r="E24" s="14">
        <v>283</v>
      </c>
      <c r="F24" s="14" t="s">
        <v>17</v>
      </c>
      <c r="G24" s="14"/>
      <c r="H24" s="14"/>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15.75" x14ac:dyDescent="0.25">
      <c r="A26" s="5"/>
      <c r="B26" s="63" t="s">
        <v>154</v>
      </c>
      <c r="C26" s="63"/>
      <c r="D26" s="63"/>
      <c r="E26" s="63"/>
      <c r="F26" s="63"/>
      <c r="G26" s="63"/>
      <c r="H26" s="63"/>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x14ac:dyDescent="0.25">
      <c r="A27" s="5"/>
      <c r="B27" s="4" t="s">
        <v>116</v>
      </c>
      <c r="C27" s="4" t="s">
        <v>12</v>
      </c>
      <c r="D27" s="4"/>
      <c r="E27" s="4"/>
      <c r="F27" s="4" t="s">
        <v>86</v>
      </c>
      <c r="G27" s="4"/>
      <c r="H27" s="4" t="s">
        <v>95</v>
      </c>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25">
      <c r="A28" s="5"/>
      <c r="B28" s="7" t="s">
        <v>0</v>
      </c>
      <c r="C28" s="12">
        <v>1.61</v>
      </c>
      <c r="D28" s="12"/>
      <c r="E28" s="12"/>
      <c r="F28" s="12" t="s">
        <v>229</v>
      </c>
      <c r="G28" s="12"/>
      <c r="H28" s="12"/>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28.35" customHeight="1" x14ac:dyDescent="0.25">
      <c r="A29" s="5"/>
      <c r="B29" s="8" t="s">
        <v>97</v>
      </c>
      <c r="C29" s="13">
        <v>2.62</v>
      </c>
      <c r="D29" s="13"/>
      <c r="E29" s="13"/>
      <c r="F29" s="13" t="s">
        <v>230</v>
      </c>
      <c r="G29" s="13"/>
      <c r="H29" s="13"/>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ht="28.35" customHeight="1" x14ac:dyDescent="0.25">
      <c r="A30" s="5"/>
      <c r="B30" s="7" t="s">
        <v>2</v>
      </c>
      <c r="C30" s="12">
        <v>574</v>
      </c>
      <c r="D30" s="12"/>
      <c r="E30" s="12"/>
      <c r="F30" s="12" t="s">
        <v>231</v>
      </c>
      <c r="G30" s="12"/>
      <c r="H30" s="12"/>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25">
      <c r="A31" s="5"/>
      <c r="B31" s="8" t="s">
        <v>3</v>
      </c>
      <c r="C31" s="13">
        <v>0.89</v>
      </c>
      <c r="D31" s="13"/>
      <c r="E31" s="13"/>
      <c r="F31" s="13" t="s">
        <v>232</v>
      </c>
      <c r="G31" s="13"/>
      <c r="H31" s="13"/>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25">
      <c r="A32" s="5"/>
      <c r="B32" s="7" t="s">
        <v>4</v>
      </c>
      <c r="C32" s="12">
        <v>8.9</v>
      </c>
      <c r="D32" s="12"/>
      <c r="E32" s="12"/>
      <c r="F32" s="12" t="s">
        <v>233</v>
      </c>
      <c r="G32" s="12"/>
      <c r="H32" s="12"/>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25">
      <c r="A33" s="5"/>
      <c r="B33" s="8" t="s">
        <v>98</v>
      </c>
      <c r="C33" s="13">
        <v>1.71</v>
      </c>
      <c r="D33" s="13"/>
      <c r="E33" s="13"/>
      <c r="F33" s="13" t="s">
        <v>234</v>
      </c>
      <c r="G33" s="13"/>
      <c r="H33" s="13"/>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25">
      <c r="A34" s="5"/>
      <c r="B34" s="9" t="s">
        <v>99</v>
      </c>
      <c r="C34" s="14">
        <v>7.2</v>
      </c>
      <c r="D34" s="14"/>
      <c r="E34" s="14"/>
      <c r="F34" s="14" t="s">
        <v>235</v>
      </c>
      <c r="G34" s="14"/>
      <c r="H34" s="14"/>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ht="15.75" x14ac:dyDescent="0.25">
      <c r="A36" s="5"/>
      <c r="B36" s="63" t="s">
        <v>155</v>
      </c>
      <c r="C36" s="63"/>
      <c r="D36" s="63"/>
      <c r="E36" s="63"/>
      <c r="F36" s="63"/>
      <c r="G36" s="63"/>
      <c r="H36" s="63"/>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25">
      <c r="A37" s="5"/>
      <c r="B37" s="4" t="s">
        <v>116</v>
      </c>
      <c r="C37" s="4" t="s">
        <v>20</v>
      </c>
      <c r="D37" s="4" t="s">
        <v>7</v>
      </c>
      <c r="E37" s="4"/>
      <c r="F37" s="4" t="s">
        <v>86</v>
      </c>
      <c r="G37" s="4"/>
      <c r="H37" s="4" t="s">
        <v>95</v>
      </c>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ht="60" x14ac:dyDescent="0.25">
      <c r="A38" s="5"/>
      <c r="B38" s="7" t="s">
        <v>0</v>
      </c>
      <c r="C38" s="12">
        <v>400</v>
      </c>
      <c r="D38" s="12">
        <v>840</v>
      </c>
      <c r="E38" s="12"/>
      <c r="F38" s="12" t="s">
        <v>100</v>
      </c>
      <c r="G38" s="12"/>
      <c r="H38" s="12" t="s">
        <v>101</v>
      </c>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ht="27.75" customHeight="1" x14ac:dyDescent="0.25">
      <c r="A39" s="5"/>
      <c r="B39" s="8" t="s">
        <v>14</v>
      </c>
      <c r="C39" s="13">
        <v>3724</v>
      </c>
      <c r="D39" s="13"/>
      <c r="E39" s="13"/>
      <c r="F39" s="13" t="s">
        <v>19</v>
      </c>
      <c r="G39" s="13"/>
      <c r="H39" s="13" t="s">
        <v>23</v>
      </c>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ht="36" x14ac:dyDescent="0.25">
      <c r="A40" s="5"/>
      <c r="B40" s="7" t="s">
        <v>1</v>
      </c>
      <c r="C40" s="12">
        <v>1995</v>
      </c>
      <c r="D40" s="12"/>
      <c r="E40" s="12"/>
      <c r="F40" s="12" t="s">
        <v>18</v>
      </c>
      <c r="G40" s="12"/>
      <c r="H40" s="12" t="s">
        <v>9</v>
      </c>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x14ac:dyDescent="0.25">
      <c r="A41" s="5"/>
      <c r="B41" s="8" t="s">
        <v>3</v>
      </c>
      <c r="C41" s="13">
        <v>6.2</v>
      </c>
      <c r="D41" s="13">
        <v>11.2</v>
      </c>
      <c r="E41" s="13"/>
      <c r="F41" s="13" t="s">
        <v>223</v>
      </c>
      <c r="G41" s="13"/>
      <c r="H41" s="13" t="s">
        <v>10</v>
      </c>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ht="36" x14ac:dyDescent="0.25">
      <c r="A42" s="5"/>
      <c r="B42" s="9" t="s">
        <v>4</v>
      </c>
      <c r="C42" s="14">
        <v>62</v>
      </c>
      <c r="D42" s="14">
        <v>82</v>
      </c>
      <c r="E42" s="14"/>
      <c r="F42" s="14" t="s">
        <v>224</v>
      </c>
      <c r="G42" s="14"/>
      <c r="H42" s="14" t="s">
        <v>225</v>
      </c>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3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3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1:34"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row>
    <row r="70" spans="1:34"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row>
    <row r="84" spans="1:34"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row>
    <row r="86" spans="1:34"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row>
  </sheetData>
  <mergeCells count="4">
    <mergeCell ref="B36:H36"/>
    <mergeCell ref="B2:H2"/>
    <mergeCell ref="B16:H16"/>
    <mergeCell ref="B26:H26"/>
  </mergeCells>
  <pageMargins left="0.7" right="0.7" top="0.78740157499999996" bottom="0.78740157499999996"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36"/>
  <sheetViews>
    <sheetView showGridLines="0" zoomScaleNormal="100" zoomScalePageLayoutView="150" workbookViewId="0">
      <selection activeCell="D25" sqref="D25:D26"/>
    </sheetView>
  </sheetViews>
  <sheetFormatPr baseColWidth="10" defaultColWidth="11.42578125" defaultRowHeight="15" x14ac:dyDescent="0.25"/>
  <cols>
    <col min="1" max="1" width="5.42578125" style="16" customWidth="1"/>
    <col min="2" max="3" width="16.85546875" style="16" customWidth="1"/>
    <col min="4" max="4" width="23.42578125" style="16" customWidth="1"/>
    <col min="5" max="8" width="16.85546875" style="16" customWidth="1"/>
    <col min="9" max="16384" width="11.42578125" style="16"/>
  </cols>
  <sheetData>
    <row r="2" spans="2:8" ht="14.25" customHeight="1" x14ac:dyDescent="0.25">
      <c r="B2" s="25"/>
    </row>
    <row r="3" spans="2:8" ht="22.5" customHeight="1" x14ac:dyDescent="0.25">
      <c r="B3" s="24" t="s">
        <v>222</v>
      </c>
      <c r="C3" s="24"/>
      <c r="D3" s="24"/>
      <c r="E3" s="24"/>
      <c r="F3" s="24"/>
      <c r="G3" s="24"/>
      <c r="H3" s="24"/>
    </row>
    <row r="4" spans="2:8" ht="24" x14ac:dyDescent="0.25">
      <c r="B4" s="23" t="s">
        <v>152</v>
      </c>
      <c r="C4" s="22" t="s">
        <v>0</v>
      </c>
      <c r="D4" s="4" t="s">
        <v>86</v>
      </c>
      <c r="E4" s="22" t="s">
        <v>2</v>
      </c>
      <c r="F4" s="22" t="s">
        <v>86</v>
      </c>
      <c r="G4" s="22" t="s">
        <v>151</v>
      </c>
      <c r="H4" s="22" t="s">
        <v>86</v>
      </c>
    </row>
    <row r="5" spans="2:8" ht="18.75" customHeight="1" x14ac:dyDescent="0.25">
      <c r="B5" s="21" t="s">
        <v>150</v>
      </c>
      <c r="C5" s="20">
        <v>3.55</v>
      </c>
      <c r="D5" s="20" t="s">
        <v>149</v>
      </c>
      <c r="E5" s="20" t="s">
        <v>62</v>
      </c>
      <c r="F5" s="20"/>
      <c r="G5" s="20" t="s">
        <v>62</v>
      </c>
      <c r="H5" s="20"/>
    </row>
    <row r="6" spans="2:8" ht="18.75" customHeight="1" x14ac:dyDescent="0.25">
      <c r="B6" s="19" t="s">
        <v>148</v>
      </c>
      <c r="C6" s="18">
        <v>5.55</v>
      </c>
      <c r="D6" s="18" t="s">
        <v>147</v>
      </c>
      <c r="E6" s="18">
        <v>0.218</v>
      </c>
      <c r="F6" s="18" t="s">
        <v>146</v>
      </c>
      <c r="G6" s="18"/>
      <c r="H6" s="18"/>
    </row>
    <row r="7" spans="2:8" ht="18.75" customHeight="1" x14ac:dyDescent="0.25">
      <c r="B7" s="21" t="s">
        <v>145</v>
      </c>
      <c r="C7" s="20">
        <v>6.67</v>
      </c>
      <c r="D7" s="20" t="s">
        <v>144</v>
      </c>
      <c r="E7" s="20" t="s">
        <v>62</v>
      </c>
      <c r="F7" s="20"/>
      <c r="G7" s="20" t="s">
        <v>62</v>
      </c>
      <c r="H7" s="20"/>
    </row>
    <row r="8" spans="2:8" ht="18.75" customHeight="1" x14ac:dyDescent="0.25">
      <c r="B8" s="19" t="s">
        <v>143</v>
      </c>
      <c r="C8" s="18">
        <v>10.19</v>
      </c>
      <c r="D8" s="18" t="s">
        <v>142</v>
      </c>
      <c r="E8" s="18">
        <v>0.65</v>
      </c>
      <c r="F8" s="18" t="s">
        <v>141</v>
      </c>
      <c r="G8" s="18">
        <v>1.2E-2</v>
      </c>
      <c r="H8" s="18" t="s">
        <v>140</v>
      </c>
    </row>
    <row r="9" spans="2:8" ht="18.75" customHeight="1" x14ac:dyDescent="0.25">
      <c r="B9" s="21" t="s">
        <v>139</v>
      </c>
      <c r="C9" s="20">
        <v>1.42</v>
      </c>
      <c r="D9" s="20" t="s">
        <v>127</v>
      </c>
      <c r="E9" s="20">
        <v>8.9999999999999993E-3</v>
      </c>
      <c r="F9" s="20" t="s">
        <v>126</v>
      </c>
      <c r="G9" s="20" t="s">
        <v>62</v>
      </c>
      <c r="H9" s="20"/>
    </row>
    <row r="10" spans="2:8" ht="18.75" customHeight="1" x14ac:dyDescent="0.25">
      <c r="B10" s="19" t="s">
        <v>138</v>
      </c>
      <c r="C10" s="18">
        <v>3.66</v>
      </c>
      <c r="D10" s="18" t="s">
        <v>127</v>
      </c>
      <c r="E10" s="18">
        <v>0.22700000000000001</v>
      </c>
      <c r="F10" s="18" t="s">
        <v>126</v>
      </c>
      <c r="G10" s="18" t="s">
        <v>62</v>
      </c>
      <c r="H10" s="18"/>
    </row>
    <row r="11" spans="2:8" ht="18.75" customHeight="1" x14ac:dyDescent="0.25">
      <c r="B11" s="21" t="s">
        <v>137</v>
      </c>
      <c r="C11" s="20">
        <v>11.45</v>
      </c>
      <c r="D11" s="20" t="s">
        <v>127</v>
      </c>
      <c r="E11" s="20">
        <v>0.36899999999999999</v>
      </c>
      <c r="F11" s="20" t="s">
        <v>126</v>
      </c>
      <c r="G11" s="20" t="s">
        <v>62</v>
      </c>
      <c r="H11" s="20"/>
    </row>
    <row r="12" spans="2:8" ht="18.75" customHeight="1" x14ac:dyDescent="0.25">
      <c r="B12" s="19" t="s">
        <v>136</v>
      </c>
      <c r="C12" s="18">
        <v>1.27</v>
      </c>
      <c r="D12" s="18" t="s">
        <v>127</v>
      </c>
      <c r="E12" s="18">
        <v>5.8000000000000003E-2</v>
      </c>
      <c r="F12" s="18" t="s">
        <v>126</v>
      </c>
      <c r="G12" s="18" t="s">
        <v>62</v>
      </c>
      <c r="H12" s="18"/>
    </row>
    <row r="13" spans="2:8" ht="18.75" customHeight="1" x14ac:dyDescent="0.25">
      <c r="B13" s="21" t="s">
        <v>135</v>
      </c>
      <c r="C13" s="20">
        <v>2.71</v>
      </c>
      <c r="D13" s="20" t="s">
        <v>127</v>
      </c>
      <c r="E13" s="20">
        <v>0.35399999999999998</v>
      </c>
      <c r="F13" s="20" t="s">
        <v>126</v>
      </c>
      <c r="G13" s="20" t="s">
        <v>62</v>
      </c>
      <c r="H13" s="20"/>
    </row>
    <row r="14" spans="2:8" ht="18.75" customHeight="1" x14ac:dyDescent="0.25">
      <c r="B14" s="19" t="s">
        <v>134</v>
      </c>
      <c r="C14" s="18">
        <v>8.6999999999999993</v>
      </c>
      <c r="D14" s="18" t="s">
        <v>127</v>
      </c>
      <c r="E14" s="18">
        <v>0.51600000000000001</v>
      </c>
      <c r="F14" s="18" t="s">
        <v>126</v>
      </c>
      <c r="G14" s="18" t="s">
        <v>62</v>
      </c>
      <c r="H14" s="18"/>
    </row>
    <row r="15" spans="2:8" ht="18.75" customHeight="1" x14ac:dyDescent="0.25">
      <c r="B15" s="21" t="s">
        <v>133</v>
      </c>
      <c r="C15" s="20">
        <v>444.26</v>
      </c>
      <c r="D15" s="20" t="s">
        <v>127</v>
      </c>
      <c r="E15" s="20">
        <v>5.44</v>
      </c>
      <c r="F15" s="20" t="s">
        <v>126</v>
      </c>
      <c r="G15" s="20" t="s">
        <v>62</v>
      </c>
      <c r="H15" s="20"/>
    </row>
    <row r="16" spans="2:8" ht="18.75" customHeight="1" x14ac:dyDescent="0.25">
      <c r="B16" s="19" t="s">
        <v>132</v>
      </c>
      <c r="C16" s="18">
        <v>15.24</v>
      </c>
      <c r="D16" s="18" t="s">
        <v>127</v>
      </c>
      <c r="E16" s="18">
        <v>6.5000000000000002E-2</v>
      </c>
      <c r="F16" s="18" t="s">
        <v>126</v>
      </c>
      <c r="G16" s="18" t="s">
        <v>62</v>
      </c>
      <c r="H16" s="18"/>
    </row>
    <row r="17" spans="2:8" ht="18.75" customHeight="1" x14ac:dyDescent="0.25">
      <c r="B17" s="21" t="s">
        <v>131</v>
      </c>
      <c r="C17" s="20">
        <v>229.9</v>
      </c>
      <c r="D17" s="20" t="s">
        <v>127</v>
      </c>
      <c r="E17" s="20">
        <v>7.43</v>
      </c>
      <c r="F17" s="20" t="s">
        <v>126</v>
      </c>
      <c r="G17" s="20" t="s">
        <v>62</v>
      </c>
      <c r="H17" s="20"/>
    </row>
    <row r="18" spans="2:8" ht="18.75" customHeight="1" x14ac:dyDescent="0.25">
      <c r="B18" s="19" t="s">
        <v>130</v>
      </c>
      <c r="C18" s="18">
        <v>0.33</v>
      </c>
      <c r="D18" s="18" t="s">
        <v>127</v>
      </c>
      <c r="E18" s="18">
        <v>1E-3</v>
      </c>
      <c r="F18" s="18" t="s">
        <v>126</v>
      </c>
      <c r="G18" s="18" t="s">
        <v>62</v>
      </c>
      <c r="H18" s="18"/>
    </row>
    <row r="19" spans="2:8" ht="18.75" customHeight="1" x14ac:dyDescent="0.25">
      <c r="B19" s="21" t="s">
        <v>129</v>
      </c>
      <c r="C19" s="20">
        <v>1.32</v>
      </c>
      <c r="D19" s="20" t="s">
        <v>127</v>
      </c>
      <c r="E19" s="20">
        <v>2.4E-2</v>
      </c>
      <c r="F19" s="20" t="s">
        <v>126</v>
      </c>
      <c r="G19" s="20" t="s">
        <v>62</v>
      </c>
      <c r="H19" s="20"/>
    </row>
    <row r="20" spans="2:8" ht="18.75" customHeight="1" x14ac:dyDescent="0.25">
      <c r="B20" s="19" t="s">
        <v>128</v>
      </c>
      <c r="C20" s="18">
        <v>0.61</v>
      </c>
      <c r="D20" s="18" t="s">
        <v>127</v>
      </c>
      <c r="E20" s="18">
        <v>2.1000000000000001E-2</v>
      </c>
      <c r="F20" s="18" t="s">
        <v>126</v>
      </c>
      <c r="G20" s="18" t="s">
        <v>62</v>
      </c>
      <c r="H20" s="18"/>
    </row>
    <row r="21" spans="2:8" ht="37.35" customHeight="1" x14ac:dyDescent="0.25">
      <c r="B21" s="72" t="s">
        <v>216</v>
      </c>
      <c r="C21" s="72"/>
      <c r="D21" s="72"/>
      <c r="E21" s="72"/>
      <c r="F21" s="72"/>
      <c r="G21" s="72"/>
      <c r="H21" s="72"/>
    </row>
    <row r="22" spans="2:8" ht="18.75" customHeight="1" x14ac:dyDescent="0.25"/>
    <row r="23" spans="2:8" ht="18.75" customHeight="1" x14ac:dyDescent="0.25"/>
    <row r="24" spans="2:8" ht="18.75" customHeight="1" x14ac:dyDescent="0.25"/>
    <row r="25" spans="2:8" ht="18.75" customHeight="1" x14ac:dyDescent="0.25"/>
    <row r="26" spans="2:8" ht="18.75" customHeight="1" x14ac:dyDescent="0.25"/>
    <row r="27" spans="2:8" ht="18.75" customHeight="1" x14ac:dyDescent="0.25"/>
    <row r="28" spans="2:8" ht="18.75" customHeight="1" x14ac:dyDescent="0.25"/>
    <row r="29" spans="2:8" ht="18.75" customHeight="1" x14ac:dyDescent="0.25"/>
    <row r="30" spans="2:8" ht="18.75" customHeight="1" x14ac:dyDescent="0.25"/>
    <row r="31" spans="2:8" ht="18.75" customHeight="1" x14ac:dyDescent="0.25"/>
    <row r="32" spans="2:8" ht="18.75" customHeight="1" x14ac:dyDescent="0.25"/>
    <row r="33" ht="18.75" customHeight="1" x14ac:dyDescent="0.25"/>
    <row r="34" ht="18.75" customHeight="1" x14ac:dyDescent="0.25"/>
    <row r="35" ht="18.75" customHeight="1" x14ac:dyDescent="0.25"/>
    <row r="36" ht="18.75" customHeight="1" x14ac:dyDescent="0.25"/>
  </sheetData>
  <mergeCells count="1">
    <mergeCell ref="B21:H21"/>
  </mergeCells>
  <pageMargins left="0.70866141732283472" right="0.70866141732283472" top="0.78740157480314965" bottom="0.78740157480314965" header="1.1811023622047245" footer="1.1811023622047245"/>
  <pageSetup paperSize="9"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2B81-CDEC-4A37-AA1B-9695412D939E}">
  <dimension ref="B2:B21"/>
  <sheetViews>
    <sheetView tabSelected="1" workbookViewId="0">
      <selection activeCell="E18" sqref="E18"/>
    </sheetView>
  </sheetViews>
  <sheetFormatPr baseColWidth="10" defaultRowHeight="15" x14ac:dyDescent="0.25"/>
  <sheetData>
    <row r="2" spans="2:2" ht="18" x14ac:dyDescent="0.25">
      <c r="B2" s="60" t="s">
        <v>270</v>
      </c>
    </row>
    <row r="3" spans="2:2" ht="15.75" x14ac:dyDescent="0.25">
      <c r="B3" s="61"/>
    </row>
    <row r="4" spans="2:2" ht="15.75" x14ac:dyDescent="0.25">
      <c r="B4" s="61" t="s">
        <v>269</v>
      </c>
    </row>
    <row r="5" spans="2:2" x14ac:dyDescent="0.25">
      <c r="B5" s="62"/>
    </row>
    <row r="6" spans="2:2" x14ac:dyDescent="0.25">
      <c r="B6" s="59" t="s">
        <v>271</v>
      </c>
    </row>
    <row r="7" spans="2:2" x14ac:dyDescent="0.25">
      <c r="B7" s="62"/>
    </row>
    <row r="8" spans="2:2" x14ac:dyDescent="0.25">
      <c r="B8" s="59" t="s">
        <v>272</v>
      </c>
    </row>
    <row r="9" spans="2:2" x14ac:dyDescent="0.25">
      <c r="B9" s="59" t="s">
        <v>273</v>
      </c>
    </row>
    <row r="10" spans="2:2" x14ac:dyDescent="0.25">
      <c r="B10" s="59" t="s">
        <v>276</v>
      </c>
    </row>
    <row r="11" spans="2:2" x14ac:dyDescent="0.25">
      <c r="B11" s="59" t="s">
        <v>275</v>
      </c>
    </row>
    <row r="12" spans="2:2" x14ac:dyDescent="0.25">
      <c r="B12" s="59" t="s">
        <v>278</v>
      </c>
    </row>
    <row r="14" spans="2:2" x14ac:dyDescent="0.25">
      <c r="B14" s="59" t="s">
        <v>274</v>
      </c>
    </row>
    <row r="15" spans="2:2" x14ac:dyDescent="0.25">
      <c r="B15" s="59" t="s">
        <v>277</v>
      </c>
    </row>
    <row r="16" spans="2:2" x14ac:dyDescent="0.25">
      <c r="B16" s="59"/>
    </row>
    <row r="19" spans="2:2" x14ac:dyDescent="0.25">
      <c r="B19" s="62"/>
    </row>
    <row r="20" spans="2:2" x14ac:dyDescent="0.25">
      <c r="B20" s="62"/>
    </row>
    <row r="21" spans="2:2" x14ac:dyDescent="0.25">
      <c r="B21" s="6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3"/>
  <sheetViews>
    <sheetView topLeftCell="B1" zoomScaleNormal="100" workbookViewId="0">
      <selection activeCell="B5" sqref="B5:G5"/>
    </sheetView>
  </sheetViews>
  <sheetFormatPr baseColWidth="10" defaultRowHeight="15" x14ac:dyDescent="0.25"/>
  <cols>
    <col min="1" max="1" width="33.42578125" customWidth="1"/>
    <col min="2" max="2" width="28.140625" customWidth="1"/>
    <col min="3" max="3" width="23" customWidth="1"/>
    <col min="4" max="4" width="22" customWidth="1"/>
    <col min="5" max="5" width="15.42578125" customWidth="1"/>
    <col min="6" max="6" width="17.42578125" customWidth="1"/>
    <col min="7" max="7" width="42.42578125" customWidth="1"/>
  </cols>
  <sheetData>
    <row r="1" spans="1:22" x14ac:dyDescent="0.25">
      <c r="A1" s="5"/>
      <c r="B1" s="5"/>
      <c r="C1" s="5"/>
      <c r="D1" s="5"/>
      <c r="E1" s="5"/>
      <c r="F1" s="5"/>
      <c r="G1" s="5"/>
      <c r="H1" s="5"/>
      <c r="I1" s="5"/>
      <c r="J1" s="5"/>
      <c r="K1" s="5"/>
      <c r="L1" s="5"/>
      <c r="M1" s="5"/>
      <c r="N1" s="5"/>
      <c r="O1" s="5"/>
      <c r="P1" s="5"/>
      <c r="Q1" s="5"/>
      <c r="R1" s="5"/>
      <c r="S1" s="5"/>
      <c r="T1" s="5"/>
      <c r="U1" s="5"/>
      <c r="V1" s="5"/>
    </row>
    <row r="2" spans="1:22" x14ac:dyDescent="0.25">
      <c r="A2" s="5"/>
      <c r="B2" s="5"/>
      <c r="C2" s="5"/>
      <c r="D2" s="5"/>
      <c r="E2" s="5"/>
      <c r="F2" s="5"/>
      <c r="G2" s="5"/>
      <c r="H2" s="5"/>
      <c r="I2" s="5"/>
      <c r="J2" s="5"/>
      <c r="K2" s="5"/>
      <c r="L2" s="5"/>
      <c r="M2" s="5"/>
      <c r="N2" s="5"/>
      <c r="O2" s="5"/>
      <c r="P2" s="5"/>
      <c r="Q2" s="5"/>
      <c r="R2" s="5"/>
      <c r="S2" s="5"/>
      <c r="T2" s="5"/>
      <c r="U2" s="5"/>
      <c r="V2" s="5"/>
    </row>
    <row r="3" spans="1:22" x14ac:dyDescent="0.25">
      <c r="A3" s="5"/>
      <c r="B3" s="5"/>
      <c r="C3" s="5"/>
      <c r="D3" s="5"/>
      <c r="E3" s="5"/>
      <c r="F3" s="5"/>
      <c r="G3" s="5"/>
      <c r="H3" s="5"/>
      <c r="I3" s="5"/>
      <c r="J3" s="5"/>
      <c r="K3" s="5"/>
      <c r="L3" s="5"/>
      <c r="M3" s="5"/>
      <c r="N3" s="5"/>
      <c r="O3" s="5"/>
      <c r="P3" s="5"/>
      <c r="Q3" s="5"/>
      <c r="R3" s="5"/>
      <c r="S3" s="5"/>
      <c r="T3" s="5"/>
      <c r="U3" s="5"/>
      <c r="V3" s="5"/>
    </row>
    <row r="4" spans="1:22" ht="15.75" customHeight="1" x14ac:dyDescent="0.25">
      <c r="A4" s="5"/>
      <c r="B4" s="5"/>
      <c r="C4" s="5"/>
      <c r="D4" s="5"/>
      <c r="E4" s="5"/>
      <c r="F4" s="5"/>
      <c r="G4" s="5"/>
      <c r="H4" s="5"/>
      <c r="I4" s="5"/>
      <c r="J4" s="5"/>
      <c r="K4" s="5"/>
      <c r="L4" s="5"/>
      <c r="M4" s="5"/>
      <c r="N4" s="5"/>
      <c r="O4" s="5"/>
      <c r="P4" s="5"/>
      <c r="Q4" s="5"/>
      <c r="R4" s="5"/>
      <c r="S4" s="5"/>
      <c r="T4" s="5"/>
      <c r="U4" s="5"/>
      <c r="V4" s="5"/>
    </row>
    <row r="5" spans="1:22" ht="15.75" x14ac:dyDescent="0.25">
      <c r="A5" s="5"/>
      <c r="B5" s="63" t="s">
        <v>162</v>
      </c>
      <c r="C5" s="63"/>
      <c r="D5" s="63"/>
      <c r="E5" s="63"/>
      <c r="F5" s="63"/>
      <c r="G5" s="63"/>
      <c r="H5" s="5"/>
      <c r="I5" s="5"/>
      <c r="J5" s="5"/>
      <c r="K5" s="5"/>
      <c r="L5" s="5"/>
      <c r="M5" s="5"/>
      <c r="N5" s="5"/>
      <c r="O5" s="5"/>
      <c r="P5" s="5"/>
      <c r="Q5" s="5"/>
      <c r="R5" s="5"/>
      <c r="S5" s="5"/>
      <c r="T5" s="5"/>
      <c r="U5" s="5"/>
      <c r="V5" s="5"/>
    </row>
    <row r="6" spans="1:22" ht="24" x14ac:dyDescent="0.25">
      <c r="A6" s="5"/>
      <c r="B6" s="4"/>
      <c r="C6" s="4" t="s">
        <v>164</v>
      </c>
      <c r="D6" s="4" t="s">
        <v>165</v>
      </c>
      <c r="E6" s="4" t="s">
        <v>166</v>
      </c>
      <c r="F6" s="4"/>
      <c r="G6" s="4" t="s">
        <v>95</v>
      </c>
      <c r="H6" s="5"/>
      <c r="I6" s="5"/>
      <c r="J6" s="5"/>
      <c r="K6" s="5"/>
      <c r="L6" s="5"/>
      <c r="M6" s="5"/>
      <c r="N6" s="5"/>
      <c r="O6" s="5"/>
      <c r="P6" s="5"/>
      <c r="Q6" s="5"/>
      <c r="R6" s="5"/>
      <c r="S6" s="5"/>
      <c r="T6" s="5"/>
      <c r="U6" s="5"/>
      <c r="V6" s="5"/>
    </row>
    <row r="7" spans="1:22" ht="37.5" customHeight="1" x14ac:dyDescent="0.25">
      <c r="A7" s="5"/>
      <c r="B7" s="7" t="s">
        <v>34</v>
      </c>
      <c r="C7" s="12">
        <f>E7*0.6</f>
        <v>13.623529411764705</v>
      </c>
      <c r="D7" s="12">
        <v>19.3</v>
      </c>
      <c r="E7" s="12">
        <f>D7*(100/85)</f>
        <v>22.705882352941178</v>
      </c>
      <c r="F7" s="12" t="s">
        <v>39</v>
      </c>
      <c r="G7" s="26" t="s">
        <v>157</v>
      </c>
      <c r="H7" s="5"/>
      <c r="I7" s="5"/>
      <c r="J7" s="5"/>
      <c r="K7" s="5"/>
      <c r="L7" s="5"/>
      <c r="M7" s="5"/>
      <c r="N7" s="5"/>
      <c r="O7" s="5"/>
      <c r="P7" s="5"/>
      <c r="Q7" s="5"/>
      <c r="R7" s="5"/>
      <c r="S7" s="5"/>
      <c r="T7" s="5"/>
      <c r="U7" s="5"/>
      <c r="V7" s="5"/>
    </row>
    <row r="8" spans="1:22" ht="36" x14ac:dyDescent="0.25">
      <c r="A8" s="5"/>
      <c r="B8" s="8" t="s">
        <v>35</v>
      </c>
      <c r="C8" s="13">
        <f>E8*0.6</f>
        <v>13.482352941176471</v>
      </c>
      <c r="D8" s="13">
        <v>19.100000000000001</v>
      </c>
      <c r="E8" s="13">
        <f>D8*(100/85)</f>
        <v>22.47058823529412</v>
      </c>
      <c r="F8" s="13" t="s">
        <v>39</v>
      </c>
      <c r="G8" s="27" t="s">
        <v>158</v>
      </c>
      <c r="H8" s="5"/>
      <c r="I8" s="5"/>
      <c r="J8" s="5"/>
      <c r="K8" s="5"/>
      <c r="L8" s="5"/>
      <c r="M8" s="5"/>
      <c r="N8" s="5"/>
      <c r="O8" s="5"/>
      <c r="P8" s="5"/>
      <c r="Q8" s="5"/>
      <c r="R8" s="5"/>
      <c r="S8" s="5"/>
      <c r="T8" s="5"/>
      <c r="U8" s="5"/>
      <c r="V8" s="5"/>
    </row>
    <row r="9" spans="1:22" ht="36" x14ac:dyDescent="0.25">
      <c r="A9" s="5"/>
      <c r="B9" s="7" t="s">
        <v>36</v>
      </c>
      <c r="C9" s="12">
        <f>E9*0.3</f>
        <v>5.7</v>
      </c>
      <c r="D9" s="12">
        <v>9.5</v>
      </c>
      <c r="E9" s="12">
        <f>D9*2</f>
        <v>19</v>
      </c>
      <c r="F9" s="12" t="s">
        <v>39</v>
      </c>
      <c r="G9" s="26" t="s">
        <v>159</v>
      </c>
      <c r="H9" s="5"/>
      <c r="I9" s="5"/>
      <c r="J9" s="5"/>
      <c r="K9" s="5"/>
      <c r="L9" s="5"/>
      <c r="M9" s="5"/>
      <c r="N9" s="5"/>
      <c r="O9" s="5"/>
      <c r="P9" s="5"/>
      <c r="Q9" s="5"/>
      <c r="R9" s="5"/>
      <c r="S9" s="5"/>
      <c r="T9" s="5"/>
      <c r="U9" s="5"/>
      <c r="V9" s="5"/>
    </row>
    <row r="10" spans="1:22" ht="36" x14ac:dyDescent="0.25">
      <c r="A10" s="5"/>
      <c r="B10" s="8" t="s">
        <v>77</v>
      </c>
      <c r="C10" s="13">
        <f>SUM(C7:C9)</f>
        <v>32.805882352941175</v>
      </c>
      <c r="D10" s="13">
        <f>SUM(D7:D9)</f>
        <v>47.900000000000006</v>
      </c>
      <c r="E10" s="13">
        <f>SUM(E7:E9)</f>
        <v>64.176470588235304</v>
      </c>
      <c r="F10" s="13" t="s">
        <v>39</v>
      </c>
      <c r="G10" s="27" t="s">
        <v>160</v>
      </c>
      <c r="H10" s="5"/>
      <c r="I10" s="5"/>
      <c r="J10" s="5"/>
      <c r="K10" s="5"/>
      <c r="L10" s="5"/>
      <c r="M10" s="5"/>
      <c r="N10" s="5"/>
      <c r="O10" s="5"/>
      <c r="P10" s="5"/>
      <c r="Q10" s="5"/>
      <c r="R10" s="5"/>
      <c r="S10" s="5"/>
      <c r="T10" s="5"/>
      <c r="U10" s="5"/>
      <c r="V10" s="5"/>
    </row>
    <row r="11" spans="1:22" x14ac:dyDescent="0.25">
      <c r="A11" s="5"/>
      <c r="B11" s="7"/>
      <c r="C11" s="12"/>
      <c r="D11" s="12"/>
      <c r="E11" s="12"/>
      <c r="F11" s="12"/>
      <c r="G11" s="12"/>
      <c r="H11" s="5"/>
      <c r="I11" s="5"/>
      <c r="J11" s="5"/>
      <c r="K11" s="5"/>
      <c r="L11" s="5"/>
      <c r="M11" s="5"/>
      <c r="N11" s="5"/>
      <c r="O11" s="5"/>
      <c r="P11" s="5"/>
      <c r="Q11" s="5"/>
      <c r="R11" s="5"/>
      <c r="S11" s="5"/>
      <c r="T11" s="5"/>
      <c r="U11" s="5"/>
      <c r="V11" s="5"/>
    </row>
    <row r="12" spans="1:22" x14ac:dyDescent="0.25">
      <c r="A12" s="5"/>
      <c r="B12" s="8" t="s">
        <v>37</v>
      </c>
      <c r="C12" s="13"/>
      <c r="D12" s="13"/>
      <c r="E12" s="13">
        <f>E10*0.62</f>
        <v>39.789411764705889</v>
      </c>
      <c r="F12" s="13" t="s">
        <v>39</v>
      </c>
      <c r="G12" s="13"/>
      <c r="H12" s="5"/>
      <c r="I12" s="5"/>
      <c r="J12" s="5"/>
      <c r="K12" s="5"/>
      <c r="L12" s="5"/>
      <c r="M12" s="5"/>
      <c r="N12" s="5"/>
      <c r="O12" s="5"/>
      <c r="P12" s="5"/>
      <c r="Q12" s="5"/>
      <c r="R12" s="5"/>
      <c r="S12" s="5"/>
      <c r="T12" s="5"/>
      <c r="U12" s="5"/>
      <c r="V12" s="5"/>
    </row>
    <row r="13" spans="1:22" x14ac:dyDescent="0.25">
      <c r="A13" s="5"/>
      <c r="B13" s="7" t="s">
        <v>38</v>
      </c>
      <c r="C13" s="12"/>
      <c r="D13" s="12"/>
      <c r="E13" s="12">
        <f>E10*0.54</f>
        <v>34.655294117647067</v>
      </c>
      <c r="F13" s="12" t="s">
        <v>39</v>
      </c>
      <c r="G13" s="12"/>
      <c r="H13" s="5"/>
      <c r="I13" s="5"/>
      <c r="J13" s="5"/>
      <c r="K13" s="5"/>
      <c r="L13" s="5"/>
      <c r="M13" s="5"/>
      <c r="N13" s="5"/>
      <c r="O13" s="5"/>
      <c r="P13" s="5"/>
      <c r="Q13" s="5"/>
      <c r="R13" s="5"/>
      <c r="S13" s="5"/>
      <c r="T13" s="5"/>
      <c r="U13" s="5"/>
      <c r="V13" s="5"/>
    </row>
    <row r="14" spans="1:22" ht="24" x14ac:dyDescent="0.25">
      <c r="A14" s="5"/>
      <c r="B14" s="8" t="s">
        <v>102</v>
      </c>
      <c r="C14" s="13"/>
      <c r="D14" s="13"/>
      <c r="E14" s="13">
        <f>E12-D10</f>
        <v>-8.1105882352941165</v>
      </c>
      <c r="F14" s="13" t="s">
        <v>39</v>
      </c>
      <c r="G14" s="13"/>
      <c r="H14" s="5"/>
      <c r="I14" s="5"/>
      <c r="J14" s="5"/>
      <c r="K14" s="5"/>
      <c r="L14" s="5"/>
      <c r="M14" s="5"/>
      <c r="N14" s="5"/>
      <c r="O14" s="5"/>
      <c r="P14" s="5"/>
      <c r="Q14" s="5"/>
      <c r="R14" s="5"/>
      <c r="S14" s="5"/>
      <c r="T14" s="5"/>
      <c r="U14" s="5"/>
      <c r="V14" s="5"/>
    </row>
    <row r="15" spans="1:22" ht="24" x14ac:dyDescent="0.25">
      <c r="A15" s="5"/>
      <c r="B15" s="9" t="s">
        <v>103</v>
      </c>
      <c r="C15" s="14"/>
      <c r="D15" s="14"/>
      <c r="E15" s="14">
        <f>E12-E13</f>
        <v>5.1341176470588223</v>
      </c>
      <c r="F15" s="14" t="s">
        <v>39</v>
      </c>
      <c r="G15" s="14"/>
      <c r="H15" s="5"/>
      <c r="I15" s="5"/>
      <c r="J15" s="5"/>
      <c r="K15" s="5"/>
      <c r="L15" s="5"/>
      <c r="M15" s="5"/>
      <c r="N15" s="5"/>
      <c r="O15" s="5"/>
      <c r="P15" s="5"/>
      <c r="Q15" s="5"/>
      <c r="R15" s="5"/>
      <c r="S15" s="5"/>
      <c r="T15" s="5"/>
      <c r="U15" s="5"/>
      <c r="V15" s="5"/>
    </row>
    <row r="16" spans="1:22" x14ac:dyDescent="0.25">
      <c r="A16" s="5"/>
      <c r="B16" s="5"/>
      <c r="C16" s="5"/>
      <c r="D16" s="5"/>
      <c r="E16" s="5"/>
      <c r="F16" s="5"/>
      <c r="G16" s="5"/>
      <c r="H16" s="5"/>
      <c r="I16" s="5"/>
      <c r="J16" s="5"/>
      <c r="K16" s="5"/>
      <c r="L16" s="5"/>
      <c r="M16" s="5"/>
      <c r="N16" s="5"/>
      <c r="O16" s="5"/>
      <c r="P16" s="5"/>
      <c r="Q16" s="5"/>
      <c r="R16" s="5"/>
      <c r="S16" s="5"/>
      <c r="T16" s="5"/>
      <c r="U16" s="5"/>
      <c r="V16" s="5"/>
    </row>
    <row r="17" spans="1:22" x14ac:dyDescent="0.25">
      <c r="A17" s="5"/>
      <c r="B17" s="5"/>
      <c r="C17" s="5"/>
      <c r="D17" s="5"/>
      <c r="E17" s="5"/>
      <c r="F17" s="5"/>
      <c r="G17" s="5"/>
      <c r="H17" s="5"/>
      <c r="I17" s="5"/>
      <c r="J17" s="5"/>
      <c r="K17" s="5"/>
      <c r="L17" s="5"/>
      <c r="M17" s="5"/>
      <c r="N17" s="5"/>
      <c r="O17" s="5"/>
      <c r="P17" s="5"/>
      <c r="Q17" s="5"/>
      <c r="R17" s="5"/>
      <c r="S17" s="5"/>
      <c r="T17" s="5"/>
      <c r="U17" s="5"/>
      <c r="V17" s="5"/>
    </row>
    <row r="18" spans="1:22" ht="15.75" x14ac:dyDescent="0.25">
      <c r="A18" s="5"/>
      <c r="B18" s="63" t="s">
        <v>163</v>
      </c>
      <c r="C18" s="63"/>
      <c r="D18" s="63"/>
      <c r="E18" s="63"/>
      <c r="F18" s="63"/>
      <c r="G18" s="63"/>
      <c r="H18" s="5"/>
      <c r="I18" s="5"/>
      <c r="J18" s="5"/>
      <c r="K18" s="5"/>
      <c r="L18" s="5"/>
      <c r="M18" s="5"/>
      <c r="N18" s="5"/>
      <c r="O18" s="5"/>
      <c r="P18" s="5"/>
      <c r="Q18" s="5"/>
      <c r="R18" s="5"/>
      <c r="S18" s="5"/>
      <c r="T18" s="5"/>
      <c r="U18" s="5"/>
      <c r="V18" s="5"/>
    </row>
    <row r="19" spans="1:22" ht="24" x14ac:dyDescent="0.25">
      <c r="A19" s="5"/>
      <c r="B19" s="4"/>
      <c r="C19" s="4" t="s">
        <v>164</v>
      </c>
      <c r="D19" s="4" t="s">
        <v>165</v>
      </c>
      <c r="E19" s="4" t="s">
        <v>166</v>
      </c>
      <c r="F19" s="4"/>
      <c r="G19" s="4" t="s">
        <v>95</v>
      </c>
      <c r="H19" s="5"/>
      <c r="I19" s="5"/>
      <c r="J19" s="5"/>
      <c r="K19" s="5"/>
      <c r="L19" s="5"/>
      <c r="M19" s="5"/>
      <c r="N19" s="5"/>
      <c r="O19" s="5"/>
      <c r="P19" s="5"/>
      <c r="Q19" s="5"/>
      <c r="R19" s="5"/>
      <c r="S19" s="5"/>
      <c r="T19" s="5"/>
      <c r="U19" s="5"/>
      <c r="V19" s="5"/>
    </row>
    <row r="20" spans="1:22" ht="36" x14ac:dyDescent="0.25">
      <c r="A20" s="5"/>
      <c r="B20" s="7" t="s">
        <v>167</v>
      </c>
      <c r="C20" s="12">
        <v>10.06</v>
      </c>
      <c r="D20" s="12">
        <v>16.760000000000002</v>
      </c>
      <c r="E20" s="12">
        <v>33.53</v>
      </c>
      <c r="F20" s="12" t="s">
        <v>118</v>
      </c>
      <c r="G20" s="26" t="s">
        <v>168</v>
      </c>
      <c r="H20" s="5"/>
      <c r="I20" s="5"/>
      <c r="J20" s="5"/>
      <c r="K20" s="5"/>
      <c r="L20" s="5"/>
      <c r="M20" s="5"/>
      <c r="N20" s="5"/>
      <c r="O20" s="5"/>
      <c r="P20" s="5"/>
      <c r="Q20" s="5"/>
      <c r="R20" s="5"/>
      <c r="S20" s="5"/>
      <c r="T20" s="5"/>
      <c r="U20" s="5"/>
      <c r="V20" s="5"/>
    </row>
    <row r="21" spans="1:22" ht="48" x14ac:dyDescent="0.25">
      <c r="A21" s="5"/>
      <c r="B21" s="8" t="s">
        <v>117</v>
      </c>
      <c r="C21" s="13"/>
      <c r="D21" s="13"/>
      <c r="E21" s="13">
        <v>11.4</v>
      </c>
      <c r="F21" s="13" t="s">
        <v>118</v>
      </c>
      <c r="G21" s="27" t="s">
        <v>161</v>
      </c>
      <c r="H21" s="5"/>
      <c r="I21" s="5"/>
      <c r="J21" s="5"/>
      <c r="K21" s="5"/>
      <c r="L21" s="5"/>
      <c r="M21" s="5"/>
      <c r="N21" s="5"/>
      <c r="O21" s="5"/>
      <c r="P21" s="5"/>
      <c r="Q21" s="5"/>
      <c r="R21" s="5"/>
      <c r="S21" s="5"/>
      <c r="T21" s="5"/>
      <c r="U21" s="5"/>
      <c r="V21" s="5"/>
    </row>
    <row r="22" spans="1:22" x14ac:dyDescent="0.25">
      <c r="A22" s="5"/>
      <c r="B22" s="7" t="s">
        <v>171</v>
      </c>
      <c r="C22" s="12"/>
      <c r="D22" s="12"/>
      <c r="E22" s="12">
        <v>5.35</v>
      </c>
      <c r="F22" s="12" t="s">
        <v>118</v>
      </c>
      <c r="G22" s="26" t="s">
        <v>169</v>
      </c>
      <c r="H22" s="5"/>
      <c r="I22" s="5"/>
      <c r="J22" s="5"/>
      <c r="K22" s="5"/>
      <c r="L22" s="5"/>
      <c r="M22" s="5"/>
      <c r="N22" s="5"/>
      <c r="O22" s="5"/>
      <c r="P22" s="5"/>
      <c r="Q22" s="5"/>
      <c r="R22" s="5"/>
      <c r="S22" s="5"/>
      <c r="T22" s="5"/>
      <c r="U22" s="5"/>
      <c r="V22" s="5"/>
    </row>
    <row r="23" spans="1:22" x14ac:dyDescent="0.25">
      <c r="A23" s="5"/>
      <c r="B23" s="28" t="s">
        <v>119</v>
      </c>
      <c r="C23" s="29"/>
      <c r="D23" s="29"/>
      <c r="E23" s="29">
        <f>E21-C20</f>
        <v>1.3399999999999999</v>
      </c>
      <c r="F23" s="29" t="s">
        <v>118</v>
      </c>
      <c r="G23" s="30" t="s">
        <v>170</v>
      </c>
      <c r="H23" s="5"/>
      <c r="I23" s="5"/>
      <c r="J23" s="5"/>
      <c r="K23" s="5"/>
      <c r="L23" s="5"/>
      <c r="M23" s="5"/>
      <c r="N23" s="5"/>
      <c r="O23" s="5"/>
      <c r="P23" s="5"/>
      <c r="Q23" s="5"/>
      <c r="R23" s="5"/>
      <c r="S23" s="5"/>
      <c r="T23" s="5"/>
      <c r="U23" s="5"/>
    </row>
    <row r="24" spans="1:22" x14ac:dyDescent="0.25">
      <c r="A24" s="5"/>
      <c r="B24" s="5"/>
      <c r="C24" s="5"/>
      <c r="D24" s="5"/>
      <c r="E24" s="5"/>
      <c r="F24" s="5"/>
      <c r="G24" s="5"/>
      <c r="H24" s="5"/>
      <c r="I24" s="5"/>
      <c r="J24" s="5"/>
      <c r="K24" s="5"/>
      <c r="L24" s="5"/>
      <c r="M24" s="5"/>
      <c r="N24" s="5"/>
      <c r="O24" s="5"/>
      <c r="P24" s="5"/>
      <c r="Q24" s="5"/>
      <c r="R24" s="5"/>
      <c r="S24" s="5"/>
      <c r="T24" s="5"/>
      <c r="U24" s="5"/>
    </row>
    <row r="25" spans="1:22" x14ac:dyDescent="0.25">
      <c r="A25" s="5"/>
      <c r="B25" s="5"/>
      <c r="C25" s="5"/>
      <c r="D25" s="5"/>
      <c r="E25" s="5"/>
      <c r="F25" s="5"/>
      <c r="G25" s="5"/>
      <c r="H25" s="5"/>
      <c r="I25" s="5"/>
      <c r="J25" s="5"/>
      <c r="K25" s="5"/>
      <c r="L25" s="5"/>
      <c r="M25" s="5"/>
      <c r="N25" s="5"/>
      <c r="O25" s="5"/>
      <c r="P25" s="5"/>
      <c r="Q25" s="5"/>
      <c r="R25" s="5"/>
      <c r="S25" s="5"/>
      <c r="T25" s="5"/>
      <c r="U25" s="5"/>
    </row>
    <row r="26" spans="1:22" x14ac:dyDescent="0.25">
      <c r="A26" s="5"/>
      <c r="B26" s="5"/>
      <c r="C26" s="5"/>
      <c r="D26" s="5"/>
      <c r="E26" s="5"/>
      <c r="F26" s="5"/>
      <c r="G26" s="5"/>
      <c r="H26" s="5"/>
      <c r="I26" s="5"/>
      <c r="J26" s="5"/>
      <c r="K26" s="5"/>
      <c r="L26" s="5"/>
      <c r="M26" s="5"/>
      <c r="N26" s="5"/>
      <c r="O26" s="5"/>
      <c r="P26" s="5"/>
      <c r="Q26" s="5"/>
      <c r="R26" s="5"/>
      <c r="S26" s="5"/>
      <c r="T26" s="5"/>
      <c r="U26" s="5"/>
    </row>
    <row r="27" spans="1:22" x14ac:dyDescent="0.25">
      <c r="A27" s="5"/>
      <c r="B27" s="5"/>
      <c r="C27" s="5"/>
      <c r="D27" s="5"/>
      <c r="E27" s="5"/>
      <c r="F27" s="5"/>
      <c r="G27" s="5"/>
      <c r="H27" s="5"/>
      <c r="I27" s="5"/>
      <c r="J27" s="5"/>
      <c r="K27" s="5"/>
      <c r="L27" s="5"/>
      <c r="M27" s="5"/>
      <c r="N27" s="5"/>
      <c r="O27" s="5"/>
      <c r="P27" s="5"/>
      <c r="Q27" s="5"/>
      <c r="R27" s="5"/>
      <c r="S27" s="5"/>
      <c r="T27" s="5"/>
      <c r="U27" s="5"/>
    </row>
    <row r="28" spans="1:22" x14ac:dyDescent="0.25">
      <c r="A28" s="5"/>
      <c r="B28" s="5"/>
      <c r="C28" s="5"/>
      <c r="D28" s="5"/>
      <c r="E28" s="5"/>
      <c r="F28" s="5"/>
      <c r="G28" s="5"/>
      <c r="H28" s="5"/>
      <c r="I28" s="5"/>
      <c r="J28" s="5"/>
      <c r="K28" s="5"/>
      <c r="L28" s="5"/>
      <c r="M28" s="5"/>
      <c r="N28" s="5"/>
      <c r="O28" s="5"/>
      <c r="P28" s="5"/>
      <c r="Q28" s="5"/>
      <c r="R28" s="5"/>
      <c r="S28" s="5"/>
      <c r="T28" s="5"/>
      <c r="U28" s="5"/>
    </row>
    <row r="29" spans="1:22" x14ac:dyDescent="0.25">
      <c r="A29" s="5"/>
      <c r="B29" s="5"/>
      <c r="C29" s="5"/>
      <c r="D29" s="5"/>
      <c r="E29" s="5"/>
      <c r="F29" s="5"/>
      <c r="G29" s="5"/>
      <c r="H29" s="5"/>
      <c r="I29" s="5"/>
      <c r="J29" s="5"/>
      <c r="K29" s="5"/>
      <c r="L29" s="5"/>
      <c r="M29" s="5"/>
      <c r="N29" s="5"/>
      <c r="O29" s="5"/>
      <c r="P29" s="5"/>
      <c r="Q29" s="5"/>
      <c r="R29" s="5"/>
      <c r="S29" s="5"/>
      <c r="T29" s="5"/>
      <c r="U29" s="5"/>
    </row>
    <row r="30" spans="1:22" x14ac:dyDescent="0.25">
      <c r="A30" s="5"/>
      <c r="B30" s="5"/>
      <c r="C30" s="5"/>
      <c r="D30" s="5"/>
      <c r="E30" s="5"/>
      <c r="F30" s="5"/>
      <c r="G30" s="5"/>
      <c r="H30" s="5"/>
      <c r="I30" s="5"/>
      <c r="J30" s="5"/>
      <c r="K30" s="5"/>
      <c r="L30" s="5"/>
      <c r="M30" s="5"/>
      <c r="N30" s="5"/>
      <c r="O30" s="5"/>
      <c r="P30" s="5"/>
      <c r="Q30" s="5"/>
      <c r="R30" s="5"/>
      <c r="S30" s="5"/>
      <c r="T30" s="5"/>
      <c r="U30" s="5"/>
    </row>
    <row r="31" spans="1:22" x14ac:dyDescent="0.25">
      <c r="A31" s="5"/>
      <c r="B31" s="5"/>
      <c r="C31" s="5"/>
      <c r="D31" s="5"/>
      <c r="E31" s="5"/>
      <c r="F31" s="5"/>
      <c r="G31" s="5"/>
      <c r="H31" s="5"/>
      <c r="I31" s="5"/>
      <c r="J31" s="5"/>
      <c r="K31" s="5"/>
      <c r="L31" s="5"/>
      <c r="M31" s="5"/>
      <c r="N31" s="5"/>
      <c r="O31" s="5"/>
      <c r="P31" s="5"/>
      <c r="Q31" s="5"/>
      <c r="R31" s="5"/>
      <c r="S31" s="5"/>
      <c r="T31" s="5"/>
      <c r="U31" s="5"/>
    </row>
    <row r="32" spans="1:22"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x14ac:dyDescent="0.25">
      <c r="A45" s="5"/>
      <c r="B45" s="5"/>
      <c r="C45" s="5"/>
      <c r="D45" s="5"/>
      <c r="E45" s="5"/>
      <c r="F45" s="5"/>
      <c r="G45" s="5"/>
      <c r="H45" s="5"/>
      <c r="I45" s="5"/>
      <c r="J45" s="5"/>
      <c r="K45" s="5"/>
      <c r="L45" s="5"/>
      <c r="M45" s="5"/>
      <c r="N45" s="5"/>
      <c r="O45" s="5"/>
      <c r="P45" s="5"/>
      <c r="Q45" s="5"/>
      <c r="R45" s="5"/>
      <c r="S45" s="5"/>
      <c r="T45" s="5"/>
      <c r="U45" s="5"/>
    </row>
    <row r="46" spans="1:21" x14ac:dyDescent="0.25">
      <c r="A46" s="5"/>
      <c r="B46" s="5"/>
      <c r="C46" s="5"/>
      <c r="D46" s="5"/>
      <c r="E46" s="5"/>
      <c r="F46" s="5"/>
      <c r="G46" s="5"/>
      <c r="H46" s="5"/>
      <c r="I46" s="5"/>
      <c r="J46" s="5"/>
      <c r="K46" s="5"/>
      <c r="L46" s="5"/>
      <c r="M46" s="5"/>
      <c r="N46" s="5"/>
      <c r="O46" s="5"/>
      <c r="P46" s="5"/>
      <c r="Q46" s="5"/>
      <c r="R46" s="5"/>
      <c r="S46" s="5"/>
      <c r="T46" s="5"/>
      <c r="U46" s="5"/>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row r="49" spans="1:21" x14ac:dyDescent="0.25">
      <c r="A49" s="5"/>
      <c r="B49" s="5"/>
      <c r="C49" s="5"/>
      <c r="D49" s="5"/>
      <c r="E49" s="5"/>
      <c r="F49" s="5"/>
      <c r="G49" s="5"/>
      <c r="H49" s="5"/>
      <c r="I49" s="5"/>
      <c r="J49" s="5"/>
      <c r="K49" s="5"/>
      <c r="L49" s="5"/>
      <c r="M49" s="5"/>
      <c r="N49" s="5"/>
      <c r="O49" s="5"/>
      <c r="P49" s="5"/>
      <c r="Q49" s="5"/>
      <c r="R49" s="5"/>
      <c r="S49" s="5"/>
      <c r="T49" s="5"/>
      <c r="U49" s="5"/>
    </row>
    <row r="50" spans="1:21" x14ac:dyDescent="0.25">
      <c r="A50" s="5"/>
      <c r="B50" s="5"/>
      <c r="C50" s="5"/>
      <c r="D50" s="5"/>
      <c r="E50" s="5"/>
      <c r="F50" s="5"/>
      <c r="G50" s="5"/>
      <c r="H50" s="5"/>
      <c r="I50" s="5"/>
      <c r="J50" s="5"/>
      <c r="K50" s="5"/>
      <c r="L50" s="5"/>
      <c r="M50" s="5"/>
      <c r="N50" s="5"/>
      <c r="O50" s="5"/>
      <c r="P50" s="5"/>
      <c r="Q50" s="5"/>
      <c r="R50" s="5"/>
      <c r="S50" s="5"/>
      <c r="T50" s="5"/>
      <c r="U50" s="5"/>
    </row>
    <row r="51" spans="1:21" x14ac:dyDescent="0.25">
      <c r="A51" s="5"/>
      <c r="B51" s="5"/>
      <c r="C51" s="5"/>
      <c r="D51" s="5"/>
      <c r="E51" s="5"/>
      <c r="F51" s="5"/>
      <c r="G51" s="5"/>
      <c r="H51" s="5"/>
      <c r="I51" s="5"/>
      <c r="J51" s="5"/>
      <c r="K51" s="5"/>
      <c r="L51" s="5"/>
      <c r="M51" s="5"/>
      <c r="N51" s="5"/>
      <c r="O51" s="5"/>
      <c r="P51" s="5"/>
      <c r="Q51" s="5"/>
      <c r="R51" s="5"/>
      <c r="S51" s="5"/>
      <c r="T51" s="5"/>
      <c r="U51" s="5"/>
    </row>
    <row r="52" spans="1:21" x14ac:dyDescent="0.25">
      <c r="A52" s="5"/>
      <c r="B52" s="5"/>
      <c r="C52" s="5"/>
      <c r="D52" s="5"/>
      <c r="E52" s="5"/>
      <c r="F52" s="5"/>
      <c r="G52" s="5"/>
      <c r="H52" s="5"/>
      <c r="I52" s="5"/>
      <c r="J52" s="5"/>
      <c r="K52" s="5"/>
      <c r="L52" s="5"/>
      <c r="M52" s="5"/>
      <c r="N52" s="5"/>
      <c r="O52" s="5"/>
      <c r="P52" s="5"/>
      <c r="Q52" s="5"/>
      <c r="R52" s="5"/>
      <c r="S52" s="5"/>
      <c r="T52" s="5"/>
      <c r="U52" s="5"/>
    </row>
    <row r="53" spans="1:21" x14ac:dyDescent="0.25">
      <c r="A53" s="5"/>
      <c r="B53" s="5"/>
      <c r="C53" s="5"/>
      <c r="D53" s="5"/>
      <c r="E53" s="5"/>
      <c r="F53" s="5"/>
      <c r="G53" s="5"/>
      <c r="H53" s="5"/>
      <c r="I53" s="5"/>
      <c r="J53" s="5"/>
      <c r="K53" s="5"/>
      <c r="L53" s="5"/>
      <c r="M53" s="5"/>
      <c r="N53" s="5"/>
      <c r="O53" s="5"/>
      <c r="P53" s="5"/>
      <c r="Q53" s="5"/>
      <c r="R53" s="5"/>
      <c r="S53" s="5"/>
      <c r="T53" s="5"/>
      <c r="U53" s="5"/>
    </row>
    <row r="54" spans="1:21" x14ac:dyDescent="0.25">
      <c r="A54" s="5"/>
      <c r="B54" s="5"/>
      <c r="C54" s="5"/>
      <c r="D54" s="5"/>
      <c r="E54" s="5"/>
      <c r="F54" s="5"/>
      <c r="G54" s="5"/>
      <c r="H54" s="5"/>
      <c r="I54" s="5"/>
      <c r="J54" s="5"/>
      <c r="K54" s="5"/>
      <c r="L54" s="5"/>
      <c r="M54" s="5"/>
      <c r="N54" s="5"/>
      <c r="O54" s="5"/>
      <c r="P54" s="5"/>
      <c r="Q54" s="5"/>
      <c r="R54" s="5"/>
      <c r="S54" s="5"/>
      <c r="T54" s="5"/>
      <c r="U54" s="5"/>
    </row>
    <row r="55" spans="1:21" x14ac:dyDescent="0.25">
      <c r="A55" s="5"/>
      <c r="B55" s="5"/>
      <c r="C55" s="5"/>
      <c r="D55" s="5"/>
      <c r="E55" s="5"/>
      <c r="F55" s="5"/>
      <c r="G55" s="5"/>
      <c r="H55" s="5"/>
      <c r="I55" s="5"/>
      <c r="J55" s="5"/>
      <c r="K55" s="5"/>
      <c r="L55" s="5"/>
      <c r="M55" s="5"/>
      <c r="N55" s="5"/>
      <c r="O55" s="5"/>
      <c r="P55" s="5"/>
      <c r="Q55" s="5"/>
      <c r="R55" s="5"/>
      <c r="S55" s="5"/>
      <c r="T55" s="5"/>
      <c r="U55" s="5"/>
    </row>
    <row r="56" spans="1:21" x14ac:dyDescent="0.25">
      <c r="A56" s="5"/>
      <c r="B56" s="5"/>
      <c r="C56" s="5"/>
      <c r="D56" s="5"/>
      <c r="E56" s="5"/>
      <c r="F56" s="5"/>
      <c r="G56" s="5"/>
      <c r="H56" s="5"/>
      <c r="I56" s="5"/>
      <c r="J56" s="5"/>
      <c r="K56" s="5"/>
      <c r="L56" s="5"/>
      <c r="M56" s="5"/>
      <c r="N56" s="5"/>
      <c r="O56" s="5"/>
      <c r="P56" s="5"/>
      <c r="Q56" s="5"/>
      <c r="R56" s="5"/>
      <c r="S56" s="5"/>
      <c r="T56" s="5"/>
      <c r="U56" s="5"/>
    </row>
    <row r="57" spans="1:21" x14ac:dyDescent="0.25">
      <c r="A57" s="5"/>
      <c r="B57" s="5"/>
      <c r="C57" s="5"/>
      <c r="D57" s="5"/>
      <c r="E57" s="5"/>
      <c r="F57" s="5"/>
      <c r="G57" s="5"/>
      <c r="H57" s="5"/>
      <c r="I57" s="5"/>
      <c r="J57" s="5"/>
      <c r="K57" s="5"/>
      <c r="L57" s="5"/>
      <c r="M57" s="5"/>
      <c r="N57" s="5"/>
      <c r="O57" s="5"/>
      <c r="P57" s="5"/>
      <c r="Q57" s="5"/>
      <c r="R57" s="5"/>
      <c r="S57" s="5"/>
      <c r="T57" s="5"/>
      <c r="U57" s="5"/>
    </row>
    <row r="58" spans="1:21" x14ac:dyDescent="0.25">
      <c r="B58" s="5"/>
      <c r="C58" s="5"/>
      <c r="D58" s="5"/>
      <c r="E58" s="5"/>
      <c r="F58" s="5"/>
      <c r="G58" s="5"/>
      <c r="H58" s="5"/>
      <c r="I58" s="5"/>
      <c r="J58" s="5"/>
      <c r="K58" s="5"/>
      <c r="L58" s="5"/>
      <c r="M58" s="5"/>
      <c r="N58" s="5"/>
      <c r="O58" s="5"/>
      <c r="P58" s="5"/>
      <c r="Q58" s="5"/>
      <c r="R58" s="5"/>
      <c r="S58" s="5"/>
      <c r="T58" s="5"/>
      <c r="U58" s="5"/>
    </row>
    <row r="59" spans="1:21" x14ac:dyDescent="0.25">
      <c r="B59" s="5"/>
      <c r="C59" s="5"/>
      <c r="D59" s="5"/>
      <c r="E59" s="5"/>
      <c r="F59" s="5"/>
      <c r="G59" s="5"/>
      <c r="H59" s="5"/>
      <c r="I59" s="5"/>
      <c r="J59" s="5"/>
      <c r="K59" s="5"/>
      <c r="L59" s="5"/>
      <c r="M59" s="5"/>
      <c r="N59" s="5"/>
      <c r="O59" s="5"/>
      <c r="P59" s="5"/>
      <c r="Q59" s="5"/>
      <c r="R59" s="5"/>
      <c r="S59" s="5"/>
      <c r="T59" s="5"/>
      <c r="U59" s="5"/>
    </row>
    <row r="60" spans="1:21" x14ac:dyDescent="0.25">
      <c r="B60" s="5"/>
      <c r="C60" s="5"/>
      <c r="D60" s="5"/>
      <c r="E60" s="5"/>
      <c r="F60" s="5"/>
      <c r="G60" s="5"/>
      <c r="H60" s="5"/>
      <c r="I60" s="5"/>
      <c r="J60" s="5"/>
      <c r="K60" s="5"/>
      <c r="L60" s="5"/>
      <c r="M60" s="5"/>
      <c r="N60" s="5"/>
      <c r="O60" s="5"/>
      <c r="P60" s="5"/>
      <c r="Q60" s="5"/>
      <c r="R60" s="5"/>
      <c r="S60" s="5"/>
      <c r="T60" s="5"/>
      <c r="U60" s="5"/>
    </row>
    <row r="61" spans="1:21" x14ac:dyDescent="0.25">
      <c r="B61" s="5"/>
      <c r="C61" s="5"/>
      <c r="D61" s="5"/>
      <c r="E61" s="5"/>
      <c r="F61" s="5"/>
      <c r="G61" s="5"/>
      <c r="H61" s="5"/>
      <c r="I61" s="5"/>
      <c r="J61" s="5"/>
      <c r="K61" s="5"/>
      <c r="L61" s="5"/>
      <c r="M61" s="5"/>
      <c r="N61" s="5"/>
      <c r="O61" s="5"/>
      <c r="P61" s="5"/>
      <c r="Q61" s="5"/>
      <c r="R61" s="5"/>
      <c r="S61" s="5"/>
      <c r="T61" s="5"/>
      <c r="U61" s="5"/>
    </row>
    <row r="62" spans="1:21" x14ac:dyDescent="0.25">
      <c r="B62" s="5"/>
      <c r="C62" s="5"/>
      <c r="D62" s="5"/>
      <c r="E62" s="5"/>
      <c r="F62" s="5"/>
      <c r="G62" s="5"/>
      <c r="H62" s="5"/>
      <c r="I62" s="5"/>
      <c r="J62" s="5"/>
      <c r="K62" s="5"/>
      <c r="L62" s="5"/>
      <c r="M62" s="5"/>
      <c r="N62" s="5"/>
      <c r="O62" s="5"/>
      <c r="P62" s="5"/>
      <c r="Q62" s="5"/>
      <c r="R62" s="5"/>
      <c r="S62" s="5"/>
      <c r="T62" s="5"/>
      <c r="U62" s="5"/>
    </row>
    <row r="63" spans="1:21" x14ac:dyDescent="0.25">
      <c r="B63" s="5"/>
      <c r="C63" s="5"/>
      <c r="D63" s="5"/>
      <c r="E63" s="5"/>
      <c r="F63" s="5"/>
      <c r="G63" s="5"/>
      <c r="H63" s="5"/>
      <c r="I63" s="5"/>
      <c r="J63" s="5"/>
      <c r="K63" s="5"/>
      <c r="L63" s="5"/>
      <c r="M63" s="5"/>
      <c r="N63" s="5"/>
      <c r="O63" s="5"/>
      <c r="P63" s="5"/>
      <c r="Q63" s="5"/>
      <c r="R63" s="5"/>
      <c r="S63" s="5"/>
      <c r="T63" s="5"/>
      <c r="U63" s="5"/>
    </row>
    <row r="64" spans="1:21" x14ac:dyDescent="0.25">
      <c r="B64" s="5"/>
      <c r="C64" s="5"/>
      <c r="D64" s="5"/>
      <c r="E64" s="5"/>
      <c r="F64" s="5"/>
      <c r="G64" s="5"/>
      <c r="H64" s="5"/>
      <c r="I64" s="5"/>
      <c r="J64" s="5"/>
      <c r="K64" s="5"/>
      <c r="L64" s="5"/>
      <c r="M64" s="5"/>
      <c r="N64" s="5"/>
      <c r="O64" s="5"/>
      <c r="P64" s="5"/>
      <c r="Q64" s="5"/>
      <c r="R64" s="5"/>
      <c r="S64" s="5"/>
      <c r="T64" s="5"/>
      <c r="U64" s="5"/>
    </row>
    <row r="65" spans="2:21" x14ac:dyDescent="0.25">
      <c r="B65" s="5"/>
      <c r="C65" s="5"/>
      <c r="D65" s="5"/>
      <c r="E65" s="5"/>
      <c r="F65" s="5"/>
      <c r="G65" s="5"/>
      <c r="H65" s="5"/>
      <c r="I65" s="5"/>
      <c r="J65" s="5"/>
      <c r="K65" s="5"/>
      <c r="L65" s="5"/>
      <c r="M65" s="5"/>
      <c r="N65" s="5"/>
      <c r="O65" s="5"/>
      <c r="P65" s="5"/>
      <c r="Q65" s="5"/>
      <c r="R65" s="5"/>
      <c r="S65" s="5"/>
      <c r="T65" s="5"/>
      <c r="U65" s="5"/>
    </row>
    <row r="66" spans="2:21" x14ac:dyDescent="0.25">
      <c r="B66" s="5"/>
      <c r="C66" s="5"/>
      <c r="D66" s="5"/>
      <c r="E66" s="5"/>
      <c r="F66" s="5"/>
      <c r="G66" s="5"/>
      <c r="H66" s="5"/>
      <c r="I66" s="5"/>
      <c r="J66" s="5"/>
      <c r="K66" s="5"/>
      <c r="L66" s="5"/>
      <c r="M66" s="5"/>
      <c r="N66" s="5"/>
      <c r="O66" s="5"/>
      <c r="P66" s="5"/>
      <c r="Q66" s="5"/>
      <c r="R66" s="5"/>
      <c r="S66" s="5"/>
      <c r="T66" s="5"/>
      <c r="U66" s="5"/>
    </row>
    <row r="67" spans="2:21" x14ac:dyDescent="0.25">
      <c r="B67" s="5"/>
      <c r="C67" s="5"/>
      <c r="D67" s="5"/>
      <c r="E67" s="5"/>
      <c r="F67" s="5"/>
      <c r="G67" s="5"/>
      <c r="H67" s="5"/>
      <c r="I67" s="5"/>
      <c r="J67" s="5"/>
      <c r="K67" s="5"/>
      <c r="L67" s="5"/>
      <c r="M67" s="5"/>
      <c r="N67" s="5"/>
      <c r="O67" s="5"/>
      <c r="P67" s="5"/>
      <c r="Q67" s="5"/>
      <c r="R67" s="5"/>
      <c r="S67" s="5"/>
      <c r="T67" s="5"/>
      <c r="U67" s="5"/>
    </row>
    <row r="68" spans="2:21" x14ac:dyDescent="0.25">
      <c r="B68" s="5"/>
      <c r="C68" s="5"/>
      <c r="D68" s="5"/>
      <c r="E68" s="5"/>
      <c r="F68" s="5"/>
      <c r="G68" s="5"/>
      <c r="H68" s="5"/>
      <c r="I68" s="5"/>
      <c r="J68" s="5"/>
      <c r="K68" s="5"/>
      <c r="L68" s="5"/>
      <c r="M68" s="5"/>
      <c r="N68" s="5"/>
      <c r="O68" s="5"/>
      <c r="P68" s="5"/>
      <c r="Q68" s="5"/>
      <c r="R68" s="5"/>
      <c r="S68" s="5"/>
      <c r="T68" s="5"/>
      <c r="U68" s="5"/>
    </row>
    <row r="69" spans="2:21" x14ac:dyDescent="0.25">
      <c r="B69" s="5"/>
      <c r="C69" s="5"/>
      <c r="D69" s="5"/>
      <c r="E69" s="5"/>
      <c r="F69" s="5"/>
      <c r="G69" s="5"/>
      <c r="H69" s="5"/>
      <c r="I69" s="5"/>
      <c r="J69" s="5"/>
      <c r="K69" s="5"/>
      <c r="L69" s="5"/>
      <c r="M69" s="5"/>
      <c r="N69" s="5"/>
      <c r="O69" s="5"/>
      <c r="P69" s="5"/>
      <c r="Q69" s="5"/>
      <c r="R69" s="5"/>
      <c r="S69" s="5"/>
      <c r="T69" s="5"/>
      <c r="U69" s="5"/>
    </row>
    <row r="70" spans="2:21" x14ac:dyDescent="0.25">
      <c r="B70" s="5"/>
      <c r="C70" s="5"/>
      <c r="D70" s="5"/>
      <c r="E70" s="5"/>
      <c r="F70" s="5"/>
      <c r="G70" s="5"/>
      <c r="H70" s="5"/>
      <c r="I70" s="5"/>
      <c r="J70" s="5"/>
      <c r="K70" s="5"/>
      <c r="L70" s="5"/>
      <c r="M70" s="5"/>
      <c r="N70" s="5"/>
      <c r="O70" s="5"/>
      <c r="P70" s="5"/>
      <c r="Q70" s="5"/>
      <c r="R70" s="5"/>
      <c r="S70" s="5"/>
      <c r="T70" s="5"/>
      <c r="U70" s="5"/>
    </row>
    <row r="71" spans="2:21" x14ac:dyDescent="0.25">
      <c r="B71" s="5"/>
      <c r="C71" s="5"/>
      <c r="D71" s="5"/>
      <c r="E71" s="5"/>
      <c r="F71" s="5"/>
      <c r="G71" s="5"/>
      <c r="H71" s="5"/>
      <c r="I71" s="5"/>
      <c r="J71" s="5"/>
      <c r="K71" s="5"/>
      <c r="L71" s="5"/>
      <c r="M71" s="5"/>
      <c r="N71" s="5"/>
      <c r="O71" s="5"/>
      <c r="P71" s="5"/>
      <c r="Q71" s="5"/>
      <c r="R71" s="5"/>
      <c r="S71" s="5"/>
      <c r="T71" s="5"/>
      <c r="U71" s="5"/>
    </row>
    <row r="72" spans="2:21" x14ac:dyDescent="0.25">
      <c r="B72" s="5"/>
      <c r="C72" s="5"/>
      <c r="D72" s="5"/>
      <c r="E72" s="5"/>
      <c r="F72" s="5"/>
      <c r="G72" s="5"/>
      <c r="H72" s="5"/>
      <c r="I72" s="5"/>
      <c r="J72" s="5"/>
      <c r="K72" s="5"/>
      <c r="L72" s="5"/>
      <c r="M72" s="5"/>
      <c r="N72" s="5"/>
      <c r="O72" s="5"/>
      <c r="P72" s="5"/>
      <c r="Q72" s="5"/>
      <c r="R72" s="5"/>
      <c r="S72" s="5"/>
      <c r="T72" s="5"/>
      <c r="U72" s="5"/>
    </row>
    <row r="73" spans="2:21" x14ac:dyDescent="0.25">
      <c r="B73" s="5"/>
      <c r="C73" s="5"/>
      <c r="D73" s="5"/>
      <c r="E73" s="5"/>
      <c r="F73" s="5"/>
      <c r="G73" s="5"/>
      <c r="H73" s="5"/>
      <c r="I73" s="5"/>
      <c r="J73" s="5"/>
      <c r="K73" s="5"/>
      <c r="L73" s="5"/>
      <c r="M73" s="5"/>
      <c r="N73" s="5"/>
      <c r="O73" s="5"/>
      <c r="P73" s="5"/>
      <c r="Q73" s="5"/>
      <c r="R73" s="5"/>
      <c r="S73" s="5"/>
      <c r="T73" s="5"/>
      <c r="U73" s="5"/>
    </row>
    <row r="74" spans="2:21" x14ac:dyDescent="0.25">
      <c r="B74" s="5"/>
      <c r="C74" s="5"/>
      <c r="D74" s="5"/>
      <c r="E74" s="5"/>
      <c r="F74" s="5"/>
      <c r="G74" s="5"/>
      <c r="H74" s="5"/>
      <c r="I74" s="5"/>
      <c r="J74" s="5"/>
      <c r="K74" s="5"/>
      <c r="L74" s="5"/>
      <c r="M74" s="5"/>
      <c r="N74" s="5"/>
      <c r="O74" s="5"/>
      <c r="P74" s="5"/>
      <c r="Q74" s="5"/>
      <c r="R74" s="5"/>
      <c r="S74" s="5"/>
      <c r="T74" s="5"/>
      <c r="U74" s="5"/>
    </row>
    <row r="75" spans="2:21" x14ac:dyDescent="0.25">
      <c r="B75" s="5"/>
      <c r="C75" s="5"/>
      <c r="D75" s="5"/>
      <c r="E75" s="5"/>
      <c r="F75" s="5"/>
      <c r="G75" s="5"/>
      <c r="H75" s="5"/>
      <c r="I75" s="5"/>
      <c r="J75" s="5"/>
      <c r="K75" s="5"/>
      <c r="L75" s="5"/>
      <c r="M75" s="5"/>
      <c r="N75" s="5"/>
      <c r="O75" s="5"/>
      <c r="P75" s="5"/>
      <c r="Q75" s="5"/>
      <c r="R75" s="5"/>
      <c r="S75" s="5"/>
      <c r="T75" s="5"/>
      <c r="U75" s="5"/>
    </row>
    <row r="76" spans="2:21" x14ac:dyDescent="0.25">
      <c r="B76" s="5"/>
      <c r="C76" s="5"/>
      <c r="D76" s="5"/>
      <c r="E76" s="5"/>
      <c r="F76" s="5"/>
      <c r="G76" s="5"/>
      <c r="H76" s="5"/>
      <c r="I76" s="5"/>
      <c r="J76" s="5"/>
      <c r="K76" s="5"/>
      <c r="L76" s="5"/>
      <c r="M76" s="5"/>
      <c r="N76" s="5"/>
      <c r="O76" s="5"/>
      <c r="P76" s="5"/>
      <c r="Q76" s="5"/>
      <c r="R76" s="5"/>
      <c r="S76" s="5"/>
      <c r="T76" s="5"/>
      <c r="U76" s="5"/>
    </row>
    <row r="77" spans="2:21" x14ac:dyDescent="0.25">
      <c r="B77" s="5"/>
      <c r="C77" s="5"/>
      <c r="D77" s="5"/>
      <c r="E77" s="5"/>
      <c r="F77" s="5"/>
      <c r="G77" s="5"/>
      <c r="H77" s="5"/>
      <c r="I77" s="5"/>
      <c r="J77" s="5"/>
      <c r="K77" s="5"/>
      <c r="L77" s="5"/>
      <c r="M77" s="5"/>
      <c r="N77" s="5"/>
      <c r="O77" s="5"/>
      <c r="P77" s="5"/>
      <c r="Q77" s="5"/>
      <c r="R77" s="5"/>
      <c r="S77" s="5"/>
      <c r="T77" s="5"/>
      <c r="U77" s="5"/>
    </row>
    <row r="78" spans="2:21" x14ac:dyDescent="0.25">
      <c r="B78" s="5"/>
      <c r="C78" s="5"/>
      <c r="D78" s="5"/>
      <c r="E78" s="5"/>
      <c r="F78" s="5"/>
      <c r="G78" s="5"/>
      <c r="H78" s="5"/>
      <c r="I78" s="5"/>
      <c r="J78" s="5"/>
      <c r="K78" s="5"/>
      <c r="L78" s="5"/>
      <c r="M78" s="5"/>
      <c r="N78" s="5"/>
      <c r="O78" s="5"/>
      <c r="P78" s="5"/>
      <c r="Q78" s="5"/>
      <c r="R78" s="5"/>
      <c r="S78" s="5"/>
      <c r="T78" s="5"/>
      <c r="U78" s="5"/>
    </row>
    <row r="79" spans="2:21" x14ac:dyDescent="0.25">
      <c r="B79" s="5"/>
      <c r="C79" s="5"/>
      <c r="D79" s="5"/>
      <c r="E79" s="5"/>
      <c r="F79" s="5"/>
      <c r="G79" s="5"/>
      <c r="H79" s="5"/>
      <c r="I79" s="5"/>
      <c r="J79" s="5"/>
      <c r="K79" s="5"/>
      <c r="L79" s="5"/>
      <c r="M79" s="5"/>
      <c r="N79" s="5"/>
      <c r="O79" s="5"/>
      <c r="P79" s="5"/>
      <c r="Q79" s="5"/>
      <c r="R79" s="5"/>
      <c r="S79" s="5"/>
      <c r="T79" s="5"/>
      <c r="U79" s="5"/>
    </row>
    <row r="80" spans="2:21" x14ac:dyDescent="0.25">
      <c r="B80" s="5"/>
      <c r="C80" s="5"/>
      <c r="D80" s="5"/>
      <c r="E80" s="5"/>
      <c r="F80" s="5"/>
      <c r="G80" s="5"/>
      <c r="H80" s="5"/>
      <c r="I80" s="5"/>
      <c r="J80" s="5"/>
      <c r="K80" s="5"/>
      <c r="L80" s="5"/>
      <c r="M80" s="5"/>
      <c r="N80" s="5"/>
      <c r="O80" s="5"/>
      <c r="P80" s="5"/>
      <c r="Q80" s="5"/>
      <c r="R80" s="5"/>
      <c r="S80" s="5"/>
      <c r="T80" s="5"/>
      <c r="U80" s="5"/>
    </row>
    <row r="81" spans="2:21" x14ac:dyDescent="0.25">
      <c r="B81" s="5"/>
      <c r="C81" s="5"/>
      <c r="D81" s="5"/>
      <c r="E81" s="5"/>
      <c r="F81" s="5"/>
      <c r="G81" s="5"/>
      <c r="H81" s="5"/>
      <c r="I81" s="5"/>
      <c r="J81" s="5"/>
      <c r="K81" s="5"/>
      <c r="L81" s="5"/>
      <c r="M81" s="5"/>
      <c r="N81" s="5"/>
      <c r="O81" s="5"/>
      <c r="P81" s="5"/>
      <c r="Q81" s="5"/>
      <c r="R81" s="5"/>
      <c r="S81" s="5"/>
      <c r="T81" s="5"/>
      <c r="U81" s="5"/>
    </row>
    <row r="82" spans="2:21" x14ac:dyDescent="0.25">
      <c r="B82" s="5"/>
      <c r="C82" s="5"/>
      <c r="D82" s="5"/>
      <c r="E82" s="5"/>
      <c r="F82" s="5"/>
      <c r="G82" s="5"/>
      <c r="H82" s="5"/>
      <c r="I82" s="5"/>
      <c r="J82" s="5"/>
      <c r="K82" s="5"/>
      <c r="L82" s="5"/>
      <c r="M82" s="5"/>
      <c r="N82" s="5"/>
      <c r="O82" s="5"/>
      <c r="P82" s="5"/>
      <c r="Q82" s="5"/>
      <c r="R82" s="5"/>
      <c r="S82" s="5"/>
      <c r="T82" s="5"/>
      <c r="U82" s="5"/>
    </row>
    <row r="83" spans="2:21" x14ac:dyDescent="0.25">
      <c r="B83" s="5"/>
      <c r="C83" s="5"/>
      <c r="D83" s="5"/>
      <c r="E83" s="5"/>
      <c r="F83" s="5"/>
      <c r="G83" s="5"/>
      <c r="H83" s="5"/>
      <c r="I83" s="5"/>
      <c r="J83" s="5"/>
      <c r="K83" s="5"/>
      <c r="L83" s="5"/>
      <c r="M83" s="5"/>
      <c r="N83" s="5"/>
      <c r="O83" s="5"/>
      <c r="P83" s="5"/>
      <c r="Q83" s="5"/>
      <c r="R83" s="5"/>
      <c r="S83" s="5"/>
      <c r="T83" s="5"/>
      <c r="U83" s="5"/>
    </row>
  </sheetData>
  <mergeCells count="2">
    <mergeCell ref="B5:G5"/>
    <mergeCell ref="B18:G18"/>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2"/>
  <sheetViews>
    <sheetView zoomScaleNormal="100" workbookViewId="0">
      <selection activeCell="A8" sqref="A8"/>
    </sheetView>
  </sheetViews>
  <sheetFormatPr baseColWidth="10" defaultRowHeight="15" x14ac:dyDescent="0.25"/>
  <cols>
    <col min="1" max="1" width="19.85546875" customWidth="1"/>
    <col min="2" max="2" width="21.140625" customWidth="1"/>
    <col min="3" max="3" width="17.140625" customWidth="1"/>
    <col min="4" max="4" width="17.85546875" customWidth="1"/>
    <col min="5" max="5" width="22.85546875" customWidth="1"/>
    <col min="6" max="6" width="21.85546875" customWidth="1"/>
    <col min="7" max="7" width="33.140625" customWidth="1"/>
    <col min="8" max="8" width="50.5703125" customWidth="1"/>
    <col min="9" max="9" width="18.42578125" customWidth="1"/>
  </cols>
  <sheetData>
    <row r="1" spans="1:21" x14ac:dyDescent="0.25">
      <c r="A1" s="5"/>
      <c r="B1" s="5"/>
      <c r="C1" s="5"/>
      <c r="D1" s="5"/>
      <c r="E1" s="5"/>
      <c r="F1" s="5"/>
      <c r="G1" s="5"/>
      <c r="H1" s="5"/>
      <c r="I1" s="5"/>
      <c r="J1" s="5"/>
      <c r="K1" s="5"/>
      <c r="L1" s="5"/>
      <c r="M1" s="5"/>
      <c r="N1" s="5"/>
      <c r="O1" s="5"/>
      <c r="P1" s="5"/>
      <c r="Q1" s="5"/>
      <c r="R1" s="5"/>
      <c r="S1" s="5"/>
      <c r="T1" s="5"/>
      <c r="U1" s="5"/>
    </row>
    <row r="2" spans="1:21" ht="15.75" customHeight="1" x14ac:dyDescent="0.25">
      <c r="A2" s="5"/>
      <c r="B2" s="63" t="s">
        <v>189</v>
      </c>
      <c r="C2" s="63"/>
      <c r="D2" s="63"/>
      <c r="E2" s="63"/>
      <c r="F2" s="63"/>
      <c r="G2" s="63"/>
      <c r="H2" s="3"/>
      <c r="I2" s="5"/>
      <c r="J2" s="5"/>
      <c r="K2" s="5"/>
      <c r="L2" s="5"/>
      <c r="M2" s="5"/>
      <c r="N2" s="5"/>
      <c r="O2" s="5"/>
      <c r="P2" s="5"/>
      <c r="Q2" s="5"/>
      <c r="R2" s="5"/>
      <c r="S2" s="5"/>
      <c r="T2" s="5"/>
      <c r="U2" s="5"/>
    </row>
    <row r="3" spans="1:21" x14ac:dyDescent="0.25">
      <c r="A3" s="5"/>
      <c r="B3" s="4" t="s">
        <v>183</v>
      </c>
      <c r="C3" s="4" t="s">
        <v>75</v>
      </c>
      <c r="D3" s="4"/>
      <c r="E3" s="4" t="s">
        <v>41</v>
      </c>
      <c r="F3" s="4"/>
      <c r="G3" s="4" t="s">
        <v>24</v>
      </c>
      <c r="H3" s="4" t="s">
        <v>95</v>
      </c>
      <c r="I3" s="5"/>
      <c r="J3" s="5"/>
      <c r="K3" s="5"/>
      <c r="L3" s="5"/>
      <c r="M3" s="5"/>
      <c r="N3" s="5"/>
      <c r="O3" s="5"/>
      <c r="P3" s="5"/>
      <c r="Q3" s="5"/>
      <c r="R3" s="5"/>
      <c r="S3" s="5"/>
      <c r="T3" s="5"/>
      <c r="U3" s="5"/>
    </row>
    <row r="4" spans="1:21" x14ac:dyDescent="0.25">
      <c r="A4" s="5"/>
      <c r="B4" s="7" t="s">
        <v>181</v>
      </c>
      <c r="C4" s="48">
        <v>4.4000000000000004</v>
      </c>
      <c r="D4" s="10" t="s">
        <v>236</v>
      </c>
      <c r="E4" s="45">
        <f>C4*C17</f>
        <v>30505200000.000004</v>
      </c>
      <c r="F4" s="12" t="s">
        <v>239</v>
      </c>
      <c r="G4" s="12" t="s">
        <v>107</v>
      </c>
      <c r="H4" s="26"/>
      <c r="I4" s="5"/>
      <c r="J4" s="5"/>
      <c r="K4" s="5"/>
      <c r="L4" s="5"/>
      <c r="M4" s="5"/>
      <c r="N4" s="5"/>
      <c r="O4" s="5"/>
      <c r="P4" s="5"/>
      <c r="Q4" s="5"/>
      <c r="R4" s="5"/>
      <c r="S4" s="5"/>
      <c r="T4" s="5"/>
      <c r="U4" s="5"/>
    </row>
    <row r="5" spans="1:21" x14ac:dyDescent="0.25">
      <c r="A5" s="5"/>
      <c r="B5" s="8" t="s">
        <v>182</v>
      </c>
      <c r="C5" s="49"/>
      <c r="D5" s="11"/>
      <c r="E5" s="46">
        <v>36800000000</v>
      </c>
      <c r="F5" s="11" t="s">
        <v>239</v>
      </c>
      <c r="G5" s="27"/>
      <c r="H5" s="27"/>
      <c r="I5" s="5"/>
      <c r="J5" s="5"/>
      <c r="K5" s="5"/>
      <c r="L5" s="5"/>
      <c r="M5" s="5"/>
      <c r="N5" s="5"/>
      <c r="O5" s="5"/>
      <c r="P5" s="5"/>
      <c r="Q5" s="5"/>
      <c r="R5" s="5"/>
      <c r="S5" s="5"/>
      <c r="T5" s="5"/>
      <c r="U5" s="5"/>
    </row>
    <row r="6" spans="1:21" x14ac:dyDescent="0.25">
      <c r="A6" s="5"/>
      <c r="B6" s="7" t="s">
        <v>57</v>
      </c>
      <c r="C6" s="48">
        <v>0.2</v>
      </c>
      <c r="D6" s="10" t="s">
        <v>237</v>
      </c>
      <c r="E6" s="45">
        <f>C6*C$17</f>
        <v>1386600000</v>
      </c>
      <c r="F6" s="12" t="s">
        <v>240</v>
      </c>
      <c r="G6" s="12"/>
      <c r="H6" s="12"/>
      <c r="I6" s="5"/>
      <c r="J6" s="5"/>
      <c r="K6" s="5"/>
      <c r="L6" s="5"/>
      <c r="M6" s="5"/>
      <c r="N6" s="5"/>
      <c r="O6" s="5"/>
      <c r="P6" s="5"/>
      <c r="Q6" s="5"/>
      <c r="R6" s="5"/>
      <c r="S6" s="5"/>
      <c r="T6" s="5"/>
      <c r="U6" s="5"/>
    </row>
    <row r="7" spans="1:21" ht="24" x14ac:dyDescent="0.25">
      <c r="A7" s="5"/>
      <c r="B7" s="8" t="s">
        <v>58</v>
      </c>
      <c r="C7" s="13" t="s">
        <v>42</v>
      </c>
      <c r="D7" s="13"/>
      <c r="E7" s="13">
        <v>0.62</v>
      </c>
      <c r="F7" s="13"/>
      <c r="G7" s="13" t="s">
        <v>104</v>
      </c>
      <c r="H7" s="13" t="s">
        <v>106</v>
      </c>
      <c r="I7" s="5"/>
      <c r="J7" s="5"/>
      <c r="K7" s="5"/>
      <c r="L7" s="5"/>
      <c r="M7" s="5"/>
      <c r="N7" s="5"/>
      <c r="O7" s="5"/>
      <c r="P7" s="5"/>
      <c r="Q7" s="5"/>
      <c r="R7" s="5"/>
      <c r="S7" s="5"/>
      <c r="T7" s="5"/>
      <c r="U7" s="5"/>
    </row>
    <row r="8" spans="1:21" x14ac:dyDescent="0.25">
      <c r="A8" s="5"/>
      <c r="B8" s="53" t="s">
        <v>43</v>
      </c>
      <c r="C8" s="54"/>
      <c r="D8" s="54"/>
      <c r="E8" s="54">
        <v>2600</v>
      </c>
      <c r="F8" s="54" t="s">
        <v>241</v>
      </c>
      <c r="G8" s="54" t="s">
        <v>104</v>
      </c>
      <c r="H8" s="54"/>
      <c r="I8" s="5"/>
      <c r="J8" s="5"/>
      <c r="K8" s="5"/>
      <c r="L8" s="5"/>
      <c r="M8" s="5"/>
      <c r="N8" s="5"/>
      <c r="O8" s="5"/>
      <c r="P8" s="5"/>
      <c r="Q8" s="5"/>
      <c r="R8" s="5"/>
      <c r="S8" s="5"/>
      <c r="T8" s="5"/>
      <c r="U8" s="5"/>
    </row>
    <row r="9" spans="1:21" x14ac:dyDescent="0.25">
      <c r="A9" s="5"/>
      <c r="B9" s="8" t="s">
        <v>3</v>
      </c>
      <c r="C9" s="13">
        <v>2.2999999999999998</v>
      </c>
      <c r="D9" s="13" t="s">
        <v>238</v>
      </c>
      <c r="E9" s="46">
        <f>C9*C$17</f>
        <v>15945899999.999998</v>
      </c>
      <c r="F9" s="13" t="s">
        <v>242</v>
      </c>
      <c r="G9" s="13" t="s">
        <v>107</v>
      </c>
      <c r="H9" s="13"/>
      <c r="I9" s="5"/>
      <c r="J9" s="5"/>
      <c r="K9" s="5"/>
      <c r="L9" s="5"/>
      <c r="M9" s="5"/>
      <c r="N9" s="5"/>
      <c r="O9" s="5"/>
      <c r="P9" s="5"/>
      <c r="Q9" s="5"/>
      <c r="R9" s="5"/>
      <c r="S9" s="5"/>
      <c r="T9" s="5"/>
      <c r="U9" s="5"/>
    </row>
    <row r="10" spans="1:21" x14ac:dyDescent="0.25">
      <c r="A10" s="5"/>
      <c r="B10" s="53"/>
      <c r="C10" s="54"/>
      <c r="D10" s="54"/>
      <c r="E10" s="55">
        <v>22000000000</v>
      </c>
      <c r="F10" s="54" t="s">
        <v>242</v>
      </c>
      <c r="G10" s="54" t="s">
        <v>104</v>
      </c>
      <c r="H10" s="54"/>
      <c r="I10" s="5"/>
      <c r="J10" s="5"/>
      <c r="K10" s="5"/>
      <c r="L10" s="5"/>
      <c r="M10" s="5"/>
      <c r="N10" s="5"/>
      <c r="O10" s="5"/>
      <c r="P10" s="5"/>
      <c r="Q10" s="5"/>
      <c r="R10" s="5"/>
      <c r="S10" s="5"/>
      <c r="T10" s="5"/>
      <c r="U10" s="5"/>
    </row>
    <row r="11" spans="1:21" x14ac:dyDescent="0.25">
      <c r="A11" s="5"/>
      <c r="B11" s="8" t="s">
        <v>4</v>
      </c>
      <c r="C11" s="13">
        <v>17.399999999999999</v>
      </c>
      <c r="D11" s="13" t="s">
        <v>238</v>
      </c>
      <c r="E11" s="46">
        <f>C11*C$17</f>
        <v>120634199999.99998</v>
      </c>
      <c r="F11" s="13" t="s">
        <v>242</v>
      </c>
      <c r="G11" s="13" t="s">
        <v>107</v>
      </c>
      <c r="H11" s="13"/>
      <c r="I11" s="5"/>
      <c r="J11" s="5"/>
      <c r="K11" s="5"/>
      <c r="L11" s="5"/>
      <c r="M11" s="5"/>
      <c r="N11" s="5"/>
      <c r="O11" s="5"/>
      <c r="P11" s="5"/>
      <c r="Q11" s="5"/>
      <c r="R11" s="5"/>
      <c r="S11" s="5"/>
      <c r="T11" s="5"/>
      <c r="U11" s="5"/>
    </row>
    <row r="12" spans="1:21" x14ac:dyDescent="0.25">
      <c r="A12" s="5"/>
      <c r="B12" s="56"/>
      <c r="C12" s="57"/>
      <c r="D12" s="57"/>
      <c r="E12" s="58">
        <v>150000000000</v>
      </c>
      <c r="F12" s="57" t="s">
        <v>242</v>
      </c>
      <c r="G12" s="57" t="s">
        <v>104</v>
      </c>
      <c r="H12" s="57"/>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ht="15.75" customHeight="1" x14ac:dyDescent="0.25">
      <c r="A14" s="5"/>
      <c r="B14" s="5"/>
      <c r="C14" s="5"/>
      <c r="D14" s="5"/>
      <c r="E14" s="5"/>
      <c r="F14" s="5"/>
      <c r="G14" s="5"/>
      <c r="H14" s="5"/>
      <c r="I14" s="5"/>
      <c r="J14" s="5"/>
      <c r="K14" s="5"/>
      <c r="L14" s="5"/>
      <c r="M14" s="5"/>
      <c r="N14" s="5"/>
      <c r="O14" s="5"/>
      <c r="P14" s="5"/>
      <c r="Q14" s="5"/>
      <c r="R14" s="5"/>
      <c r="S14" s="5"/>
      <c r="T14" s="5"/>
      <c r="U14" s="5"/>
    </row>
    <row r="15" spans="1:21" ht="15.75" x14ac:dyDescent="0.25">
      <c r="A15" s="5"/>
      <c r="B15" s="63" t="s">
        <v>188</v>
      </c>
      <c r="C15" s="63"/>
      <c r="D15" s="63"/>
      <c r="E15" s="63"/>
      <c r="F15" s="63"/>
      <c r="G15" s="63"/>
      <c r="H15" s="63"/>
      <c r="I15" s="5"/>
      <c r="J15" s="5"/>
      <c r="K15" s="5"/>
      <c r="L15" s="5"/>
      <c r="M15" s="5"/>
      <c r="N15" s="5"/>
      <c r="O15" s="5"/>
      <c r="P15" s="5"/>
      <c r="Q15" s="5"/>
      <c r="R15" s="5"/>
      <c r="S15" s="5"/>
      <c r="T15" s="5"/>
      <c r="U15" s="5"/>
    </row>
    <row r="16" spans="1:21" x14ac:dyDescent="0.25">
      <c r="A16" s="5"/>
      <c r="B16" s="4" t="s">
        <v>173</v>
      </c>
      <c r="C16" s="4"/>
      <c r="D16" s="4"/>
      <c r="E16" s="4"/>
      <c r="F16" s="4"/>
      <c r="G16" s="4" t="s">
        <v>24</v>
      </c>
      <c r="H16" s="4" t="s">
        <v>95</v>
      </c>
      <c r="I16" s="5"/>
      <c r="J16" s="5"/>
      <c r="K16" s="5"/>
      <c r="L16" s="5"/>
      <c r="M16" s="5"/>
      <c r="N16" s="5"/>
      <c r="O16" s="5"/>
      <c r="P16" s="5"/>
      <c r="Q16" s="5"/>
      <c r="R16" s="5"/>
      <c r="S16" s="5"/>
      <c r="T16" s="5"/>
      <c r="U16" s="5"/>
    </row>
    <row r="17" spans="1:21" ht="24" x14ac:dyDescent="0.25">
      <c r="A17" s="5"/>
      <c r="B17" s="7" t="s">
        <v>174</v>
      </c>
      <c r="C17" s="45">
        <v>6933000000</v>
      </c>
      <c r="D17" s="12"/>
      <c r="E17" s="12"/>
      <c r="F17" s="12"/>
      <c r="G17" s="41" t="s">
        <v>186</v>
      </c>
      <c r="H17" s="12"/>
      <c r="I17" s="5"/>
      <c r="J17" s="5"/>
      <c r="K17" s="5"/>
      <c r="L17" s="5"/>
      <c r="M17" s="5"/>
      <c r="N17" s="5"/>
      <c r="O17" s="5"/>
      <c r="P17" s="5"/>
      <c r="Q17" s="5"/>
      <c r="R17" s="5"/>
      <c r="S17" s="5"/>
      <c r="T17" s="5"/>
      <c r="U17" s="5"/>
    </row>
    <row r="18" spans="1:21" ht="24" x14ac:dyDescent="0.25">
      <c r="A18" s="5"/>
      <c r="B18" s="8" t="s">
        <v>175</v>
      </c>
      <c r="C18" s="46">
        <v>81800000</v>
      </c>
      <c r="D18" s="13"/>
      <c r="E18" s="13"/>
      <c r="F18" s="13"/>
      <c r="G18" s="13" t="s">
        <v>185</v>
      </c>
      <c r="H18" s="13"/>
      <c r="I18" s="5"/>
      <c r="J18" s="5"/>
      <c r="K18" s="5"/>
      <c r="L18" s="5"/>
      <c r="M18" s="5"/>
      <c r="N18" s="5"/>
      <c r="O18" s="5"/>
      <c r="P18" s="5"/>
      <c r="Q18" s="5"/>
      <c r="R18" s="5"/>
      <c r="S18" s="5"/>
      <c r="T18" s="5"/>
      <c r="U18" s="5"/>
    </row>
    <row r="19" spans="1:21" ht="24" x14ac:dyDescent="0.25">
      <c r="A19" s="5"/>
      <c r="B19" s="7" t="s">
        <v>54</v>
      </c>
      <c r="C19" s="45">
        <v>83200000</v>
      </c>
      <c r="D19" s="12"/>
      <c r="E19" s="12"/>
      <c r="F19" s="12"/>
      <c r="G19" s="12" t="s">
        <v>185</v>
      </c>
      <c r="H19" s="12"/>
      <c r="I19" s="5"/>
      <c r="J19" s="5"/>
      <c r="K19" s="5"/>
      <c r="L19" s="5"/>
      <c r="M19" s="5"/>
      <c r="N19" s="5"/>
      <c r="O19" s="5"/>
      <c r="P19" s="5"/>
      <c r="Q19" s="5"/>
      <c r="R19" s="5"/>
      <c r="S19" s="5"/>
      <c r="T19" s="5"/>
      <c r="U19" s="5"/>
    </row>
    <row r="20" spans="1:21" ht="24" x14ac:dyDescent="0.25">
      <c r="A20" s="5"/>
      <c r="B20" s="28" t="s">
        <v>184</v>
      </c>
      <c r="C20" s="47">
        <v>7700000000</v>
      </c>
      <c r="D20" s="29"/>
      <c r="E20" s="29"/>
      <c r="F20" s="29"/>
      <c r="G20" s="29" t="s">
        <v>186</v>
      </c>
      <c r="H20" s="29"/>
      <c r="I20" s="5"/>
      <c r="J20" s="5"/>
      <c r="K20" s="5"/>
      <c r="L20" s="5"/>
      <c r="M20" s="5"/>
      <c r="N20" s="5"/>
      <c r="O20" s="5"/>
      <c r="P20" s="5"/>
      <c r="Q20" s="5"/>
      <c r="R20" s="5"/>
      <c r="S20" s="5"/>
      <c r="T20" s="5"/>
      <c r="U20" s="5"/>
    </row>
    <row r="21" spans="1:21" ht="15.75" customHeight="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ht="15.75" x14ac:dyDescent="0.25">
      <c r="A23" s="5"/>
      <c r="B23" s="63" t="s">
        <v>190</v>
      </c>
      <c r="C23" s="63"/>
      <c r="D23" s="63"/>
      <c r="E23" s="63"/>
      <c r="F23" s="63"/>
      <c r="G23" s="63"/>
      <c r="H23" s="63"/>
      <c r="I23" s="5"/>
      <c r="J23" s="5"/>
      <c r="K23" s="5"/>
      <c r="L23" s="5"/>
      <c r="M23" s="5"/>
      <c r="N23" s="5"/>
      <c r="O23" s="5"/>
      <c r="P23" s="5"/>
      <c r="Q23" s="5"/>
      <c r="R23" s="5"/>
      <c r="S23" s="5"/>
      <c r="T23" s="5"/>
      <c r="U23" s="5"/>
    </row>
    <row r="24" spans="1:21" x14ac:dyDescent="0.25">
      <c r="A24" s="5"/>
      <c r="B24" s="4" t="s">
        <v>183</v>
      </c>
      <c r="C24" s="4"/>
      <c r="D24" s="4"/>
      <c r="E24" s="4"/>
      <c r="F24" s="4"/>
      <c r="G24" s="4" t="s">
        <v>24</v>
      </c>
      <c r="H24" s="4" t="s">
        <v>95</v>
      </c>
      <c r="I24" s="5"/>
      <c r="J24" s="5"/>
      <c r="K24" s="5"/>
      <c r="L24" s="5"/>
      <c r="M24" s="5"/>
      <c r="N24" s="5"/>
      <c r="O24" s="5"/>
      <c r="P24" s="5"/>
      <c r="Q24" s="5"/>
      <c r="R24" s="5"/>
      <c r="S24" s="5"/>
      <c r="T24" s="5"/>
      <c r="U24" s="5"/>
    </row>
    <row r="25" spans="1:21" ht="36" customHeight="1" x14ac:dyDescent="0.25">
      <c r="A25" s="5"/>
      <c r="B25" s="7" t="s">
        <v>176</v>
      </c>
      <c r="C25" s="12">
        <v>801.65499999999997</v>
      </c>
      <c r="D25" s="12"/>
      <c r="E25" s="12"/>
      <c r="F25" s="12"/>
      <c r="G25" s="64" t="s">
        <v>187</v>
      </c>
      <c r="H25" s="12"/>
      <c r="I25" s="5"/>
      <c r="J25" s="5"/>
      <c r="K25" s="5"/>
      <c r="L25" s="5"/>
      <c r="M25" s="5"/>
      <c r="N25" s="5"/>
      <c r="O25" s="5"/>
      <c r="P25" s="5"/>
      <c r="Q25" s="5"/>
      <c r="R25" s="5"/>
      <c r="S25" s="5"/>
      <c r="T25" s="5"/>
      <c r="U25" s="5"/>
    </row>
    <row r="26" spans="1:21" x14ac:dyDescent="0.25">
      <c r="A26" s="5"/>
      <c r="B26" s="8" t="s">
        <v>177</v>
      </c>
      <c r="C26" s="13">
        <v>786.6</v>
      </c>
      <c r="D26" s="13"/>
      <c r="E26" s="13"/>
      <c r="F26" s="13"/>
      <c r="G26" s="64"/>
      <c r="H26" s="13"/>
      <c r="I26" s="5"/>
      <c r="J26" s="5"/>
      <c r="K26" s="5"/>
      <c r="L26" s="5"/>
      <c r="M26" s="5"/>
      <c r="N26" s="5"/>
      <c r="O26" s="5"/>
      <c r="P26" s="5"/>
      <c r="Q26" s="5"/>
      <c r="R26" s="5"/>
      <c r="S26" s="5"/>
      <c r="T26" s="5"/>
      <c r="U26" s="5"/>
    </row>
    <row r="27" spans="1:21" x14ac:dyDescent="0.25">
      <c r="A27" s="5"/>
      <c r="B27" s="7" t="s">
        <v>178</v>
      </c>
      <c r="C27" s="12">
        <v>755.4</v>
      </c>
      <c r="E27" s="12"/>
      <c r="F27" s="12"/>
      <c r="G27" s="64"/>
      <c r="H27" s="12"/>
      <c r="I27" s="5"/>
      <c r="J27" s="5"/>
      <c r="K27" s="5"/>
      <c r="L27" s="5"/>
      <c r="M27" s="5"/>
      <c r="N27" s="5"/>
      <c r="O27" s="5"/>
      <c r="P27" s="5"/>
      <c r="Q27" s="5"/>
      <c r="R27" s="5"/>
      <c r="S27" s="5"/>
      <c r="T27" s="5"/>
      <c r="U27" s="5"/>
    </row>
    <row r="28" spans="1:21" x14ac:dyDescent="0.25">
      <c r="A28" s="5"/>
      <c r="B28" s="8" t="s">
        <v>179</v>
      </c>
      <c r="C28" s="13">
        <v>705.6</v>
      </c>
      <c r="D28" s="13"/>
      <c r="E28" s="13"/>
      <c r="F28" s="13"/>
      <c r="G28" s="64"/>
      <c r="H28" s="13"/>
      <c r="I28" s="5"/>
      <c r="J28" s="5"/>
      <c r="K28" s="5"/>
      <c r="L28" s="5"/>
      <c r="M28" s="5"/>
      <c r="N28" s="5"/>
      <c r="O28" s="5"/>
      <c r="P28" s="5"/>
      <c r="Q28" s="5"/>
      <c r="R28" s="5"/>
      <c r="S28" s="5"/>
      <c r="T28" s="5"/>
      <c r="U28" s="5"/>
    </row>
    <row r="29" spans="1:21" x14ac:dyDescent="0.25">
      <c r="A29" s="5"/>
      <c r="B29" s="7" t="s">
        <v>180</v>
      </c>
      <c r="C29" s="12">
        <f>SUM(C25:C28)</f>
        <v>3049.2550000000001</v>
      </c>
      <c r="D29" s="12"/>
      <c r="E29" s="12"/>
      <c r="F29" s="12"/>
      <c r="G29" s="64" t="s">
        <v>219</v>
      </c>
      <c r="H29" s="12"/>
      <c r="I29" s="5"/>
      <c r="J29" s="5"/>
      <c r="K29" s="5"/>
      <c r="L29" s="5"/>
      <c r="M29" s="5"/>
      <c r="N29" s="5"/>
      <c r="O29" s="5"/>
      <c r="P29" s="5"/>
      <c r="Q29" s="5"/>
      <c r="R29" s="5"/>
      <c r="S29" s="5"/>
      <c r="T29" s="5"/>
      <c r="U29" s="5"/>
    </row>
    <row r="30" spans="1:21" ht="60" customHeight="1" x14ac:dyDescent="0.25">
      <c r="A30" s="5"/>
      <c r="B30" s="7" t="s">
        <v>113</v>
      </c>
      <c r="C30" s="45">
        <v>832000000</v>
      </c>
      <c r="D30" s="10" t="s">
        <v>235</v>
      </c>
      <c r="E30" s="10"/>
      <c r="F30" s="12"/>
      <c r="G30" s="64"/>
      <c r="H30" s="26"/>
      <c r="I30" s="5"/>
      <c r="J30" s="5"/>
      <c r="K30" s="5"/>
      <c r="L30" s="5"/>
      <c r="M30" s="5"/>
      <c r="N30" s="5"/>
      <c r="O30" s="5"/>
      <c r="P30" s="5"/>
      <c r="Q30" s="5"/>
      <c r="R30" s="5"/>
      <c r="S30" s="5"/>
      <c r="T30" s="5"/>
      <c r="U30" s="5"/>
    </row>
    <row r="31" spans="1:21" ht="48" x14ac:dyDescent="0.25">
      <c r="A31" s="5"/>
      <c r="B31" s="8" t="s">
        <v>217</v>
      </c>
      <c r="C31" s="46">
        <v>938000000</v>
      </c>
      <c r="D31" s="11" t="s">
        <v>235</v>
      </c>
      <c r="E31" s="11"/>
      <c r="F31" s="27"/>
      <c r="G31" s="13" t="s">
        <v>221</v>
      </c>
      <c r="H31" s="27"/>
      <c r="I31" s="5"/>
      <c r="J31" s="5"/>
      <c r="K31" s="5"/>
      <c r="L31" s="5"/>
      <c r="M31" s="5"/>
      <c r="N31" s="5"/>
      <c r="O31" s="5"/>
      <c r="P31" s="5"/>
      <c r="Q31" s="5"/>
      <c r="R31" s="5"/>
      <c r="S31" s="5"/>
      <c r="T31" s="5"/>
      <c r="U31" s="5"/>
    </row>
    <row r="32" spans="1:21" ht="48" x14ac:dyDescent="0.25">
      <c r="A32" s="5"/>
      <c r="B32" s="7" t="s">
        <v>111</v>
      </c>
      <c r="C32" s="45">
        <v>705600000</v>
      </c>
      <c r="D32" s="10" t="s">
        <v>45</v>
      </c>
      <c r="E32" s="10"/>
      <c r="F32" s="12"/>
      <c r="G32" s="12" t="s">
        <v>114</v>
      </c>
      <c r="H32" s="12"/>
      <c r="I32" s="5"/>
      <c r="J32" s="5"/>
      <c r="K32" s="5"/>
      <c r="L32" s="5"/>
      <c r="M32" s="5"/>
      <c r="N32" s="5"/>
      <c r="O32" s="5"/>
      <c r="P32" s="5"/>
      <c r="Q32" s="5"/>
      <c r="R32" s="5"/>
      <c r="S32" s="5"/>
      <c r="T32" s="5"/>
      <c r="U32" s="5"/>
    </row>
    <row r="33" spans="1:21" x14ac:dyDescent="0.25">
      <c r="A33" s="5"/>
      <c r="B33" s="8"/>
      <c r="C33" s="46"/>
      <c r="D33" s="13"/>
      <c r="E33" s="13"/>
      <c r="F33" s="13"/>
      <c r="G33" s="13"/>
      <c r="H33" s="13"/>
      <c r="I33" s="5"/>
      <c r="J33" s="5"/>
      <c r="K33" s="5"/>
      <c r="L33" s="5"/>
      <c r="M33" s="5"/>
      <c r="N33" s="5"/>
      <c r="O33" s="5"/>
      <c r="P33" s="5"/>
      <c r="Q33" s="5"/>
      <c r="R33" s="5"/>
      <c r="S33" s="5"/>
      <c r="T33" s="5"/>
      <c r="U33" s="5"/>
    </row>
    <row r="34" spans="1:21" ht="24" x14ac:dyDescent="0.25">
      <c r="A34" s="5"/>
      <c r="B34" s="7" t="s">
        <v>120</v>
      </c>
      <c r="C34" s="41">
        <v>-50</v>
      </c>
      <c r="D34" s="12" t="s">
        <v>243</v>
      </c>
      <c r="E34" s="12" t="s">
        <v>125</v>
      </c>
      <c r="F34" s="12"/>
      <c r="G34" s="12" t="s">
        <v>122</v>
      </c>
      <c r="H34" s="12"/>
      <c r="I34" s="5"/>
      <c r="J34" s="5"/>
      <c r="K34" s="5"/>
      <c r="L34" s="5"/>
      <c r="M34" s="5"/>
      <c r="N34" s="5"/>
      <c r="O34" s="5"/>
      <c r="P34" s="5"/>
      <c r="Q34" s="5"/>
      <c r="R34" s="5"/>
      <c r="S34" s="5"/>
      <c r="T34" s="5"/>
      <c r="U34" s="5"/>
    </row>
    <row r="35" spans="1:21" ht="72" x14ac:dyDescent="0.25">
      <c r="A35" s="5"/>
      <c r="B35" s="8" t="s">
        <v>121</v>
      </c>
      <c r="C35" s="13">
        <v>625.33000000000004</v>
      </c>
      <c r="D35" s="13" t="s">
        <v>243</v>
      </c>
      <c r="E35" s="13" t="s">
        <v>124</v>
      </c>
      <c r="F35" s="13"/>
      <c r="G35" s="13" t="s">
        <v>123</v>
      </c>
      <c r="H35" s="13"/>
      <c r="I35" s="5"/>
      <c r="J35" s="5"/>
      <c r="K35" s="5"/>
      <c r="L35" s="5"/>
      <c r="M35" s="5"/>
      <c r="N35" s="5"/>
      <c r="O35" s="5"/>
      <c r="P35" s="5"/>
      <c r="Q35" s="5"/>
      <c r="R35" s="5"/>
      <c r="S35" s="5"/>
      <c r="T35" s="5"/>
      <c r="U35" s="5"/>
    </row>
    <row r="36" spans="1:21" ht="72" x14ac:dyDescent="0.25">
      <c r="A36" s="5"/>
      <c r="B36" s="7" t="s">
        <v>55</v>
      </c>
      <c r="C36" s="41">
        <v>0.996</v>
      </c>
      <c r="D36" s="10" t="s">
        <v>241</v>
      </c>
      <c r="E36" s="10"/>
      <c r="F36" s="12"/>
      <c r="G36" s="12" t="s">
        <v>220</v>
      </c>
      <c r="H36" s="26"/>
      <c r="I36" s="5"/>
      <c r="J36" s="5"/>
      <c r="K36" s="5"/>
      <c r="L36" s="5"/>
      <c r="M36" s="5"/>
      <c r="N36" s="5"/>
      <c r="O36" s="5"/>
      <c r="P36" s="5"/>
      <c r="Q36" s="5"/>
      <c r="R36" s="5"/>
      <c r="S36" s="5"/>
      <c r="T36" s="5"/>
      <c r="U36" s="5"/>
    </row>
    <row r="37" spans="1:21" ht="36" x14ac:dyDescent="0.25">
      <c r="A37" s="5"/>
      <c r="B37" s="8" t="s">
        <v>56</v>
      </c>
      <c r="C37" s="44">
        <v>13.04</v>
      </c>
      <c r="D37" s="11" t="s">
        <v>241</v>
      </c>
      <c r="E37" s="11"/>
      <c r="F37" s="27"/>
      <c r="G37" s="13" t="s">
        <v>218</v>
      </c>
      <c r="H37" s="27"/>
      <c r="I37" s="5"/>
      <c r="J37" s="5"/>
      <c r="K37" s="5"/>
      <c r="L37" s="5"/>
      <c r="M37" s="5"/>
      <c r="N37" s="5"/>
      <c r="O37" s="5"/>
      <c r="P37" s="5"/>
      <c r="Q37" s="5"/>
      <c r="R37" s="5"/>
      <c r="S37" s="5"/>
      <c r="T37" s="5"/>
      <c r="U37" s="5"/>
    </row>
    <row r="38" spans="1:21" ht="156" x14ac:dyDescent="0.25">
      <c r="A38" s="5"/>
      <c r="B38" s="7" t="s">
        <v>51</v>
      </c>
      <c r="C38" s="45">
        <v>110000000</v>
      </c>
      <c r="D38" s="10" t="s">
        <v>242</v>
      </c>
      <c r="E38" s="10"/>
      <c r="F38" s="12"/>
      <c r="G38" s="12" t="s">
        <v>65</v>
      </c>
      <c r="H38" s="41" t="s">
        <v>261</v>
      </c>
      <c r="I38" s="5"/>
      <c r="J38" s="5"/>
      <c r="K38" s="5"/>
      <c r="L38" s="5"/>
      <c r="M38" s="5"/>
      <c r="N38" s="5"/>
      <c r="O38" s="5"/>
      <c r="P38" s="5"/>
      <c r="Q38" s="5"/>
      <c r="R38" s="5"/>
      <c r="S38" s="5"/>
      <c r="T38" s="5"/>
      <c r="U38" s="5"/>
    </row>
    <row r="39" spans="1:21" x14ac:dyDescent="0.25">
      <c r="A39" s="5"/>
      <c r="B39" s="8" t="s">
        <v>52</v>
      </c>
      <c r="C39" s="46" t="s">
        <v>42</v>
      </c>
      <c r="D39" s="13"/>
      <c r="E39" s="13"/>
      <c r="F39" s="13"/>
      <c r="G39" s="13"/>
      <c r="H39" s="13"/>
      <c r="I39" s="5"/>
      <c r="J39" s="5"/>
      <c r="K39" s="5"/>
      <c r="L39" s="5"/>
      <c r="M39" s="5"/>
      <c r="N39" s="5"/>
      <c r="O39" s="5"/>
      <c r="P39" s="5"/>
      <c r="Q39" s="5"/>
      <c r="R39" s="5"/>
      <c r="S39" s="5"/>
      <c r="T39" s="5"/>
      <c r="U39" s="5"/>
    </row>
    <row r="40" spans="1:21" ht="24" x14ac:dyDescent="0.25">
      <c r="A40" s="5"/>
      <c r="B40" s="7" t="s">
        <v>53</v>
      </c>
      <c r="C40" s="45">
        <v>2000000000</v>
      </c>
      <c r="D40" s="12" t="s">
        <v>242</v>
      </c>
      <c r="E40" s="12"/>
      <c r="F40" s="12"/>
      <c r="G40" s="12" t="s">
        <v>260</v>
      </c>
      <c r="H40" s="12"/>
      <c r="I40" s="5"/>
      <c r="J40" s="5"/>
      <c r="K40" s="5"/>
      <c r="L40" s="5"/>
      <c r="M40" s="5"/>
      <c r="N40" s="5"/>
      <c r="O40" s="5"/>
      <c r="P40" s="5"/>
      <c r="Q40" s="5"/>
      <c r="R40" s="5"/>
      <c r="S40" s="5"/>
      <c r="T40" s="5"/>
      <c r="U40" s="5"/>
    </row>
    <row r="41" spans="1:21" ht="48" x14ac:dyDescent="0.25">
      <c r="A41" s="5"/>
      <c r="B41" s="28" t="s">
        <v>50</v>
      </c>
      <c r="C41" s="47">
        <v>2300000000</v>
      </c>
      <c r="D41" s="29" t="s">
        <v>242</v>
      </c>
      <c r="E41" s="29"/>
      <c r="F41" s="29"/>
      <c r="G41" s="29" t="s">
        <v>260</v>
      </c>
      <c r="H41" s="29" t="s">
        <v>268</v>
      </c>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x14ac:dyDescent="0.25">
      <c r="A45" s="5"/>
      <c r="B45" s="5"/>
      <c r="C45" s="5"/>
      <c r="D45" s="5"/>
      <c r="E45" s="5"/>
      <c r="F45" s="5"/>
      <c r="G45" s="5"/>
      <c r="H45" s="5"/>
      <c r="I45" s="5"/>
      <c r="J45" s="5"/>
      <c r="K45" s="5"/>
      <c r="L45" s="5"/>
      <c r="M45" s="5"/>
      <c r="N45" s="5"/>
      <c r="O45" s="5"/>
      <c r="P45" s="5"/>
      <c r="Q45" s="5"/>
      <c r="R45" s="5"/>
      <c r="S45" s="5"/>
      <c r="T45" s="5"/>
      <c r="U45" s="5"/>
    </row>
    <row r="46" spans="1:21" x14ac:dyDescent="0.25">
      <c r="A46" s="5"/>
      <c r="B46" s="5"/>
      <c r="C46" s="5"/>
      <c r="D46" s="5"/>
      <c r="E46" s="5"/>
      <c r="F46" s="5"/>
      <c r="G46" s="5"/>
      <c r="H46" s="5"/>
      <c r="I46" s="5"/>
      <c r="J46" s="5"/>
      <c r="K46" s="5"/>
      <c r="L46" s="5"/>
      <c r="M46" s="5"/>
      <c r="N46" s="5"/>
      <c r="O46" s="5"/>
      <c r="P46" s="5"/>
      <c r="Q46" s="5"/>
      <c r="R46" s="5"/>
      <c r="S46" s="5"/>
      <c r="T46" s="5"/>
      <c r="U46" s="5"/>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row r="49" spans="1:21" x14ac:dyDescent="0.25">
      <c r="A49" s="5"/>
      <c r="B49" s="5"/>
      <c r="C49" s="5"/>
      <c r="D49" s="5"/>
      <c r="E49" s="5"/>
      <c r="F49" s="5"/>
      <c r="G49" s="5"/>
      <c r="H49" s="5"/>
      <c r="I49" s="5"/>
      <c r="J49" s="5"/>
      <c r="K49" s="5"/>
      <c r="L49" s="5"/>
      <c r="M49" s="5"/>
      <c r="N49" s="5"/>
      <c r="O49" s="5"/>
      <c r="P49" s="5"/>
      <c r="Q49" s="5"/>
      <c r="R49" s="5"/>
      <c r="S49" s="5"/>
      <c r="T49" s="5"/>
      <c r="U49" s="5"/>
    </row>
    <row r="50" spans="1:21" x14ac:dyDescent="0.25">
      <c r="A50" s="5"/>
      <c r="B50" s="5"/>
      <c r="C50" s="5"/>
      <c r="D50" s="5"/>
      <c r="E50" s="5"/>
      <c r="F50" s="5"/>
      <c r="G50" s="5"/>
      <c r="H50" s="5"/>
      <c r="I50" s="5"/>
      <c r="J50" s="5"/>
      <c r="K50" s="5"/>
      <c r="L50" s="5"/>
      <c r="M50" s="5"/>
      <c r="N50" s="5"/>
      <c r="O50" s="5"/>
      <c r="P50" s="5"/>
      <c r="Q50" s="5"/>
      <c r="R50" s="5"/>
      <c r="S50" s="5"/>
      <c r="T50" s="5"/>
      <c r="U50" s="5"/>
    </row>
    <row r="51" spans="1:21" x14ac:dyDescent="0.25">
      <c r="A51" s="5"/>
      <c r="B51" s="5"/>
      <c r="C51" s="5"/>
      <c r="D51" s="5"/>
      <c r="E51" s="5"/>
      <c r="F51" s="5"/>
      <c r="G51" s="5"/>
      <c r="H51" s="5"/>
      <c r="I51" s="5"/>
      <c r="J51" s="5"/>
      <c r="K51" s="5"/>
      <c r="L51" s="5"/>
      <c r="M51" s="5"/>
      <c r="N51" s="5"/>
      <c r="O51" s="5"/>
      <c r="P51" s="5"/>
      <c r="Q51" s="5"/>
      <c r="R51" s="5"/>
      <c r="S51" s="5"/>
      <c r="T51" s="5"/>
      <c r="U51" s="5"/>
    </row>
    <row r="52" spans="1:21" x14ac:dyDescent="0.25">
      <c r="A52" s="5"/>
      <c r="B52" s="5"/>
      <c r="C52" s="5"/>
      <c r="D52" s="5"/>
      <c r="E52" s="5"/>
      <c r="F52" s="5"/>
      <c r="G52" s="5"/>
      <c r="H52" s="5"/>
      <c r="I52" s="5"/>
      <c r="J52" s="5"/>
      <c r="K52" s="5"/>
      <c r="L52" s="5"/>
      <c r="M52" s="5"/>
      <c r="N52" s="5"/>
      <c r="O52" s="5"/>
      <c r="P52" s="5"/>
      <c r="Q52" s="5"/>
      <c r="R52" s="5"/>
      <c r="S52" s="5"/>
      <c r="T52" s="5"/>
      <c r="U52" s="5"/>
    </row>
    <row r="53" spans="1:21" x14ac:dyDescent="0.25">
      <c r="A53" s="5"/>
      <c r="B53" s="5"/>
      <c r="C53" s="5"/>
      <c r="D53" s="5"/>
      <c r="E53" s="5"/>
      <c r="F53" s="5"/>
      <c r="G53" s="5"/>
      <c r="H53" s="5"/>
      <c r="I53" s="5"/>
      <c r="J53" s="5"/>
      <c r="K53" s="5"/>
      <c r="L53" s="5"/>
      <c r="M53" s="5"/>
      <c r="N53" s="5"/>
      <c r="O53" s="5"/>
      <c r="P53" s="5"/>
      <c r="Q53" s="5"/>
      <c r="R53" s="5"/>
      <c r="S53" s="5"/>
      <c r="T53" s="5"/>
      <c r="U53" s="5"/>
    </row>
    <row r="54" spans="1:21" x14ac:dyDescent="0.25">
      <c r="A54" s="5"/>
      <c r="B54" s="5"/>
      <c r="C54" s="5"/>
      <c r="D54" s="5"/>
      <c r="E54" s="5"/>
      <c r="F54" s="5"/>
      <c r="G54" s="5"/>
      <c r="H54" s="5"/>
      <c r="I54" s="5"/>
      <c r="J54" s="5"/>
      <c r="K54" s="5"/>
      <c r="L54" s="5"/>
      <c r="M54" s="5"/>
      <c r="N54" s="5"/>
      <c r="O54" s="5"/>
      <c r="P54" s="5"/>
      <c r="Q54" s="5"/>
      <c r="R54" s="5"/>
      <c r="S54" s="5"/>
      <c r="T54" s="5"/>
      <c r="U54" s="5"/>
    </row>
    <row r="55" spans="1:21" x14ac:dyDescent="0.25">
      <c r="A55" s="5"/>
      <c r="B55" s="5"/>
      <c r="C55" s="5"/>
      <c r="D55" s="5"/>
      <c r="E55" s="5"/>
      <c r="F55" s="5"/>
      <c r="G55" s="5"/>
      <c r="H55" s="5"/>
      <c r="I55" s="5"/>
      <c r="J55" s="5"/>
      <c r="K55" s="5"/>
      <c r="L55" s="5"/>
      <c r="M55" s="5"/>
      <c r="N55" s="5"/>
      <c r="O55" s="5"/>
      <c r="P55" s="5"/>
      <c r="Q55" s="5"/>
      <c r="R55" s="5"/>
      <c r="S55" s="5"/>
      <c r="T55" s="5"/>
      <c r="U55" s="5"/>
    </row>
    <row r="56" spans="1:21" x14ac:dyDescent="0.25">
      <c r="A56" s="5"/>
      <c r="B56" s="5"/>
      <c r="C56" s="5"/>
      <c r="D56" s="5"/>
      <c r="E56" s="5"/>
      <c r="F56" s="5"/>
      <c r="G56" s="5"/>
      <c r="H56" s="5"/>
      <c r="I56" s="5"/>
      <c r="J56" s="5"/>
      <c r="K56" s="5"/>
      <c r="L56" s="5"/>
      <c r="M56" s="5"/>
      <c r="N56" s="5"/>
      <c r="O56" s="5"/>
      <c r="P56" s="5"/>
      <c r="Q56" s="5"/>
      <c r="R56" s="5"/>
      <c r="S56" s="5"/>
      <c r="T56" s="5"/>
      <c r="U56" s="5"/>
    </row>
    <row r="57" spans="1:21" x14ac:dyDescent="0.25">
      <c r="A57" s="5"/>
      <c r="B57" s="5"/>
      <c r="C57" s="5"/>
      <c r="D57" s="5"/>
      <c r="E57" s="5"/>
      <c r="F57" s="5"/>
      <c r="G57" s="5"/>
      <c r="H57" s="5"/>
      <c r="I57" s="5"/>
      <c r="J57" s="5"/>
      <c r="K57" s="5"/>
      <c r="L57" s="5"/>
      <c r="M57" s="5"/>
      <c r="N57" s="5"/>
      <c r="O57" s="5"/>
      <c r="P57" s="5"/>
      <c r="Q57" s="5"/>
      <c r="R57" s="5"/>
      <c r="S57" s="5"/>
      <c r="T57" s="5"/>
      <c r="U57" s="5"/>
    </row>
    <row r="58" spans="1:21" x14ac:dyDescent="0.25">
      <c r="A58" s="5"/>
      <c r="B58" s="5"/>
      <c r="C58" s="5"/>
      <c r="D58" s="5"/>
      <c r="E58" s="5"/>
      <c r="F58" s="5"/>
      <c r="G58" s="5"/>
      <c r="H58" s="5"/>
      <c r="I58" s="5"/>
      <c r="J58" s="5"/>
      <c r="K58" s="5"/>
      <c r="L58" s="5"/>
      <c r="M58" s="5"/>
      <c r="N58" s="5"/>
      <c r="O58" s="5"/>
      <c r="P58" s="5"/>
      <c r="Q58" s="5"/>
      <c r="R58" s="5"/>
      <c r="S58" s="5"/>
      <c r="T58" s="5"/>
      <c r="U58" s="5"/>
    </row>
    <row r="59" spans="1:21" x14ac:dyDescent="0.25">
      <c r="A59" s="5"/>
      <c r="B59" s="5"/>
      <c r="C59" s="5"/>
      <c r="D59" s="5"/>
      <c r="E59" s="5"/>
      <c r="F59" s="5"/>
      <c r="G59" s="5"/>
      <c r="H59" s="5"/>
      <c r="I59" s="5"/>
      <c r="J59" s="5"/>
      <c r="K59" s="5"/>
      <c r="L59" s="5"/>
      <c r="M59" s="5"/>
      <c r="N59" s="5"/>
      <c r="O59" s="5"/>
      <c r="P59" s="5"/>
      <c r="Q59" s="5"/>
      <c r="R59" s="5"/>
      <c r="S59" s="5"/>
      <c r="T59" s="5"/>
      <c r="U59" s="5"/>
    </row>
    <row r="60" spans="1:21" x14ac:dyDescent="0.25">
      <c r="A60" s="5"/>
      <c r="B60" s="5"/>
      <c r="C60" s="5"/>
      <c r="D60" s="5"/>
      <c r="E60" s="5"/>
      <c r="F60" s="5"/>
      <c r="G60" s="5"/>
      <c r="H60" s="5"/>
      <c r="I60" s="5"/>
      <c r="J60" s="5"/>
      <c r="K60" s="5"/>
      <c r="L60" s="5"/>
      <c r="M60" s="5"/>
      <c r="N60" s="5"/>
      <c r="O60" s="5"/>
      <c r="P60" s="5"/>
      <c r="Q60" s="5"/>
      <c r="R60" s="5"/>
      <c r="S60" s="5"/>
      <c r="T60" s="5"/>
      <c r="U60" s="5"/>
    </row>
    <row r="61" spans="1:21" x14ac:dyDescent="0.25">
      <c r="A61" s="5"/>
      <c r="B61" s="5"/>
      <c r="C61" s="5"/>
      <c r="D61" s="5"/>
      <c r="E61" s="5"/>
      <c r="F61" s="5"/>
      <c r="G61" s="5"/>
      <c r="H61" s="5"/>
      <c r="I61" s="5"/>
      <c r="J61" s="5"/>
      <c r="K61" s="5"/>
      <c r="L61" s="5"/>
      <c r="M61" s="5"/>
      <c r="N61" s="5"/>
      <c r="O61" s="5"/>
      <c r="P61" s="5"/>
      <c r="Q61" s="5"/>
      <c r="R61" s="5"/>
      <c r="S61" s="5"/>
      <c r="T61" s="5"/>
      <c r="U61" s="5"/>
    </row>
    <row r="62" spans="1:21" x14ac:dyDescent="0.25">
      <c r="A62" s="5"/>
      <c r="B62" s="5"/>
      <c r="C62" s="5"/>
      <c r="D62" s="5"/>
      <c r="E62" s="5"/>
      <c r="F62" s="5"/>
      <c r="G62" s="5"/>
      <c r="H62" s="5"/>
      <c r="I62" s="5"/>
      <c r="J62" s="5"/>
      <c r="K62" s="5"/>
      <c r="L62" s="5"/>
      <c r="M62" s="5"/>
      <c r="N62" s="5"/>
      <c r="O62" s="5"/>
      <c r="P62" s="5"/>
      <c r="Q62" s="5"/>
      <c r="R62" s="5"/>
      <c r="S62" s="5"/>
      <c r="T62" s="5"/>
      <c r="U62" s="5"/>
    </row>
    <row r="63" spans="1:21" x14ac:dyDescent="0.25">
      <c r="A63" s="5"/>
      <c r="B63" s="5"/>
      <c r="C63" s="5"/>
      <c r="D63" s="5"/>
      <c r="E63" s="5"/>
      <c r="F63" s="5"/>
      <c r="G63" s="5"/>
      <c r="H63" s="5"/>
      <c r="I63" s="5"/>
      <c r="J63" s="5"/>
      <c r="K63" s="5"/>
      <c r="L63" s="5"/>
      <c r="M63" s="5"/>
      <c r="N63" s="5"/>
      <c r="O63" s="5"/>
      <c r="P63" s="5"/>
      <c r="Q63" s="5"/>
      <c r="R63" s="5"/>
      <c r="S63" s="5"/>
      <c r="T63" s="5"/>
      <c r="U63" s="5"/>
    </row>
    <row r="64" spans="1:21" x14ac:dyDescent="0.25">
      <c r="A64" s="5"/>
      <c r="B64" s="5"/>
      <c r="C64" s="5"/>
      <c r="D64" s="5"/>
      <c r="E64" s="5"/>
      <c r="F64" s="5"/>
      <c r="G64" s="5"/>
      <c r="H64" s="5"/>
      <c r="I64" s="5"/>
      <c r="J64" s="5"/>
      <c r="K64" s="5"/>
      <c r="L64" s="5"/>
      <c r="M64" s="5"/>
      <c r="N64" s="5"/>
      <c r="O64" s="5"/>
      <c r="P64" s="5"/>
      <c r="Q64" s="5"/>
      <c r="R64" s="5"/>
      <c r="S64" s="5"/>
      <c r="T64" s="5"/>
      <c r="U64" s="5"/>
    </row>
    <row r="65" spans="1:21" x14ac:dyDescent="0.25">
      <c r="A65" s="5"/>
      <c r="B65" s="5"/>
      <c r="C65" s="5"/>
      <c r="D65" s="5"/>
      <c r="E65" s="5"/>
      <c r="F65" s="5"/>
      <c r="G65" s="5"/>
      <c r="H65" s="5"/>
      <c r="I65" s="5"/>
      <c r="J65" s="5"/>
      <c r="K65" s="5"/>
      <c r="L65" s="5"/>
      <c r="M65" s="5"/>
      <c r="N65" s="5"/>
      <c r="O65" s="5"/>
      <c r="P65" s="5"/>
      <c r="Q65" s="5"/>
      <c r="R65" s="5"/>
      <c r="S65" s="5"/>
      <c r="T65" s="5"/>
      <c r="U65" s="5"/>
    </row>
    <row r="66" spans="1:21" x14ac:dyDescent="0.25">
      <c r="A66" s="5"/>
      <c r="B66" s="5"/>
      <c r="C66" s="5"/>
      <c r="D66" s="5"/>
      <c r="E66" s="5"/>
      <c r="F66" s="5"/>
      <c r="G66" s="5"/>
      <c r="H66" s="5"/>
      <c r="I66" s="5"/>
      <c r="J66" s="5"/>
      <c r="K66" s="5"/>
      <c r="L66" s="5"/>
      <c r="M66" s="5"/>
      <c r="N66" s="5"/>
      <c r="O66" s="5"/>
      <c r="P66" s="5"/>
      <c r="Q66" s="5"/>
      <c r="R66" s="5"/>
      <c r="S66" s="5"/>
      <c r="T66" s="5"/>
      <c r="U66" s="5"/>
    </row>
    <row r="67" spans="1:21" x14ac:dyDescent="0.25">
      <c r="A67" s="5"/>
      <c r="B67" s="5"/>
      <c r="C67" s="5"/>
      <c r="D67" s="5"/>
      <c r="E67" s="5"/>
      <c r="F67" s="5"/>
      <c r="G67" s="5"/>
      <c r="H67" s="5"/>
      <c r="I67" s="5"/>
      <c r="J67" s="5"/>
      <c r="K67" s="5"/>
      <c r="L67" s="5"/>
      <c r="M67" s="5"/>
      <c r="N67" s="5"/>
      <c r="O67" s="5"/>
      <c r="P67" s="5"/>
      <c r="Q67" s="5"/>
      <c r="R67" s="5"/>
      <c r="S67" s="5"/>
      <c r="T67" s="5"/>
      <c r="U67" s="5"/>
    </row>
    <row r="68" spans="1:21" x14ac:dyDescent="0.25">
      <c r="A68" s="5"/>
      <c r="B68" s="5"/>
      <c r="C68" s="5"/>
      <c r="D68" s="5"/>
      <c r="E68" s="5"/>
      <c r="F68" s="5"/>
      <c r="G68" s="5"/>
      <c r="H68" s="5"/>
      <c r="I68" s="5"/>
      <c r="J68" s="5"/>
      <c r="K68" s="5"/>
      <c r="L68" s="5"/>
      <c r="M68" s="5"/>
      <c r="N68" s="5"/>
      <c r="O68" s="5"/>
      <c r="P68" s="5"/>
      <c r="Q68" s="5"/>
      <c r="R68" s="5"/>
      <c r="S68" s="5"/>
      <c r="T68" s="5"/>
      <c r="U68" s="5"/>
    </row>
    <row r="69" spans="1:21" x14ac:dyDescent="0.25">
      <c r="A69" s="5"/>
      <c r="B69" s="5"/>
      <c r="C69" s="5"/>
      <c r="D69" s="5"/>
      <c r="E69" s="5"/>
      <c r="F69" s="5"/>
      <c r="G69" s="5"/>
      <c r="H69" s="5"/>
      <c r="I69" s="5"/>
      <c r="J69" s="5"/>
      <c r="K69" s="5"/>
      <c r="L69" s="5"/>
      <c r="M69" s="5"/>
      <c r="N69" s="5"/>
      <c r="O69" s="5"/>
      <c r="P69" s="5"/>
      <c r="Q69" s="5"/>
      <c r="R69" s="5"/>
      <c r="S69" s="5"/>
      <c r="T69" s="5"/>
      <c r="U69" s="5"/>
    </row>
    <row r="70" spans="1:21" x14ac:dyDescent="0.25">
      <c r="A70" s="5"/>
      <c r="B70" s="5"/>
      <c r="C70" s="5"/>
      <c r="D70" s="5"/>
      <c r="E70" s="5"/>
      <c r="F70" s="5"/>
      <c r="G70" s="5"/>
      <c r="H70" s="5"/>
      <c r="I70" s="5"/>
      <c r="J70" s="5"/>
      <c r="K70" s="5"/>
      <c r="L70" s="5"/>
      <c r="M70" s="5"/>
      <c r="N70" s="5"/>
      <c r="O70" s="5"/>
      <c r="P70" s="5"/>
      <c r="Q70" s="5"/>
      <c r="R70" s="5"/>
      <c r="S70" s="5"/>
      <c r="T70" s="5"/>
      <c r="U70" s="5"/>
    </row>
    <row r="71" spans="1:21" x14ac:dyDescent="0.25">
      <c r="A71" s="5"/>
      <c r="B71" s="5"/>
      <c r="C71" s="5"/>
      <c r="D71" s="5"/>
      <c r="E71" s="5"/>
      <c r="F71" s="5"/>
      <c r="G71" s="5"/>
      <c r="H71" s="5"/>
      <c r="I71" s="5"/>
      <c r="J71" s="5"/>
      <c r="K71" s="5"/>
      <c r="L71" s="5"/>
      <c r="M71" s="5"/>
      <c r="N71" s="5"/>
      <c r="O71" s="5"/>
      <c r="P71" s="5"/>
      <c r="Q71" s="5"/>
      <c r="R71" s="5"/>
      <c r="S71" s="5"/>
      <c r="T71" s="5"/>
      <c r="U71" s="5"/>
    </row>
    <row r="72" spans="1:21" x14ac:dyDescent="0.25">
      <c r="A72" s="5"/>
      <c r="B72" s="5"/>
      <c r="C72" s="5"/>
      <c r="D72" s="5"/>
      <c r="E72" s="5"/>
      <c r="F72" s="5"/>
      <c r="G72" s="5"/>
      <c r="H72" s="5"/>
      <c r="I72" s="5"/>
      <c r="J72" s="5"/>
      <c r="K72" s="5"/>
      <c r="L72" s="5"/>
      <c r="M72" s="5"/>
      <c r="N72" s="5"/>
      <c r="O72" s="5"/>
      <c r="P72" s="5"/>
      <c r="Q72" s="5"/>
      <c r="R72" s="5"/>
      <c r="S72" s="5"/>
      <c r="T72" s="5"/>
      <c r="U72" s="5"/>
    </row>
    <row r="73" spans="1:21" x14ac:dyDescent="0.25">
      <c r="A73" s="5"/>
      <c r="B73" s="5"/>
      <c r="C73" s="5"/>
      <c r="D73" s="5"/>
      <c r="E73" s="5"/>
      <c r="F73" s="5"/>
      <c r="G73" s="5"/>
      <c r="H73" s="5"/>
      <c r="I73" s="5"/>
      <c r="J73" s="5"/>
      <c r="K73" s="5"/>
      <c r="L73" s="5"/>
      <c r="M73" s="5"/>
      <c r="N73" s="5"/>
      <c r="O73" s="5"/>
      <c r="P73" s="5"/>
      <c r="Q73" s="5"/>
      <c r="R73" s="5"/>
      <c r="S73" s="5"/>
      <c r="T73" s="5"/>
      <c r="U73" s="5"/>
    </row>
    <row r="74" spans="1:21" x14ac:dyDescent="0.25">
      <c r="A74" s="5"/>
      <c r="B74" s="5"/>
      <c r="C74" s="5"/>
      <c r="D74" s="5"/>
      <c r="E74" s="5"/>
      <c r="F74" s="5"/>
      <c r="G74" s="5"/>
      <c r="H74" s="5"/>
      <c r="I74" s="5"/>
      <c r="J74" s="5"/>
      <c r="K74" s="5"/>
      <c r="L74" s="5"/>
      <c r="M74" s="5"/>
      <c r="N74" s="5"/>
      <c r="O74" s="5"/>
      <c r="P74" s="5"/>
      <c r="Q74" s="5"/>
      <c r="R74" s="5"/>
      <c r="S74" s="5"/>
      <c r="T74" s="5"/>
      <c r="U74" s="5"/>
    </row>
    <row r="75" spans="1:21" x14ac:dyDescent="0.25">
      <c r="A75" s="5"/>
      <c r="B75" s="5"/>
      <c r="C75" s="5"/>
      <c r="D75" s="5"/>
      <c r="E75" s="5"/>
      <c r="F75" s="5"/>
      <c r="G75" s="5"/>
      <c r="H75" s="5"/>
      <c r="I75" s="5"/>
      <c r="J75" s="5"/>
      <c r="K75" s="5"/>
      <c r="L75" s="5"/>
      <c r="M75" s="5"/>
      <c r="N75" s="5"/>
      <c r="O75" s="5"/>
      <c r="P75" s="5"/>
      <c r="Q75" s="5"/>
      <c r="R75" s="5"/>
      <c r="S75" s="5"/>
      <c r="T75" s="5"/>
      <c r="U75" s="5"/>
    </row>
    <row r="76" spans="1:21" x14ac:dyDescent="0.25">
      <c r="A76" s="5"/>
      <c r="B76" s="5"/>
      <c r="C76" s="5"/>
      <c r="D76" s="5"/>
      <c r="E76" s="5"/>
      <c r="F76" s="5"/>
      <c r="G76" s="5"/>
      <c r="H76" s="5"/>
      <c r="I76" s="5"/>
      <c r="J76" s="5"/>
      <c r="K76" s="5"/>
      <c r="L76" s="5"/>
      <c r="M76" s="5"/>
      <c r="N76" s="5"/>
      <c r="O76" s="5"/>
      <c r="P76" s="5"/>
      <c r="Q76" s="5"/>
      <c r="R76" s="5"/>
      <c r="S76" s="5"/>
      <c r="T76" s="5"/>
      <c r="U76" s="5"/>
    </row>
    <row r="77" spans="1:21" x14ac:dyDescent="0.25">
      <c r="A77" s="5"/>
      <c r="B77" s="5"/>
      <c r="C77" s="5"/>
      <c r="D77" s="5"/>
      <c r="E77" s="5"/>
      <c r="F77" s="5"/>
      <c r="G77" s="5"/>
      <c r="H77" s="5"/>
      <c r="I77" s="5"/>
      <c r="J77" s="5"/>
      <c r="K77" s="5"/>
      <c r="L77" s="5"/>
      <c r="M77" s="5"/>
      <c r="N77" s="5"/>
      <c r="O77" s="5"/>
      <c r="P77" s="5"/>
      <c r="Q77" s="5"/>
      <c r="R77" s="5"/>
      <c r="S77" s="5"/>
      <c r="T77" s="5"/>
      <c r="U77" s="5"/>
    </row>
    <row r="78" spans="1:21" x14ac:dyDescent="0.25">
      <c r="A78" s="5"/>
      <c r="B78" s="5"/>
      <c r="C78" s="5"/>
      <c r="D78" s="5"/>
      <c r="E78" s="5"/>
      <c r="F78" s="5"/>
      <c r="G78" s="5"/>
      <c r="H78" s="5"/>
      <c r="I78" s="5"/>
      <c r="J78" s="5"/>
      <c r="K78" s="5"/>
      <c r="L78" s="5"/>
      <c r="M78" s="5"/>
      <c r="N78" s="5"/>
      <c r="O78" s="5"/>
      <c r="P78" s="5"/>
      <c r="Q78" s="5"/>
      <c r="R78" s="5"/>
      <c r="S78" s="5"/>
      <c r="T78" s="5"/>
      <c r="U78" s="5"/>
    </row>
    <row r="79" spans="1:21" x14ac:dyDescent="0.25">
      <c r="A79" s="5"/>
      <c r="B79" s="5"/>
      <c r="C79" s="5"/>
      <c r="D79" s="5"/>
      <c r="E79" s="5"/>
      <c r="F79" s="5"/>
      <c r="G79" s="5"/>
      <c r="H79" s="5"/>
      <c r="I79" s="5"/>
      <c r="J79" s="5"/>
      <c r="K79" s="5"/>
      <c r="L79" s="5"/>
      <c r="M79" s="5"/>
      <c r="N79" s="5"/>
      <c r="O79" s="5"/>
      <c r="P79" s="5"/>
      <c r="Q79" s="5"/>
      <c r="R79" s="5"/>
      <c r="S79" s="5"/>
      <c r="T79" s="5"/>
      <c r="U79" s="5"/>
    </row>
    <row r="80" spans="1:21" x14ac:dyDescent="0.25">
      <c r="A80" s="5"/>
      <c r="B80" s="5"/>
      <c r="C80" s="5"/>
      <c r="D80" s="5"/>
      <c r="E80" s="5"/>
      <c r="F80" s="5"/>
      <c r="G80" s="5"/>
      <c r="H80" s="5"/>
      <c r="I80" s="5"/>
      <c r="J80" s="5"/>
      <c r="K80" s="5"/>
      <c r="L80" s="5"/>
      <c r="M80" s="5"/>
      <c r="N80" s="5"/>
      <c r="O80" s="5"/>
      <c r="P80" s="5"/>
      <c r="Q80" s="5"/>
      <c r="R80" s="5"/>
      <c r="S80" s="5"/>
      <c r="T80" s="5"/>
      <c r="U80" s="5"/>
    </row>
    <row r="81" spans="1:21" x14ac:dyDescent="0.25">
      <c r="A81" s="5"/>
      <c r="B81" s="5"/>
      <c r="C81" s="5"/>
      <c r="D81" s="5"/>
      <c r="E81" s="5"/>
      <c r="F81" s="5"/>
      <c r="G81" s="5"/>
      <c r="H81" s="5"/>
      <c r="I81" s="5"/>
      <c r="J81" s="5"/>
      <c r="K81" s="5"/>
      <c r="L81" s="5"/>
      <c r="M81" s="5"/>
      <c r="N81" s="5"/>
      <c r="O81" s="5"/>
      <c r="P81" s="5"/>
      <c r="Q81" s="5"/>
      <c r="R81" s="5"/>
      <c r="S81" s="5"/>
      <c r="T81" s="5"/>
      <c r="U81" s="5"/>
    </row>
    <row r="82" spans="1:21" x14ac:dyDescent="0.25">
      <c r="A82" s="5"/>
      <c r="B82" s="5"/>
      <c r="C82" s="5"/>
      <c r="D82" s="5"/>
      <c r="E82" s="5"/>
      <c r="F82" s="5"/>
      <c r="G82" s="5"/>
      <c r="H82" s="5"/>
      <c r="I82" s="5"/>
      <c r="J82" s="5"/>
      <c r="K82" s="5"/>
      <c r="L82" s="5"/>
      <c r="M82" s="5"/>
      <c r="N82" s="5"/>
      <c r="O82" s="5"/>
      <c r="P82" s="5"/>
      <c r="Q82" s="5"/>
      <c r="R82" s="5"/>
      <c r="S82" s="5"/>
      <c r="T82" s="5"/>
      <c r="U82" s="5"/>
    </row>
    <row r="83" spans="1:21" x14ac:dyDescent="0.25">
      <c r="A83" s="5"/>
      <c r="B83" s="5"/>
      <c r="C83" s="5"/>
      <c r="D83" s="5"/>
      <c r="E83" s="5"/>
      <c r="F83" s="5"/>
      <c r="G83" s="5"/>
      <c r="H83" s="5"/>
      <c r="I83" s="5"/>
      <c r="J83" s="5"/>
      <c r="K83" s="5"/>
      <c r="L83" s="5"/>
      <c r="M83" s="5"/>
      <c r="N83" s="5"/>
      <c r="O83" s="5"/>
      <c r="P83" s="5"/>
      <c r="Q83" s="5"/>
      <c r="R83" s="5"/>
      <c r="S83" s="5"/>
      <c r="T83" s="5"/>
      <c r="U83" s="5"/>
    </row>
    <row r="84" spans="1:21" x14ac:dyDescent="0.25">
      <c r="A84" s="5"/>
      <c r="B84" s="5"/>
      <c r="C84" s="5"/>
      <c r="D84" s="5"/>
      <c r="E84" s="5"/>
      <c r="F84" s="5"/>
      <c r="G84" s="5"/>
      <c r="H84" s="5"/>
      <c r="I84" s="5"/>
      <c r="J84" s="5"/>
      <c r="K84" s="5"/>
      <c r="L84" s="5"/>
      <c r="M84" s="5"/>
      <c r="N84" s="5"/>
      <c r="O84" s="5"/>
      <c r="P84" s="5"/>
      <c r="Q84" s="5"/>
      <c r="R84" s="5"/>
      <c r="S84" s="5"/>
      <c r="T84" s="5"/>
      <c r="U84" s="5"/>
    </row>
    <row r="85" spans="1:21" x14ac:dyDescent="0.25">
      <c r="A85" s="5"/>
      <c r="B85" s="5"/>
      <c r="C85" s="5"/>
      <c r="D85" s="5"/>
      <c r="E85" s="5"/>
      <c r="F85" s="5"/>
      <c r="G85" s="5"/>
      <c r="H85" s="5"/>
      <c r="I85" s="5"/>
      <c r="J85" s="5"/>
      <c r="K85" s="5"/>
      <c r="L85" s="5"/>
      <c r="M85" s="5"/>
      <c r="N85" s="5"/>
      <c r="O85" s="5"/>
      <c r="P85" s="5"/>
      <c r="Q85" s="5"/>
      <c r="R85" s="5"/>
      <c r="S85" s="5"/>
      <c r="T85" s="5"/>
      <c r="U85" s="5"/>
    </row>
    <row r="86" spans="1:21" x14ac:dyDescent="0.25">
      <c r="A86" s="5"/>
      <c r="B86" s="5"/>
      <c r="C86" s="5"/>
      <c r="D86" s="5"/>
      <c r="E86" s="5"/>
      <c r="F86" s="5"/>
      <c r="G86" s="5"/>
      <c r="H86" s="5"/>
      <c r="I86" s="5"/>
      <c r="J86" s="5"/>
      <c r="K86" s="5"/>
      <c r="L86" s="5"/>
      <c r="M86" s="5"/>
      <c r="N86" s="5"/>
      <c r="O86" s="5"/>
      <c r="P86" s="5"/>
      <c r="Q86" s="5"/>
      <c r="R86" s="5"/>
      <c r="S86" s="5"/>
      <c r="T86" s="5"/>
      <c r="U86" s="5"/>
    </row>
    <row r="87" spans="1:21" x14ac:dyDescent="0.25">
      <c r="A87" s="5"/>
      <c r="B87" s="5"/>
      <c r="C87" s="5"/>
      <c r="D87" s="5"/>
      <c r="E87" s="5"/>
      <c r="F87" s="5"/>
      <c r="G87" s="5"/>
      <c r="H87" s="5"/>
      <c r="I87" s="5"/>
      <c r="J87" s="5"/>
      <c r="K87" s="5"/>
      <c r="L87" s="5"/>
      <c r="M87" s="5"/>
      <c r="N87" s="5"/>
      <c r="O87" s="5"/>
      <c r="P87" s="5"/>
      <c r="Q87" s="5"/>
      <c r="R87" s="5"/>
      <c r="S87" s="5"/>
      <c r="T87" s="5"/>
      <c r="U87" s="5"/>
    </row>
    <row r="88" spans="1:21" x14ac:dyDescent="0.25">
      <c r="A88" s="5"/>
      <c r="B88" s="5"/>
      <c r="C88" s="5"/>
      <c r="D88" s="5"/>
      <c r="E88" s="5"/>
      <c r="F88" s="5"/>
      <c r="G88" s="5"/>
      <c r="H88" s="5"/>
      <c r="I88" s="5"/>
      <c r="J88" s="5"/>
      <c r="K88" s="5"/>
      <c r="L88" s="5"/>
      <c r="M88" s="5"/>
      <c r="N88" s="5"/>
      <c r="O88" s="5"/>
      <c r="P88" s="5"/>
      <c r="Q88" s="5"/>
      <c r="R88" s="5"/>
      <c r="S88" s="5"/>
      <c r="T88" s="5"/>
      <c r="U88" s="5"/>
    </row>
    <row r="89" spans="1:21" x14ac:dyDescent="0.25">
      <c r="A89" s="5"/>
      <c r="B89" s="5"/>
      <c r="C89" s="5"/>
      <c r="D89" s="5"/>
      <c r="E89" s="5"/>
      <c r="F89" s="5"/>
      <c r="G89" s="5"/>
      <c r="H89" s="5"/>
      <c r="I89" s="5"/>
      <c r="J89" s="5"/>
      <c r="K89" s="5"/>
      <c r="L89" s="5"/>
      <c r="M89" s="5"/>
      <c r="N89" s="5"/>
      <c r="O89" s="5"/>
      <c r="P89" s="5"/>
      <c r="Q89" s="5"/>
      <c r="R89" s="5"/>
      <c r="S89" s="5"/>
      <c r="T89" s="5"/>
      <c r="U89" s="5"/>
    </row>
    <row r="90" spans="1:21" x14ac:dyDescent="0.25">
      <c r="A90" s="5"/>
      <c r="B90" s="5"/>
      <c r="C90" s="5"/>
      <c r="D90" s="5"/>
      <c r="E90" s="5"/>
      <c r="F90" s="5"/>
      <c r="G90" s="5"/>
      <c r="H90" s="5"/>
      <c r="I90" s="5"/>
      <c r="J90" s="5"/>
      <c r="K90" s="5"/>
      <c r="L90" s="5"/>
      <c r="M90" s="5"/>
      <c r="N90" s="5"/>
      <c r="O90" s="5"/>
      <c r="P90" s="5"/>
      <c r="Q90" s="5"/>
      <c r="R90" s="5"/>
      <c r="S90" s="5"/>
      <c r="T90" s="5"/>
      <c r="U90" s="5"/>
    </row>
    <row r="91" spans="1:21" x14ac:dyDescent="0.25">
      <c r="A91" s="5"/>
      <c r="B91" s="5"/>
      <c r="C91" s="5"/>
      <c r="D91" s="5"/>
      <c r="E91" s="5"/>
      <c r="F91" s="5"/>
      <c r="G91" s="5"/>
      <c r="H91" s="5"/>
      <c r="I91" s="5"/>
      <c r="J91" s="5"/>
      <c r="K91" s="5"/>
      <c r="L91" s="5"/>
      <c r="M91" s="5"/>
      <c r="N91" s="5"/>
      <c r="O91" s="5"/>
      <c r="P91" s="5"/>
      <c r="Q91" s="5"/>
      <c r="R91" s="5"/>
      <c r="S91" s="5"/>
      <c r="T91" s="5"/>
      <c r="U91" s="5"/>
    </row>
    <row r="92" spans="1:21" x14ac:dyDescent="0.25">
      <c r="A92" s="5"/>
      <c r="B92" s="5"/>
      <c r="C92" s="5"/>
      <c r="D92" s="5"/>
      <c r="E92" s="5"/>
      <c r="F92" s="5"/>
      <c r="G92" s="5"/>
      <c r="H92" s="5"/>
      <c r="I92" s="5"/>
      <c r="J92" s="5"/>
      <c r="K92" s="5"/>
      <c r="L92" s="5"/>
      <c r="M92" s="5"/>
      <c r="N92" s="5"/>
      <c r="O92" s="5"/>
      <c r="P92" s="5"/>
      <c r="Q92" s="5"/>
      <c r="R92" s="5"/>
      <c r="S92" s="5"/>
      <c r="T92" s="5"/>
      <c r="U92" s="5"/>
    </row>
    <row r="93" spans="1:21" x14ac:dyDescent="0.25">
      <c r="A93" s="5"/>
      <c r="B93" s="5"/>
      <c r="C93" s="5"/>
      <c r="D93" s="5"/>
      <c r="E93" s="5"/>
      <c r="F93" s="5"/>
      <c r="G93" s="5"/>
      <c r="H93" s="5"/>
      <c r="I93" s="5"/>
      <c r="J93" s="5"/>
      <c r="K93" s="5"/>
      <c r="L93" s="5"/>
      <c r="M93" s="5"/>
      <c r="N93" s="5"/>
      <c r="O93" s="5"/>
      <c r="P93" s="5"/>
      <c r="Q93" s="5"/>
      <c r="R93" s="5"/>
      <c r="S93" s="5"/>
      <c r="T93" s="5"/>
      <c r="U93" s="5"/>
    </row>
    <row r="94" spans="1:21" x14ac:dyDescent="0.25">
      <c r="A94" s="5"/>
      <c r="B94" s="5"/>
      <c r="C94" s="5"/>
      <c r="D94" s="5"/>
      <c r="E94" s="5"/>
      <c r="F94" s="5"/>
      <c r="G94" s="5"/>
      <c r="H94" s="5"/>
      <c r="I94" s="5"/>
      <c r="J94" s="5"/>
      <c r="K94" s="5"/>
      <c r="L94" s="5"/>
      <c r="M94" s="5"/>
      <c r="N94" s="5"/>
      <c r="O94" s="5"/>
      <c r="P94" s="5"/>
      <c r="Q94" s="5"/>
      <c r="R94" s="5"/>
      <c r="S94" s="5"/>
      <c r="T94" s="5"/>
      <c r="U94" s="5"/>
    </row>
    <row r="95" spans="1:21" x14ac:dyDescent="0.25">
      <c r="A95" s="5"/>
      <c r="B95" s="5"/>
      <c r="C95" s="5"/>
      <c r="D95" s="5"/>
      <c r="E95" s="5"/>
      <c r="F95" s="5"/>
      <c r="G95" s="5"/>
      <c r="H95" s="5"/>
      <c r="I95" s="5"/>
      <c r="J95" s="5"/>
      <c r="K95" s="5"/>
      <c r="L95" s="5"/>
      <c r="M95" s="5"/>
      <c r="N95" s="5"/>
      <c r="O95" s="5"/>
      <c r="P95" s="5"/>
      <c r="Q95" s="5"/>
      <c r="R95" s="5"/>
      <c r="S95" s="5"/>
      <c r="T95" s="5"/>
      <c r="U95" s="5"/>
    </row>
    <row r="96" spans="1:21" x14ac:dyDescent="0.25">
      <c r="A96" s="5"/>
      <c r="B96" s="5"/>
      <c r="C96" s="5"/>
      <c r="D96" s="5"/>
      <c r="E96" s="5"/>
      <c r="F96" s="5"/>
      <c r="G96" s="5"/>
      <c r="H96" s="5"/>
      <c r="I96" s="5"/>
      <c r="J96" s="5"/>
      <c r="K96" s="5"/>
      <c r="L96" s="5"/>
      <c r="M96" s="5"/>
      <c r="N96" s="5"/>
      <c r="O96" s="5"/>
      <c r="P96" s="5"/>
      <c r="Q96" s="5"/>
      <c r="R96" s="5"/>
      <c r="S96" s="5"/>
      <c r="T96" s="5"/>
      <c r="U96" s="5"/>
    </row>
    <row r="97" spans="1:21" x14ac:dyDescent="0.25">
      <c r="A97" s="5"/>
      <c r="B97" s="5"/>
      <c r="C97" s="5"/>
      <c r="D97" s="5"/>
      <c r="E97" s="5"/>
      <c r="F97" s="5"/>
      <c r="G97" s="5"/>
      <c r="H97" s="5"/>
      <c r="I97" s="5"/>
      <c r="J97" s="5"/>
      <c r="K97" s="5"/>
      <c r="L97" s="5"/>
      <c r="M97" s="5"/>
      <c r="N97" s="5"/>
      <c r="O97" s="5"/>
      <c r="P97" s="5"/>
      <c r="Q97" s="5"/>
      <c r="R97" s="5"/>
      <c r="S97" s="5"/>
      <c r="T97" s="5"/>
      <c r="U97" s="5"/>
    </row>
    <row r="98" spans="1:21" x14ac:dyDescent="0.25">
      <c r="A98" s="5"/>
      <c r="B98" s="5"/>
      <c r="C98" s="5"/>
      <c r="D98" s="5"/>
      <c r="E98" s="5"/>
      <c r="F98" s="5"/>
      <c r="G98" s="5"/>
      <c r="H98" s="5"/>
      <c r="I98" s="5"/>
      <c r="J98" s="5"/>
      <c r="K98" s="5"/>
      <c r="L98" s="5"/>
      <c r="M98" s="5"/>
      <c r="N98" s="5"/>
      <c r="O98" s="5"/>
      <c r="P98" s="5"/>
      <c r="Q98" s="5"/>
      <c r="R98" s="5"/>
      <c r="S98" s="5"/>
      <c r="T98" s="5"/>
      <c r="U98" s="5"/>
    </row>
    <row r="99" spans="1:21" x14ac:dyDescent="0.25">
      <c r="A99" s="5"/>
      <c r="B99" s="5"/>
      <c r="C99" s="5"/>
      <c r="D99" s="5"/>
      <c r="E99" s="5"/>
      <c r="F99" s="5"/>
      <c r="G99" s="5"/>
      <c r="H99" s="5"/>
      <c r="I99" s="5"/>
      <c r="J99" s="5"/>
      <c r="K99" s="5"/>
      <c r="L99" s="5"/>
      <c r="M99" s="5"/>
      <c r="N99" s="5"/>
      <c r="O99" s="5"/>
      <c r="P99" s="5"/>
      <c r="Q99" s="5"/>
      <c r="R99" s="5"/>
      <c r="S99" s="5"/>
      <c r="T99" s="5"/>
      <c r="U99" s="5"/>
    </row>
    <row r="100" spans="1:21" x14ac:dyDescent="0.25">
      <c r="A100" s="5"/>
      <c r="B100" s="5"/>
      <c r="C100" s="5"/>
      <c r="D100" s="5"/>
      <c r="E100" s="5"/>
      <c r="F100" s="5"/>
      <c r="G100" s="5"/>
      <c r="H100" s="5"/>
      <c r="I100" s="5"/>
      <c r="J100" s="5"/>
      <c r="K100" s="5"/>
      <c r="L100" s="5"/>
      <c r="M100" s="5"/>
      <c r="N100" s="5"/>
      <c r="O100" s="5"/>
      <c r="P100" s="5"/>
      <c r="Q100" s="5"/>
      <c r="R100" s="5"/>
      <c r="S100" s="5"/>
      <c r="T100" s="5"/>
      <c r="U100" s="5"/>
    </row>
    <row r="101" spans="1:21" x14ac:dyDescent="0.25">
      <c r="A101" s="5"/>
      <c r="B101" s="5"/>
      <c r="C101" s="5"/>
      <c r="D101" s="5"/>
      <c r="E101" s="5"/>
      <c r="F101" s="5"/>
      <c r="G101" s="5"/>
      <c r="H101" s="5"/>
      <c r="I101" s="5"/>
      <c r="J101" s="5"/>
      <c r="K101" s="5"/>
      <c r="L101" s="5"/>
      <c r="M101" s="5"/>
      <c r="N101" s="5"/>
      <c r="O101" s="5"/>
      <c r="P101" s="5"/>
      <c r="Q101" s="5"/>
      <c r="R101" s="5"/>
      <c r="S101" s="5"/>
      <c r="T101" s="5"/>
      <c r="U101" s="5"/>
    </row>
    <row r="102" spans="1:21" x14ac:dyDescent="0.25">
      <c r="A102" s="5"/>
      <c r="B102" s="5"/>
      <c r="C102" s="5"/>
      <c r="D102" s="5"/>
      <c r="E102" s="5"/>
      <c r="F102" s="5"/>
      <c r="G102" s="5"/>
      <c r="H102" s="5"/>
      <c r="I102" s="5"/>
      <c r="J102" s="5"/>
      <c r="K102" s="5"/>
      <c r="L102" s="5"/>
      <c r="M102" s="5"/>
      <c r="N102" s="5"/>
      <c r="O102" s="5"/>
      <c r="P102" s="5"/>
      <c r="Q102" s="5"/>
      <c r="R102" s="5"/>
      <c r="S102" s="5"/>
      <c r="T102" s="5"/>
      <c r="U102" s="5"/>
    </row>
    <row r="103" spans="1:21" x14ac:dyDescent="0.25">
      <c r="A103" s="5"/>
      <c r="B103" s="5"/>
      <c r="C103" s="5"/>
      <c r="D103" s="5"/>
      <c r="E103" s="5"/>
      <c r="F103" s="5"/>
      <c r="G103" s="5"/>
      <c r="H103" s="5"/>
      <c r="I103" s="5"/>
      <c r="J103" s="5"/>
      <c r="K103" s="5"/>
      <c r="L103" s="5"/>
      <c r="M103" s="5"/>
      <c r="N103" s="5"/>
      <c r="O103" s="5"/>
      <c r="P103" s="5"/>
      <c r="Q103" s="5"/>
      <c r="R103" s="5"/>
      <c r="S103" s="5"/>
      <c r="T103" s="5"/>
      <c r="U103" s="5"/>
    </row>
    <row r="104" spans="1:21" x14ac:dyDescent="0.25">
      <c r="A104" s="5"/>
      <c r="B104" s="5"/>
      <c r="C104" s="5"/>
      <c r="D104" s="5"/>
      <c r="E104" s="5"/>
      <c r="F104" s="5"/>
      <c r="G104" s="5"/>
      <c r="H104" s="5"/>
      <c r="I104" s="5"/>
      <c r="J104" s="5"/>
      <c r="K104" s="5"/>
      <c r="L104" s="5"/>
      <c r="M104" s="5"/>
      <c r="N104" s="5"/>
      <c r="O104" s="5"/>
      <c r="P104" s="5"/>
      <c r="Q104" s="5"/>
      <c r="R104" s="5"/>
      <c r="S104" s="5"/>
      <c r="T104" s="5"/>
      <c r="U104" s="5"/>
    </row>
    <row r="105" spans="1:21" x14ac:dyDescent="0.25">
      <c r="A105" s="5"/>
      <c r="B105" s="5"/>
      <c r="C105" s="5"/>
      <c r="D105" s="5"/>
      <c r="E105" s="5"/>
      <c r="F105" s="5"/>
      <c r="G105" s="5"/>
      <c r="H105" s="5"/>
      <c r="I105" s="5"/>
      <c r="J105" s="5"/>
      <c r="K105" s="5"/>
      <c r="L105" s="5"/>
      <c r="M105" s="5"/>
      <c r="N105" s="5"/>
      <c r="O105" s="5"/>
      <c r="P105" s="5"/>
      <c r="Q105" s="5"/>
      <c r="R105" s="5"/>
      <c r="S105" s="5"/>
      <c r="T105" s="5"/>
      <c r="U105" s="5"/>
    </row>
    <row r="106" spans="1:21" x14ac:dyDescent="0.25">
      <c r="A106" s="5"/>
      <c r="B106" s="5"/>
      <c r="C106" s="5"/>
      <c r="D106" s="5"/>
      <c r="E106" s="5"/>
      <c r="F106" s="5"/>
      <c r="G106" s="5"/>
      <c r="H106" s="5"/>
      <c r="I106" s="5"/>
      <c r="J106" s="5"/>
      <c r="K106" s="5"/>
      <c r="L106" s="5"/>
      <c r="M106" s="5"/>
      <c r="N106" s="5"/>
      <c r="O106" s="5"/>
      <c r="P106" s="5"/>
      <c r="Q106" s="5"/>
      <c r="R106" s="5"/>
      <c r="S106" s="5"/>
      <c r="T106" s="5"/>
      <c r="U106" s="5"/>
    </row>
    <row r="107" spans="1:21" x14ac:dyDescent="0.25">
      <c r="A107" s="5"/>
      <c r="B107" s="5"/>
      <c r="C107" s="5"/>
      <c r="D107" s="5"/>
      <c r="E107" s="5"/>
      <c r="F107" s="5"/>
      <c r="G107" s="5"/>
      <c r="H107" s="5"/>
      <c r="I107" s="5"/>
      <c r="J107" s="5"/>
      <c r="K107" s="5"/>
      <c r="L107" s="5"/>
      <c r="M107" s="5"/>
      <c r="N107" s="5"/>
      <c r="O107" s="5"/>
      <c r="P107" s="5"/>
      <c r="Q107" s="5"/>
      <c r="R107" s="5"/>
      <c r="S107" s="5"/>
      <c r="T107" s="5"/>
      <c r="U107" s="5"/>
    </row>
    <row r="108" spans="1:21" x14ac:dyDescent="0.25">
      <c r="A108" s="5"/>
      <c r="B108" s="5"/>
      <c r="C108" s="5"/>
      <c r="D108" s="5"/>
      <c r="E108" s="5"/>
      <c r="F108" s="5"/>
      <c r="G108" s="5"/>
      <c r="H108" s="5"/>
      <c r="I108" s="5"/>
      <c r="J108" s="5"/>
      <c r="K108" s="5"/>
      <c r="L108" s="5"/>
      <c r="M108" s="5"/>
      <c r="N108" s="5"/>
      <c r="O108" s="5"/>
      <c r="P108" s="5"/>
      <c r="Q108" s="5"/>
      <c r="R108" s="5"/>
      <c r="S108" s="5"/>
      <c r="T108" s="5"/>
      <c r="U108" s="5"/>
    </row>
    <row r="109" spans="1:21" x14ac:dyDescent="0.25">
      <c r="A109" s="5"/>
      <c r="B109" s="5"/>
      <c r="C109" s="5"/>
      <c r="D109" s="5"/>
      <c r="E109" s="5"/>
      <c r="F109" s="5"/>
      <c r="G109" s="5"/>
      <c r="H109" s="5"/>
      <c r="I109" s="5"/>
      <c r="J109" s="5"/>
      <c r="K109" s="5"/>
      <c r="L109" s="5"/>
      <c r="M109" s="5"/>
      <c r="N109" s="5"/>
      <c r="O109" s="5"/>
      <c r="P109" s="5"/>
      <c r="Q109" s="5"/>
      <c r="R109" s="5"/>
      <c r="S109" s="5"/>
      <c r="T109" s="5"/>
      <c r="U109" s="5"/>
    </row>
    <row r="110" spans="1:21" x14ac:dyDescent="0.25">
      <c r="A110" s="5"/>
      <c r="B110" s="5"/>
      <c r="C110" s="5"/>
      <c r="D110" s="5"/>
      <c r="E110" s="5"/>
      <c r="F110" s="5"/>
      <c r="G110" s="5"/>
      <c r="H110" s="5"/>
      <c r="I110" s="5"/>
      <c r="J110" s="5"/>
      <c r="K110" s="5"/>
      <c r="L110" s="5"/>
      <c r="M110" s="5"/>
      <c r="N110" s="5"/>
      <c r="O110" s="5"/>
      <c r="P110" s="5"/>
      <c r="Q110" s="5"/>
      <c r="R110" s="5"/>
      <c r="S110" s="5"/>
      <c r="T110" s="5"/>
      <c r="U110" s="5"/>
    </row>
    <row r="111" spans="1:21" x14ac:dyDescent="0.25">
      <c r="A111" s="5"/>
      <c r="B111" s="5"/>
      <c r="C111" s="5"/>
      <c r="D111" s="5"/>
      <c r="E111" s="5"/>
      <c r="F111" s="5"/>
      <c r="G111" s="5"/>
      <c r="H111" s="5"/>
      <c r="I111" s="5"/>
      <c r="J111" s="5"/>
      <c r="K111" s="5"/>
      <c r="L111" s="5"/>
      <c r="M111" s="5"/>
      <c r="N111" s="5"/>
      <c r="O111" s="5"/>
      <c r="P111" s="5"/>
      <c r="Q111" s="5"/>
      <c r="R111" s="5"/>
      <c r="S111" s="5"/>
      <c r="T111" s="5"/>
      <c r="U111" s="5"/>
    </row>
    <row r="112" spans="1:21" x14ac:dyDescent="0.25">
      <c r="A112" s="5"/>
      <c r="B112" s="5"/>
      <c r="C112" s="5"/>
      <c r="D112" s="5"/>
      <c r="E112" s="5"/>
      <c r="F112" s="5"/>
      <c r="G112" s="5"/>
      <c r="H112" s="5"/>
      <c r="I112" s="5"/>
      <c r="J112" s="5"/>
      <c r="K112" s="5"/>
      <c r="L112" s="5"/>
      <c r="M112" s="5"/>
      <c r="N112" s="5"/>
      <c r="O112" s="5"/>
      <c r="P112" s="5"/>
      <c r="Q112" s="5"/>
      <c r="R112" s="5"/>
      <c r="S112" s="5"/>
      <c r="T112" s="5"/>
      <c r="U112" s="5"/>
    </row>
    <row r="113" spans="1:21" x14ac:dyDescent="0.25">
      <c r="A113" s="5"/>
      <c r="B113" s="5"/>
      <c r="C113" s="5"/>
      <c r="D113" s="5"/>
      <c r="E113" s="5"/>
      <c r="F113" s="5"/>
      <c r="G113" s="5"/>
      <c r="H113" s="5"/>
      <c r="I113" s="5"/>
      <c r="J113" s="5"/>
      <c r="K113" s="5"/>
      <c r="L113" s="5"/>
      <c r="M113" s="5"/>
      <c r="N113" s="5"/>
      <c r="O113" s="5"/>
      <c r="P113" s="5"/>
      <c r="Q113" s="5"/>
      <c r="R113" s="5"/>
      <c r="S113" s="5"/>
      <c r="T113" s="5"/>
      <c r="U113" s="5"/>
    </row>
    <row r="114" spans="1:21" x14ac:dyDescent="0.25">
      <c r="A114" s="5"/>
      <c r="B114" s="5"/>
      <c r="C114" s="5"/>
      <c r="D114" s="5"/>
      <c r="E114" s="5"/>
      <c r="F114" s="5"/>
      <c r="G114" s="5"/>
      <c r="H114" s="5"/>
      <c r="I114" s="5"/>
      <c r="J114" s="5"/>
      <c r="K114" s="5"/>
      <c r="L114" s="5"/>
      <c r="M114" s="5"/>
      <c r="N114" s="5"/>
      <c r="O114" s="5"/>
      <c r="P114" s="5"/>
      <c r="Q114" s="5"/>
      <c r="R114" s="5"/>
      <c r="S114" s="5"/>
      <c r="T114" s="5"/>
      <c r="U114" s="5"/>
    </row>
    <row r="115" spans="1:21" x14ac:dyDescent="0.25">
      <c r="A115" s="5"/>
      <c r="B115" s="5"/>
      <c r="C115" s="5"/>
      <c r="D115" s="5"/>
      <c r="E115" s="5"/>
      <c r="F115" s="5"/>
      <c r="G115" s="5"/>
      <c r="H115" s="5"/>
      <c r="I115" s="5"/>
      <c r="J115" s="5"/>
      <c r="K115" s="5"/>
      <c r="L115" s="5"/>
      <c r="M115" s="5"/>
      <c r="N115" s="5"/>
      <c r="O115" s="5"/>
      <c r="P115" s="5"/>
      <c r="Q115" s="5"/>
      <c r="R115" s="5"/>
      <c r="S115" s="5"/>
      <c r="T115" s="5"/>
      <c r="U115" s="5"/>
    </row>
    <row r="116" spans="1:21" x14ac:dyDescent="0.25">
      <c r="A116" s="5"/>
      <c r="B116" s="5"/>
      <c r="C116" s="5"/>
      <c r="D116" s="5"/>
      <c r="E116" s="5"/>
      <c r="F116" s="5"/>
      <c r="G116" s="5"/>
      <c r="H116" s="5"/>
      <c r="I116" s="5"/>
      <c r="J116" s="5"/>
      <c r="K116" s="5"/>
      <c r="L116" s="5"/>
      <c r="M116" s="5"/>
      <c r="N116" s="5"/>
      <c r="O116" s="5"/>
      <c r="P116" s="5"/>
      <c r="Q116" s="5"/>
      <c r="R116" s="5"/>
      <c r="S116" s="5"/>
      <c r="T116" s="5"/>
      <c r="U116" s="5"/>
    </row>
    <row r="117" spans="1:21" x14ac:dyDescent="0.25">
      <c r="A117" s="5"/>
      <c r="B117" s="5"/>
      <c r="C117" s="5"/>
      <c r="D117" s="5"/>
      <c r="E117" s="5"/>
      <c r="F117" s="5"/>
      <c r="G117" s="5"/>
      <c r="H117" s="5"/>
      <c r="I117" s="5"/>
      <c r="J117" s="5"/>
      <c r="K117" s="5"/>
      <c r="L117" s="5"/>
      <c r="M117" s="5"/>
      <c r="N117" s="5"/>
      <c r="O117" s="5"/>
      <c r="P117" s="5"/>
      <c r="Q117" s="5"/>
      <c r="R117" s="5"/>
      <c r="S117" s="5"/>
      <c r="T117" s="5"/>
      <c r="U117" s="5"/>
    </row>
    <row r="118" spans="1:21" x14ac:dyDescent="0.25">
      <c r="A118" s="5"/>
      <c r="B118" s="5"/>
      <c r="C118" s="5"/>
      <c r="D118" s="5"/>
      <c r="E118" s="5"/>
      <c r="F118" s="5"/>
      <c r="G118" s="5"/>
      <c r="H118" s="5"/>
      <c r="I118" s="5"/>
      <c r="J118" s="5"/>
      <c r="K118" s="5"/>
      <c r="L118" s="5"/>
      <c r="M118" s="5"/>
      <c r="N118" s="5"/>
      <c r="O118" s="5"/>
      <c r="P118" s="5"/>
      <c r="Q118" s="5"/>
      <c r="R118" s="5"/>
      <c r="S118" s="5"/>
      <c r="T118" s="5"/>
      <c r="U118" s="5"/>
    </row>
    <row r="119" spans="1:21" x14ac:dyDescent="0.25">
      <c r="A119" s="5"/>
      <c r="B119" s="5"/>
      <c r="C119" s="5"/>
      <c r="D119" s="5"/>
      <c r="E119" s="5"/>
      <c r="F119" s="5"/>
      <c r="G119" s="5"/>
      <c r="H119" s="5"/>
      <c r="I119" s="5"/>
      <c r="J119" s="5"/>
      <c r="K119" s="5"/>
      <c r="L119" s="5"/>
      <c r="M119" s="5"/>
      <c r="N119" s="5"/>
      <c r="O119" s="5"/>
      <c r="P119" s="5"/>
      <c r="Q119" s="5"/>
      <c r="R119" s="5"/>
      <c r="S119" s="5"/>
      <c r="T119" s="5"/>
      <c r="U119" s="5"/>
    </row>
    <row r="120" spans="1:21" x14ac:dyDescent="0.25">
      <c r="A120" s="5"/>
      <c r="B120" s="5"/>
      <c r="C120" s="5"/>
      <c r="D120" s="5"/>
      <c r="E120" s="5"/>
      <c r="F120" s="5"/>
      <c r="G120" s="5"/>
      <c r="H120" s="5"/>
      <c r="I120" s="5"/>
      <c r="J120" s="5"/>
      <c r="K120" s="5"/>
      <c r="L120" s="5"/>
      <c r="M120" s="5"/>
      <c r="N120" s="5"/>
      <c r="O120" s="5"/>
      <c r="P120" s="5"/>
      <c r="Q120" s="5"/>
      <c r="R120" s="5"/>
      <c r="S120" s="5"/>
      <c r="T120" s="5"/>
      <c r="U120" s="5"/>
    </row>
    <row r="121" spans="1:21" x14ac:dyDescent="0.25">
      <c r="A121" s="5"/>
      <c r="B121" s="5"/>
      <c r="C121" s="5"/>
      <c r="D121" s="5"/>
      <c r="E121" s="5"/>
      <c r="F121" s="5"/>
      <c r="G121" s="5"/>
      <c r="H121" s="5"/>
      <c r="I121" s="5"/>
      <c r="J121" s="5"/>
      <c r="K121" s="5"/>
      <c r="L121" s="5"/>
      <c r="M121" s="5"/>
      <c r="N121" s="5"/>
      <c r="O121" s="5"/>
      <c r="P121" s="5"/>
      <c r="Q121" s="5"/>
      <c r="R121" s="5"/>
      <c r="S121" s="5"/>
      <c r="T121" s="5"/>
      <c r="U121" s="5"/>
    </row>
    <row r="122" spans="1:21" x14ac:dyDescent="0.25">
      <c r="A122" s="5"/>
      <c r="B122" s="5"/>
      <c r="C122" s="5"/>
      <c r="D122" s="5"/>
      <c r="E122" s="5"/>
      <c r="F122" s="5"/>
      <c r="G122" s="5"/>
      <c r="H122" s="5"/>
      <c r="I122" s="5"/>
      <c r="J122" s="5"/>
      <c r="K122" s="5"/>
      <c r="L122" s="5"/>
      <c r="M122" s="5"/>
      <c r="N122" s="5"/>
      <c r="O122" s="5"/>
      <c r="P122" s="5"/>
      <c r="Q122" s="5"/>
      <c r="R122" s="5"/>
      <c r="S122" s="5"/>
      <c r="T122" s="5"/>
      <c r="U122" s="5"/>
    </row>
    <row r="123" spans="1:21" x14ac:dyDescent="0.25">
      <c r="A123" s="5"/>
      <c r="B123" s="5"/>
      <c r="C123" s="5"/>
      <c r="D123" s="5"/>
      <c r="E123" s="5"/>
      <c r="F123" s="5"/>
      <c r="G123" s="5"/>
      <c r="H123" s="5"/>
      <c r="I123" s="5"/>
      <c r="J123" s="5"/>
      <c r="K123" s="5"/>
      <c r="L123" s="5"/>
      <c r="M123" s="5"/>
      <c r="N123" s="5"/>
      <c r="O123" s="5"/>
      <c r="P123" s="5"/>
      <c r="Q123" s="5"/>
      <c r="R123" s="5"/>
      <c r="S123" s="5"/>
      <c r="T123" s="5"/>
      <c r="U123" s="5"/>
    </row>
    <row r="124" spans="1:21" x14ac:dyDescent="0.25">
      <c r="A124" s="5"/>
      <c r="B124" s="5"/>
      <c r="C124" s="5"/>
      <c r="D124" s="5"/>
      <c r="E124" s="5"/>
      <c r="F124" s="5"/>
      <c r="G124" s="5"/>
      <c r="H124" s="5"/>
      <c r="I124" s="5"/>
      <c r="J124" s="5"/>
      <c r="K124" s="5"/>
      <c r="L124" s="5"/>
      <c r="M124" s="5"/>
      <c r="N124" s="5"/>
      <c r="O124" s="5"/>
      <c r="P124" s="5"/>
      <c r="Q124" s="5"/>
      <c r="R124" s="5"/>
      <c r="S124" s="5"/>
      <c r="T124" s="5"/>
      <c r="U124" s="5"/>
    </row>
    <row r="125" spans="1:21" x14ac:dyDescent="0.25">
      <c r="A125" s="5"/>
      <c r="B125" s="5"/>
      <c r="C125" s="5"/>
      <c r="D125" s="5"/>
      <c r="E125" s="5"/>
      <c r="F125" s="5"/>
      <c r="G125" s="5"/>
      <c r="H125" s="5"/>
      <c r="I125" s="5"/>
      <c r="J125" s="5"/>
      <c r="K125" s="5"/>
      <c r="L125" s="5"/>
      <c r="M125" s="5"/>
      <c r="N125" s="5"/>
      <c r="O125" s="5"/>
      <c r="P125" s="5"/>
      <c r="Q125" s="5"/>
      <c r="R125" s="5"/>
      <c r="S125" s="5"/>
      <c r="T125" s="5"/>
      <c r="U125" s="5"/>
    </row>
    <row r="126" spans="1:21" x14ac:dyDescent="0.25">
      <c r="A126" s="5"/>
      <c r="B126" s="5"/>
      <c r="C126" s="5"/>
      <c r="D126" s="5"/>
      <c r="E126" s="5"/>
      <c r="F126" s="5"/>
      <c r="G126" s="5"/>
      <c r="H126" s="5"/>
      <c r="I126" s="5"/>
      <c r="J126" s="5"/>
      <c r="K126" s="5"/>
      <c r="L126" s="5"/>
      <c r="M126" s="5"/>
      <c r="N126" s="5"/>
      <c r="O126" s="5"/>
      <c r="P126" s="5"/>
      <c r="Q126" s="5"/>
      <c r="R126" s="5"/>
      <c r="S126" s="5"/>
      <c r="T126" s="5"/>
      <c r="U126" s="5"/>
    </row>
    <row r="127" spans="1:21" x14ac:dyDescent="0.25">
      <c r="A127" s="5"/>
      <c r="B127" s="5"/>
      <c r="C127" s="5"/>
      <c r="D127" s="5"/>
      <c r="E127" s="5"/>
      <c r="F127" s="5"/>
      <c r="G127" s="5"/>
      <c r="H127" s="5"/>
      <c r="I127" s="5"/>
      <c r="J127" s="5"/>
      <c r="K127" s="5"/>
      <c r="L127" s="5"/>
      <c r="M127" s="5"/>
      <c r="N127" s="5"/>
      <c r="O127" s="5"/>
      <c r="P127" s="5"/>
      <c r="Q127" s="5"/>
      <c r="R127" s="5"/>
      <c r="S127" s="5"/>
      <c r="T127" s="5"/>
      <c r="U127" s="5"/>
    </row>
    <row r="128" spans="1:21" x14ac:dyDescent="0.25">
      <c r="A128" s="5"/>
      <c r="B128" s="5"/>
      <c r="C128" s="5"/>
      <c r="D128" s="5"/>
      <c r="E128" s="5"/>
      <c r="F128" s="5"/>
      <c r="G128" s="5"/>
      <c r="H128" s="5"/>
      <c r="I128" s="5"/>
      <c r="J128" s="5"/>
      <c r="K128" s="5"/>
      <c r="L128" s="5"/>
      <c r="M128" s="5"/>
      <c r="N128" s="5"/>
      <c r="O128" s="5"/>
      <c r="P128" s="5"/>
      <c r="Q128" s="5"/>
      <c r="R128" s="5"/>
      <c r="S128" s="5"/>
      <c r="T128" s="5"/>
      <c r="U128" s="5"/>
    </row>
    <row r="129" spans="1:21" x14ac:dyDescent="0.25">
      <c r="A129" s="5"/>
      <c r="B129" s="5"/>
      <c r="C129" s="5"/>
      <c r="D129" s="5"/>
      <c r="E129" s="5"/>
      <c r="F129" s="5"/>
      <c r="G129" s="5"/>
      <c r="H129" s="5"/>
      <c r="I129" s="5"/>
      <c r="J129" s="5"/>
      <c r="K129" s="5"/>
      <c r="L129" s="5"/>
      <c r="M129" s="5"/>
      <c r="N129" s="5"/>
      <c r="O129" s="5"/>
      <c r="P129" s="5"/>
      <c r="Q129" s="5"/>
      <c r="R129" s="5"/>
      <c r="S129" s="5"/>
      <c r="T129" s="5"/>
      <c r="U129" s="5"/>
    </row>
    <row r="130" spans="1:21" x14ac:dyDescent="0.25">
      <c r="A130" s="5"/>
      <c r="B130" s="5"/>
      <c r="C130" s="5"/>
      <c r="D130" s="5"/>
      <c r="E130" s="5"/>
      <c r="F130" s="5"/>
      <c r="G130" s="5"/>
      <c r="H130" s="5"/>
      <c r="I130" s="5"/>
      <c r="J130" s="5"/>
      <c r="K130" s="5"/>
      <c r="L130" s="5"/>
      <c r="M130" s="5"/>
      <c r="N130" s="5"/>
      <c r="O130" s="5"/>
      <c r="P130" s="5"/>
      <c r="Q130" s="5"/>
      <c r="R130" s="5"/>
      <c r="S130" s="5"/>
      <c r="T130" s="5"/>
      <c r="U130" s="5"/>
    </row>
    <row r="131" spans="1:21" x14ac:dyDescent="0.25">
      <c r="A131" s="5"/>
      <c r="B131" s="5"/>
      <c r="C131" s="5"/>
      <c r="D131" s="5"/>
      <c r="E131" s="5"/>
      <c r="F131" s="5"/>
      <c r="G131" s="5"/>
      <c r="H131" s="5"/>
      <c r="I131" s="5"/>
      <c r="J131" s="5"/>
      <c r="K131" s="5"/>
      <c r="L131" s="5"/>
      <c r="M131" s="5"/>
      <c r="N131" s="5"/>
      <c r="O131" s="5"/>
      <c r="P131" s="5"/>
      <c r="Q131" s="5"/>
      <c r="R131" s="5"/>
      <c r="S131" s="5"/>
      <c r="T131" s="5"/>
      <c r="U131" s="5"/>
    </row>
    <row r="132" spans="1:21" x14ac:dyDescent="0.25">
      <c r="A132" s="5"/>
      <c r="B132" s="5"/>
      <c r="C132" s="5"/>
      <c r="D132" s="5"/>
      <c r="E132" s="5"/>
      <c r="F132" s="5"/>
      <c r="G132" s="5"/>
      <c r="H132" s="5"/>
      <c r="I132" s="5"/>
      <c r="J132" s="5"/>
      <c r="K132" s="5"/>
      <c r="L132" s="5"/>
      <c r="M132" s="5"/>
      <c r="N132" s="5"/>
      <c r="O132" s="5"/>
      <c r="P132" s="5"/>
      <c r="Q132" s="5"/>
      <c r="R132" s="5"/>
      <c r="S132" s="5"/>
      <c r="T132" s="5"/>
      <c r="U132" s="5"/>
    </row>
    <row r="133" spans="1:21" x14ac:dyDescent="0.25">
      <c r="A133" s="5"/>
      <c r="B133" s="5"/>
      <c r="C133" s="5"/>
      <c r="D133" s="5"/>
      <c r="E133" s="5"/>
      <c r="F133" s="5"/>
      <c r="G133" s="5"/>
      <c r="H133" s="5"/>
      <c r="I133" s="5"/>
      <c r="J133" s="5"/>
      <c r="K133" s="5"/>
      <c r="L133" s="5"/>
      <c r="M133" s="5"/>
      <c r="N133" s="5"/>
      <c r="O133" s="5"/>
      <c r="P133" s="5"/>
      <c r="Q133" s="5"/>
      <c r="R133" s="5"/>
      <c r="S133" s="5"/>
      <c r="T133" s="5"/>
      <c r="U133" s="5"/>
    </row>
    <row r="134" spans="1:21" x14ac:dyDescent="0.25">
      <c r="A134" s="5"/>
      <c r="B134" s="5"/>
      <c r="C134" s="5"/>
      <c r="D134" s="5"/>
      <c r="E134" s="5"/>
      <c r="F134" s="5"/>
      <c r="G134" s="5"/>
      <c r="H134" s="5"/>
      <c r="I134" s="5"/>
      <c r="J134" s="5"/>
      <c r="K134" s="5"/>
      <c r="L134" s="5"/>
      <c r="M134" s="5"/>
      <c r="N134" s="5"/>
      <c r="O134" s="5"/>
      <c r="P134" s="5"/>
      <c r="Q134" s="5"/>
      <c r="R134" s="5"/>
      <c r="S134" s="5"/>
      <c r="T134" s="5"/>
      <c r="U134" s="5"/>
    </row>
    <row r="135" spans="1:21" x14ac:dyDescent="0.25">
      <c r="A135" s="5"/>
      <c r="B135" s="5"/>
      <c r="C135" s="5"/>
      <c r="D135" s="5"/>
      <c r="E135" s="5"/>
      <c r="F135" s="5"/>
      <c r="G135" s="5"/>
      <c r="H135" s="5"/>
      <c r="I135" s="5"/>
      <c r="J135" s="5"/>
      <c r="K135" s="5"/>
      <c r="L135" s="5"/>
      <c r="M135" s="5"/>
      <c r="N135" s="5"/>
      <c r="O135" s="5"/>
      <c r="P135" s="5"/>
      <c r="Q135" s="5"/>
      <c r="R135" s="5"/>
      <c r="S135" s="5"/>
      <c r="T135" s="5"/>
      <c r="U135" s="5"/>
    </row>
    <row r="136" spans="1:21" x14ac:dyDescent="0.25">
      <c r="A136" s="5"/>
      <c r="B136" s="5"/>
      <c r="C136" s="5"/>
      <c r="D136" s="5"/>
      <c r="E136" s="5"/>
      <c r="F136" s="5"/>
      <c r="G136" s="5"/>
      <c r="H136" s="5"/>
      <c r="I136" s="5"/>
      <c r="J136" s="5"/>
      <c r="K136" s="5"/>
      <c r="L136" s="5"/>
      <c r="M136" s="5"/>
      <c r="N136" s="5"/>
      <c r="O136" s="5"/>
      <c r="P136" s="5"/>
      <c r="Q136" s="5"/>
      <c r="R136" s="5"/>
      <c r="S136" s="5"/>
      <c r="T136" s="5"/>
      <c r="U136" s="5"/>
    </row>
    <row r="137" spans="1:21" x14ac:dyDescent="0.25">
      <c r="A137" s="5"/>
      <c r="B137" s="5"/>
      <c r="C137" s="5"/>
      <c r="D137" s="5"/>
      <c r="E137" s="5"/>
      <c r="F137" s="5"/>
      <c r="G137" s="5"/>
      <c r="H137" s="5"/>
      <c r="I137" s="5"/>
      <c r="J137" s="5"/>
      <c r="K137" s="5"/>
      <c r="L137" s="5"/>
      <c r="M137" s="5"/>
      <c r="N137" s="5"/>
      <c r="O137" s="5"/>
      <c r="P137" s="5"/>
      <c r="Q137" s="5"/>
      <c r="R137" s="5"/>
      <c r="S137" s="5"/>
      <c r="T137" s="5"/>
      <c r="U137" s="5"/>
    </row>
    <row r="138" spans="1:21" x14ac:dyDescent="0.25">
      <c r="A138" s="5"/>
      <c r="B138" s="5"/>
      <c r="C138" s="5"/>
      <c r="D138" s="5"/>
      <c r="E138" s="5"/>
      <c r="F138" s="5"/>
      <c r="G138" s="5"/>
      <c r="H138" s="5"/>
      <c r="I138" s="5"/>
      <c r="J138" s="5"/>
      <c r="K138" s="5"/>
      <c r="L138" s="5"/>
      <c r="M138" s="5"/>
      <c r="N138" s="5"/>
      <c r="O138" s="5"/>
      <c r="P138" s="5"/>
      <c r="Q138" s="5"/>
      <c r="R138" s="5"/>
      <c r="S138" s="5"/>
      <c r="T138" s="5"/>
      <c r="U138" s="5"/>
    </row>
    <row r="139" spans="1:21" x14ac:dyDescent="0.25">
      <c r="A139" s="5"/>
      <c r="B139" s="5"/>
      <c r="C139" s="5"/>
      <c r="D139" s="5"/>
      <c r="E139" s="5"/>
      <c r="F139" s="5"/>
      <c r="G139" s="5"/>
      <c r="H139" s="5"/>
      <c r="I139" s="5"/>
      <c r="J139" s="5"/>
      <c r="K139" s="5"/>
      <c r="L139" s="5"/>
      <c r="M139" s="5"/>
      <c r="N139" s="5"/>
      <c r="O139" s="5"/>
      <c r="P139" s="5"/>
      <c r="Q139" s="5"/>
      <c r="R139" s="5"/>
      <c r="S139" s="5"/>
      <c r="T139" s="5"/>
      <c r="U139" s="5"/>
    </row>
    <row r="140" spans="1:21" x14ac:dyDescent="0.25">
      <c r="A140" s="5"/>
      <c r="B140" s="5"/>
      <c r="C140" s="5"/>
      <c r="D140" s="5"/>
      <c r="E140" s="5"/>
      <c r="F140" s="5"/>
      <c r="G140" s="5"/>
      <c r="H140" s="5"/>
      <c r="I140" s="5"/>
      <c r="J140" s="5"/>
      <c r="K140" s="5"/>
      <c r="L140" s="5"/>
      <c r="M140" s="5"/>
      <c r="N140" s="5"/>
      <c r="O140" s="5"/>
      <c r="P140" s="5"/>
      <c r="Q140" s="5"/>
      <c r="R140" s="5"/>
      <c r="S140" s="5"/>
      <c r="T140" s="5"/>
      <c r="U140" s="5"/>
    </row>
    <row r="141" spans="1:21" x14ac:dyDescent="0.25">
      <c r="A141" s="5"/>
      <c r="B141" s="5"/>
      <c r="C141" s="5"/>
      <c r="D141" s="5"/>
      <c r="E141" s="5"/>
      <c r="F141" s="5"/>
      <c r="G141" s="5"/>
      <c r="H141" s="5"/>
      <c r="I141" s="5"/>
      <c r="J141" s="5"/>
      <c r="K141" s="5"/>
      <c r="L141" s="5"/>
      <c r="M141" s="5"/>
      <c r="N141" s="5"/>
      <c r="O141" s="5"/>
      <c r="P141" s="5"/>
      <c r="Q141" s="5"/>
      <c r="R141" s="5"/>
      <c r="S141" s="5"/>
      <c r="T141" s="5"/>
      <c r="U141" s="5"/>
    </row>
    <row r="142" spans="1:21" x14ac:dyDescent="0.25">
      <c r="A142" s="5"/>
      <c r="B142" s="5"/>
      <c r="C142" s="5"/>
      <c r="D142" s="5"/>
      <c r="E142" s="5"/>
      <c r="F142" s="5"/>
      <c r="G142" s="5"/>
      <c r="H142" s="5"/>
      <c r="I142" s="5"/>
      <c r="J142" s="5"/>
      <c r="K142" s="5"/>
      <c r="L142" s="5"/>
      <c r="M142" s="5"/>
      <c r="N142" s="5"/>
      <c r="O142" s="5"/>
      <c r="P142" s="5"/>
      <c r="Q142" s="5"/>
      <c r="R142" s="5"/>
      <c r="S142" s="5"/>
      <c r="T142" s="5"/>
      <c r="U142" s="5"/>
    </row>
    <row r="143" spans="1:21" x14ac:dyDescent="0.25">
      <c r="A143" s="5"/>
      <c r="B143" s="5"/>
      <c r="C143" s="5"/>
      <c r="D143" s="5"/>
      <c r="E143" s="5"/>
      <c r="F143" s="5"/>
      <c r="G143" s="5"/>
      <c r="H143" s="5"/>
      <c r="I143" s="5"/>
      <c r="J143" s="5"/>
      <c r="K143" s="5"/>
      <c r="L143" s="5"/>
      <c r="M143" s="5"/>
      <c r="N143" s="5"/>
      <c r="O143" s="5"/>
      <c r="P143" s="5"/>
      <c r="Q143" s="5"/>
      <c r="R143" s="5"/>
      <c r="S143" s="5"/>
      <c r="T143" s="5"/>
      <c r="U143" s="5"/>
    </row>
    <row r="144" spans="1:21" x14ac:dyDescent="0.25">
      <c r="A144" s="5"/>
      <c r="B144" s="5"/>
      <c r="C144" s="5"/>
      <c r="D144" s="5"/>
      <c r="E144" s="5"/>
      <c r="F144" s="5"/>
      <c r="G144" s="5"/>
      <c r="H144" s="5"/>
      <c r="I144" s="5"/>
      <c r="J144" s="5"/>
      <c r="K144" s="5"/>
      <c r="L144" s="5"/>
      <c r="M144" s="5"/>
      <c r="N144" s="5"/>
      <c r="O144" s="5"/>
      <c r="P144" s="5"/>
      <c r="Q144" s="5"/>
      <c r="R144" s="5"/>
      <c r="S144" s="5"/>
      <c r="T144" s="5"/>
      <c r="U144" s="5"/>
    </row>
    <row r="145" spans="1:21" x14ac:dyDescent="0.25">
      <c r="A145" s="5"/>
      <c r="B145" s="5"/>
      <c r="C145" s="5"/>
      <c r="D145" s="5"/>
      <c r="E145" s="5"/>
      <c r="F145" s="5"/>
      <c r="G145" s="5"/>
      <c r="H145" s="5"/>
      <c r="I145" s="5"/>
      <c r="J145" s="5"/>
      <c r="K145" s="5"/>
      <c r="L145" s="5"/>
      <c r="M145" s="5"/>
      <c r="N145" s="5"/>
      <c r="O145" s="5"/>
      <c r="P145" s="5"/>
      <c r="Q145" s="5"/>
      <c r="R145" s="5"/>
      <c r="S145" s="5"/>
      <c r="T145" s="5"/>
      <c r="U145" s="5"/>
    </row>
    <row r="146" spans="1:21" x14ac:dyDescent="0.25">
      <c r="A146" s="5"/>
      <c r="B146" s="5"/>
      <c r="C146" s="5"/>
      <c r="D146" s="5"/>
      <c r="E146" s="5"/>
      <c r="F146" s="5"/>
      <c r="G146" s="5"/>
      <c r="H146" s="5"/>
      <c r="I146" s="5"/>
      <c r="J146" s="5"/>
      <c r="K146" s="5"/>
      <c r="L146" s="5"/>
      <c r="M146" s="5"/>
      <c r="N146" s="5"/>
      <c r="O146" s="5"/>
      <c r="P146" s="5"/>
      <c r="Q146" s="5"/>
      <c r="R146" s="5"/>
      <c r="S146" s="5"/>
      <c r="T146" s="5"/>
      <c r="U146" s="5"/>
    </row>
    <row r="147" spans="1:21" x14ac:dyDescent="0.25">
      <c r="A147" s="5"/>
      <c r="B147" s="5"/>
      <c r="C147" s="5"/>
      <c r="D147" s="5"/>
      <c r="E147" s="5"/>
      <c r="F147" s="5"/>
      <c r="G147" s="5"/>
      <c r="H147" s="5"/>
      <c r="I147" s="5"/>
      <c r="J147" s="5"/>
      <c r="K147" s="5"/>
      <c r="L147" s="5"/>
      <c r="M147" s="5"/>
      <c r="N147" s="5"/>
      <c r="O147" s="5"/>
      <c r="P147" s="5"/>
      <c r="Q147" s="5"/>
      <c r="R147" s="5"/>
      <c r="S147" s="5"/>
      <c r="T147" s="5"/>
      <c r="U147" s="5"/>
    </row>
    <row r="148" spans="1:21" x14ac:dyDescent="0.25">
      <c r="A148" s="5"/>
      <c r="B148" s="5"/>
      <c r="C148" s="5"/>
      <c r="D148" s="5"/>
      <c r="E148" s="5"/>
      <c r="F148" s="5"/>
      <c r="G148" s="5"/>
      <c r="H148" s="5"/>
      <c r="I148" s="5"/>
      <c r="J148" s="5"/>
      <c r="K148" s="5"/>
      <c r="L148" s="5"/>
      <c r="M148" s="5"/>
      <c r="N148" s="5"/>
      <c r="O148" s="5"/>
      <c r="P148" s="5"/>
      <c r="Q148" s="5"/>
      <c r="R148" s="5"/>
      <c r="S148" s="5"/>
      <c r="T148" s="5"/>
      <c r="U148" s="5"/>
    </row>
    <row r="149" spans="1:21" x14ac:dyDescent="0.25">
      <c r="A149" s="5"/>
      <c r="B149" s="5"/>
      <c r="C149" s="5"/>
      <c r="D149" s="5"/>
      <c r="E149" s="5"/>
      <c r="F149" s="5"/>
      <c r="G149" s="5"/>
      <c r="H149" s="5"/>
      <c r="I149" s="5"/>
      <c r="J149" s="5"/>
      <c r="K149" s="5"/>
      <c r="L149" s="5"/>
      <c r="M149" s="5"/>
      <c r="N149" s="5"/>
      <c r="O149" s="5"/>
      <c r="P149" s="5"/>
      <c r="Q149" s="5"/>
      <c r="R149" s="5"/>
      <c r="S149" s="5"/>
      <c r="T149" s="5"/>
      <c r="U149" s="5"/>
    </row>
    <row r="150" spans="1:21" x14ac:dyDescent="0.25">
      <c r="A150" s="5"/>
      <c r="B150" s="5"/>
      <c r="C150" s="5"/>
      <c r="D150" s="5"/>
      <c r="E150" s="5"/>
      <c r="F150" s="5"/>
      <c r="G150" s="5"/>
      <c r="H150" s="5"/>
      <c r="I150" s="5"/>
      <c r="J150" s="5"/>
      <c r="K150" s="5"/>
      <c r="L150" s="5"/>
      <c r="M150" s="5"/>
      <c r="N150" s="5"/>
      <c r="O150" s="5"/>
      <c r="P150" s="5"/>
      <c r="Q150" s="5"/>
      <c r="R150" s="5"/>
      <c r="S150" s="5"/>
      <c r="T150" s="5"/>
      <c r="U150" s="5"/>
    </row>
    <row r="151" spans="1:21" x14ac:dyDescent="0.25">
      <c r="A151" s="5"/>
      <c r="B151" s="5"/>
      <c r="C151" s="5"/>
      <c r="D151" s="5"/>
      <c r="E151" s="5"/>
      <c r="F151" s="5"/>
      <c r="G151" s="5"/>
      <c r="H151" s="5"/>
      <c r="I151" s="5"/>
      <c r="J151" s="5"/>
      <c r="K151" s="5"/>
      <c r="L151" s="5"/>
      <c r="M151" s="5"/>
      <c r="N151" s="5"/>
      <c r="O151" s="5"/>
      <c r="P151" s="5"/>
      <c r="Q151" s="5"/>
      <c r="R151" s="5"/>
      <c r="S151" s="5"/>
      <c r="T151" s="5"/>
      <c r="U151" s="5"/>
    </row>
    <row r="152" spans="1:21" x14ac:dyDescent="0.25">
      <c r="A152" s="5"/>
      <c r="B152" s="5"/>
      <c r="C152" s="5"/>
      <c r="D152" s="5"/>
      <c r="E152" s="5"/>
      <c r="F152" s="5"/>
      <c r="G152" s="5"/>
      <c r="H152" s="5"/>
      <c r="I152" s="5"/>
      <c r="J152" s="5"/>
      <c r="K152" s="5"/>
      <c r="L152" s="5"/>
      <c r="M152" s="5"/>
      <c r="N152" s="5"/>
      <c r="O152" s="5"/>
      <c r="P152" s="5"/>
      <c r="Q152" s="5"/>
      <c r="R152" s="5"/>
      <c r="S152" s="5"/>
      <c r="T152" s="5"/>
      <c r="U152" s="5"/>
    </row>
    <row r="153" spans="1:21" x14ac:dyDescent="0.25">
      <c r="A153" s="5"/>
      <c r="B153" s="5"/>
      <c r="C153" s="5"/>
      <c r="D153" s="5"/>
      <c r="E153" s="5"/>
      <c r="F153" s="5"/>
      <c r="G153" s="5"/>
      <c r="H153" s="5"/>
      <c r="I153" s="5"/>
      <c r="J153" s="5"/>
      <c r="K153" s="5"/>
      <c r="L153" s="5"/>
      <c r="M153" s="5"/>
      <c r="N153" s="5"/>
      <c r="O153" s="5"/>
      <c r="P153" s="5"/>
      <c r="Q153" s="5"/>
      <c r="R153" s="5"/>
      <c r="S153" s="5"/>
      <c r="T153" s="5"/>
      <c r="U153" s="5"/>
    </row>
    <row r="154" spans="1:21" x14ac:dyDescent="0.25">
      <c r="A154" s="5"/>
      <c r="B154" s="5"/>
      <c r="C154" s="5"/>
      <c r="D154" s="5"/>
      <c r="E154" s="5"/>
      <c r="F154" s="5"/>
      <c r="G154" s="5"/>
      <c r="H154" s="5"/>
      <c r="I154" s="5"/>
      <c r="J154" s="5"/>
      <c r="K154" s="5"/>
      <c r="L154" s="5"/>
      <c r="M154" s="5"/>
      <c r="N154" s="5"/>
      <c r="O154" s="5"/>
      <c r="P154" s="5"/>
      <c r="Q154" s="5"/>
      <c r="R154" s="5"/>
      <c r="S154" s="5"/>
      <c r="T154" s="5"/>
      <c r="U154" s="5"/>
    </row>
    <row r="155" spans="1:21" x14ac:dyDescent="0.25">
      <c r="A155" s="5"/>
      <c r="B155" s="5"/>
      <c r="C155" s="5"/>
      <c r="D155" s="5"/>
      <c r="E155" s="5"/>
      <c r="F155" s="5"/>
      <c r="G155" s="5"/>
      <c r="H155" s="5"/>
      <c r="I155" s="5"/>
      <c r="J155" s="5"/>
      <c r="K155" s="5"/>
      <c r="L155" s="5"/>
      <c r="M155" s="5"/>
      <c r="N155" s="5"/>
      <c r="O155" s="5"/>
      <c r="P155" s="5"/>
      <c r="Q155" s="5"/>
      <c r="R155" s="5"/>
      <c r="S155" s="5"/>
      <c r="T155" s="5"/>
      <c r="U155" s="5"/>
    </row>
    <row r="156" spans="1:21" x14ac:dyDescent="0.25">
      <c r="A156" s="5"/>
      <c r="B156" s="5"/>
      <c r="C156" s="5"/>
      <c r="D156" s="5"/>
      <c r="E156" s="5"/>
      <c r="F156" s="5"/>
      <c r="G156" s="5"/>
      <c r="H156" s="5"/>
      <c r="I156" s="5"/>
      <c r="J156" s="5"/>
      <c r="K156" s="5"/>
      <c r="L156" s="5"/>
      <c r="M156" s="5"/>
      <c r="N156" s="5"/>
      <c r="O156" s="5"/>
      <c r="P156" s="5"/>
      <c r="Q156" s="5"/>
      <c r="R156" s="5"/>
      <c r="S156" s="5"/>
      <c r="T156" s="5"/>
      <c r="U156" s="5"/>
    </row>
    <row r="157" spans="1:21" x14ac:dyDescent="0.25">
      <c r="A157" s="5"/>
      <c r="B157" s="5"/>
      <c r="C157" s="5"/>
      <c r="D157" s="5"/>
      <c r="E157" s="5"/>
      <c r="F157" s="5"/>
      <c r="G157" s="5"/>
      <c r="H157" s="5"/>
      <c r="I157" s="5"/>
      <c r="J157" s="5"/>
      <c r="K157" s="5"/>
      <c r="L157" s="5"/>
      <c r="M157" s="5"/>
      <c r="N157" s="5"/>
      <c r="O157" s="5"/>
      <c r="P157" s="5"/>
      <c r="Q157" s="5"/>
      <c r="R157" s="5"/>
      <c r="S157" s="5"/>
      <c r="T157" s="5"/>
      <c r="U157" s="5"/>
    </row>
    <row r="158" spans="1:21" x14ac:dyDescent="0.25">
      <c r="A158" s="5"/>
      <c r="B158" s="5"/>
      <c r="C158" s="5"/>
      <c r="D158" s="5"/>
      <c r="E158" s="5"/>
      <c r="F158" s="5"/>
      <c r="G158" s="5"/>
      <c r="H158" s="5"/>
      <c r="I158" s="5"/>
      <c r="J158" s="5"/>
      <c r="K158" s="5"/>
      <c r="L158" s="5"/>
      <c r="M158" s="5"/>
      <c r="N158" s="5"/>
      <c r="O158" s="5"/>
      <c r="P158" s="5"/>
      <c r="Q158" s="5"/>
      <c r="R158" s="5"/>
      <c r="S158" s="5"/>
      <c r="T158" s="5"/>
      <c r="U158" s="5"/>
    </row>
    <row r="159" spans="1:21" x14ac:dyDescent="0.25">
      <c r="A159" s="5"/>
      <c r="B159" s="5"/>
      <c r="C159" s="5"/>
      <c r="D159" s="5"/>
      <c r="E159" s="5"/>
      <c r="F159" s="5"/>
      <c r="G159" s="5"/>
      <c r="H159" s="5"/>
      <c r="I159" s="5"/>
      <c r="J159" s="5"/>
      <c r="K159" s="5"/>
      <c r="L159" s="5"/>
      <c r="M159" s="5"/>
      <c r="N159" s="5"/>
      <c r="O159" s="5"/>
      <c r="P159" s="5"/>
      <c r="Q159" s="5"/>
      <c r="R159" s="5"/>
      <c r="S159" s="5"/>
      <c r="T159" s="5"/>
      <c r="U159" s="5"/>
    </row>
    <row r="160" spans="1:21" x14ac:dyDescent="0.25">
      <c r="A160" s="5"/>
      <c r="B160" s="5"/>
      <c r="C160" s="5"/>
      <c r="D160" s="5"/>
      <c r="E160" s="5"/>
      <c r="F160" s="5"/>
      <c r="G160" s="5"/>
      <c r="H160" s="5"/>
      <c r="I160" s="5"/>
      <c r="J160" s="5"/>
      <c r="K160" s="5"/>
      <c r="L160" s="5"/>
      <c r="M160" s="5"/>
      <c r="N160" s="5"/>
      <c r="O160" s="5"/>
      <c r="P160" s="5"/>
      <c r="Q160" s="5"/>
      <c r="R160" s="5"/>
      <c r="S160" s="5"/>
      <c r="T160" s="5"/>
      <c r="U160" s="5"/>
    </row>
    <row r="161" spans="1:21" x14ac:dyDescent="0.25">
      <c r="A161" s="5"/>
      <c r="B161" s="5"/>
      <c r="C161" s="5"/>
      <c r="D161" s="5"/>
      <c r="E161" s="5"/>
      <c r="F161" s="5"/>
      <c r="G161" s="5"/>
      <c r="H161" s="5"/>
      <c r="I161" s="5"/>
      <c r="J161" s="5"/>
      <c r="K161" s="5"/>
      <c r="L161" s="5"/>
      <c r="M161" s="5"/>
      <c r="N161" s="5"/>
      <c r="O161" s="5"/>
      <c r="P161" s="5"/>
      <c r="Q161" s="5"/>
      <c r="R161" s="5"/>
      <c r="S161" s="5"/>
      <c r="T161" s="5"/>
      <c r="U161" s="5"/>
    </row>
    <row r="162" spans="1:21" x14ac:dyDescent="0.25">
      <c r="A162" s="5"/>
      <c r="B162" s="5"/>
      <c r="C162" s="5"/>
      <c r="D162" s="5"/>
      <c r="E162" s="5"/>
      <c r="F162" s="5"/>
      <c r="G162" s="5"/>
      <c r="H162" s="5"/>
      <c r="I162" s="5"/>
      <c r="J162" s="5"/>
      <c r="K162" s="5"/>
      <c r="L162" s="5"/>
      <c r="M162" s="5"/>
      <c r="N162" s="5"/>
      <c r="O162" s="5"/>
      <c r="P162" s="5"/>
      <c r="Q162" s="5"/>
      <c r="R162" s="5"/>
      <c r="S162" s="5"/>
      <c r="T162" s="5"/>
      <c r="U162" s="5"/>
    </row>
    <row r="163" spans="1:21" x14ac:dyDescent="0.25">
      <c r="A163" s="5"/>
      <c r="B163" s="5"/>
      <c r="C163" s="5"/>
      <c r="D163" s="5"/>
      <c r="E163" s="5"/>
      <c r="F163" s="5"/>
      <c r="G163" s="5"/>
      <c r="H163" s="5"/>
      <c r="I163" s="5"/>
      <c r="J163" s="5"/>
      <c r="K163" s="5"/>
      <c r="L163" s="5"/>
      <c r="M163" s="5"/>
      <c r="N163" s="5"/>
      <c r="O163" s="5"/>
      <c r="P163" s="5"/>
      <c r="Q163" s="5"/>
      <c r="R163" s="5"/>
      <c r="S163" s="5"/>
      <c r="T163" s="5"/>
      <c r="U163" s="5"/>
    </row>
    <row r="164" spans="1:21" x14ac:dyDescent="0.25">
      <c r="A164" s="5"/>
      <c r="B164" s="5"/>
      <c r="C164" s="5"/>
      <c r="D164" s="5"/>
      <c r="E164" s="5"/>
      <c r="F164" s="5"/>
      <c r="G164" s="5"/>
      <c r="H164" s="5"/>
      <c r="I164" s="5"/>
      <c r="J164" s="5"/>
      <c r="K164" s="5"/>
      <c r="L164" s="5"/>
      <c r="M164" s="5"/>
      <c r="N164" s="5"/>
      <c r="O164" s="5"/>
      <c r="P164" s="5"/>
      <c r="Q164" s="5"/>
      <c r="R164" s="5"/>
      <c r="S164" s="5"/>
      <c r="T164" s="5"/>
      <c r="U164" s="5"/>
    </row>
    <row r="165" spans="1:21" x14ac:dyDescent="0.25">
      <c r="A165" s="5"/>
      <c r="B165" s="5"/>
      <c r="C165" s="5"/>
      <c r="D165" s="5"/>
      <c r="E165" s="5"/>
      <c r="F165" s="5"/>
      <c r="G165" s="5"/>
      <c r="H165" s="5"/>
      <c r="I165" s="5"/>
      <c r="J165" s="5"/>
      <c r="K165" s="5"/>
      <c r="L165" s="5"/>
      <c r="M165" s="5"/>
      <c r="N165" s="5"/>
      <c r="O165" s="5"/>
      <c r="P165" s="5"/>
      <c r="Q165" s="5"/>
      <c r="R165" s="5"/>
      <c r="S165" s="5"/>
      <c r="T165" s="5"/>
      <c r="U165" s="5"/>
    </row>
    <row r="166" spans="1:21" x14ac:dyDescent="0.25">
      <c r="A166" s="5"/>
      <c r="B166" s="5"/>
      <c r="C166" s="5"/>
      <c r="D166" s="5"/>
      <c r="E166" s="5"/>
      <c r="F166" s="5"/>
      <c r="G166" s="5"/>
      <c r="H166" s="5"/>
      <c r="I166" s="5"/>
      <c r="J166" s="5"/>
      <c r="K166" s="5"/>
      <c r="L166" s="5"/>
      <c r="M166" s="5"/>
      <c r="N166" s="5"/>
      <c r="O166" s="5"/>
      <c r="P166" s="5"/>
      <c r="Q166" s="5"/>
      <c r="R166" s="5"/>
      <c r="S166" s="5"/>
      <c r="T166" s="5"/>
      <c r="U166" s="5"/>
    </row>
    <row r="167" spans="1:21" x14ac:dyDescent="0.25">
      <c r="A167" s="5"/>
      <c r="B167" s="5"/>
      <c r="C167" s="5"/>
      <c r="D167" s="5"/>
      <c r="E167" s="5"/>
      <c r="F167" s="5"/>
      <c r="G167" s="5"/>
      <c r="H167" s="5"/>
      <c r="I167" s="5"/>
      <c r="J167" s="5"/>
      <c r="K167" s="5"/>
      <c r="L167" s="5"/>
      <c r="M167" s="5"/>
      <c r="N167" s="5"/>
      <c r="O167" s="5"/>
      <c r="P167" s="5"/>
      <c r="Q167" s="5"/>
      <c r="R167" s="5"/>
      <c r="S167" s="5"/>
      <c r="T167" s="5"/>
      <c r="U167" s="5"/>
    </row>
    <row r="168" spans="1:21" x14ac:dyDescent="0.25">
      <c r="A168" s="5"/>
    </row>
    <row r="169" spans="1:21" x14ac:dyDescent="0.25">
      <c r="A169" s="5"/>
    </row>
    <row r="170" spans="1:21" x14ac:dyDescent="0.25">
      <c r="A170" s="5"/>
    </row>
    <row r="171" spans="1:21" x14ac:dyDescent="0.25">
      <c r="A171" s="5"/>
    </row>
    <row r="172" spans="1:21" x14ac:dyDescent="0.25">
      <c r="A172" s="5"/>
    </row>
  </sheetData>
  <mergeCells count="5">
    <mergeCell ref="B2:G2"/>
    <mergeCell ref="B23:H23"/>
    <mergeCell ref="B15:H15"/>
    <mergeCell ref="G25:G28"/>
    <mergeCell ref="G29:G30"/>
  </mergeCells>
  <hyperlinks>
    <hyperlink ref="G20" r:id="rId1" xr:uid="{00000000-0004-0000-0200-000000000000}"/>
    <hyperlink ref="G25" r:id="rId2" xr:uid="{00000000-0004-0000-0200-000001000000}"/>
  </hyperlinks>
  <pageMargins left="0.7" right="0.7" top="0.78740157499999996" bottom="0.78740157499999996" header="0.3" footer="0.3"/>
  <pageSetup paperSize="9" orientation="portrait" horizontalDpi="90" verticalDpi="90"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0"/>
  <sheetViews>
    <sheetView workbookViewId="0">
      <selection activeCell="I17" sqref="I17"/>
    </sheetView>
  </sheetViews>
  <sheetFormatPr baseColWidth="10" defaultRowHeight="15" x14ac:dyDescent="0.25"/>
  <cols>
    <col min="1" max="1" width="33.85546875" customWidth="1"/>
    <col min="2" max="2" width="31.5703125" customWidth="1"/>
    <col min="5" max="5" width="15.7109375" customWidth="1"/>
    <col min="6" max="6" width="25.85546875" customWidth="1"/>
    <col min="7" max="7" width="28.85546875" customWidth="1"/>
    <col min="9" max="9" width="24.5703125" customWidth="1"/>
  </cols>
  <sheetData>
    <row r="1" spans="1:24" x14ac:dyDescent="0.25">
      <c r="A1" s="5"/>
      <c r="B1" s="5"/>
      <c r="C1" s="5"/>
      <c r="D1" s="5"/>
      <c r="E1" s="5"/>
      <c r="F1" s="5"/>
      <c r="G1" s="5"/>
      <c r="H1" s="5"/>
      <c r="I1" s="5"/>
      <c r="J1" s="5"/>
      <c r="K1" s="5"/>
      <c r="L1" s="5"/>
      <c r="M1" s="5"/>
      <c r="N1" s="5"/>
      <c r="O1" s="5"/>
      <c r="P1" s="5"/>
      <c r="Q1" s="5"/>
      <c r="R1" s="5"/>
      <c r="S1" s="5"/>
      <c r="T1" s="5"/>
      <c r="U1" s="5"/>
      <c r="V1" s="5"/>
      <c r="W1" s="5"/>
      <c r="X1" s="5"/>
    </row>
    <row r="2" spans="1:24" ht="15.75" x14ac:dyDescent="0.25">
      <c r="A2" s="5"/>
      <c r="B2" s="63" t="s">
        <v>191</v>
      </c>
      <c r="C2" s="63"/>
      <c r="D2" s="63"/>
      <c r="E2" s="63"/>
      <c r="F2" s="63"/>
      <c r="G2" s="63"/>
      <c r="H2" s="5"/>
      <c r="I2" s="5"/>
      <c r="J2" s="5"/>
      <c r="K2" s="5"/>
      <c r="L2" s="5"/>
      <c r="M2" s="5"/>
      <c r="N2" s="5"/>
      <c r="O2" s="5"/>
      <c r="P2" s="5"/>
      <c r="Q2" s="5"/>
      <c r="R2" s="5"/>
      <c r="S2" s="5"/>
      <c r="T2" s="5"/>
      <c r="U2" s="5"/>
      <c r="V2" s="5"/>
      <c r="W2" s="5"/>
      <c r="X2" s="5"/>
    </row>
    <row r="3" spans="1:24" x14ac:dyDescent="0.25">
      <c r="A3" s="5"/>
      <c r="B3" s="5" t="s">
        <v>212</v>
      </c>
      <c r="C3" s="5"/>
      <c r="D3" s="5"/>
      <c r="E3" s="5"/>
      <c r="F3" s="5"/>
      <c r="G3" s="5"/>
      <c r="H3" s="5"/>
      <c r="I3" s="5"/>
      <c r="J3" s="5"/>
      <c r="K3" s="5"/>
      <c r="L3" s="5"/>
      <c r="M3" s="5"/>
      <c r="N3" s="5"/>
      <c r="O3" s="5"/>
      <c r="P3" s="5"/>
      <c r="Q3" s="5"/>
      <c r="R3" s="5"/>
      <c r="S3" s="5"/>
      <c r="T3" s="5"/>
      <c r="U3" s="5"/>
      <c r="V3" s="5"/>
      <c r="W3" s="5"/>
      <c r="X3" s="5"/>
    </row>
    <row r="4" spans="1:24" x14ac:dyDescent="0.25">
      <c r="A4" s="5"/>
      <c r="B4" s="4" t="s">
        <v>116</v>
      </c>
      <c r="C4" s="4" t="s">
        <v>20</v>
      </c>
      <c r="D4" s="4"/>
      <c r="E4" s="4" t="s">
        <v>7</v>
      </c>
      <c r="F4" s="4" t="s">
        <v>86</v>
      </c>
      <c r="G4" s="4" t="s">
        <v>95</v>
      </c>
      <c r="H4" s="5"/>
      <c r="I4" s="5"/>
      <c r="J4" s="5"/>
      <c r="K4" s="5"/>
      <c r="L4" s="5"/>
      <c r="M4" s="5"/>
      <c r="N4" s="5"/>
      <c r="O4" s="5"/>
      <c r="P4" s="5"/>
      <c r="Q4" s="5"/>
      <c r="R4" s="5"/>
      <c r="S4" s="5"/>
      <c r="T4" s="5"/>
      <c r="U4" s="5"/>
      <c r="V4" s="5"/>
      <c r="W4" s="5"/>
      <c r="X4" s="5"/>
    </row>
    <row r="5" spans="1:24" ht="32.25" customHeight="1" x14ac:dyDescent="0.25">
      <c r="A5" s="5"/>
      <c r="B5" s="7" t="s">
        <v>0</v>
      </c>
      <c r="C5" s="45">
        <f>'Globale Grenzen'!C4*(Umweltauswirkungen!$C$19/Umweltauswirkungen!$C$20)</f>
        <v>3745080519.4805198</v>
      </c>
      <c r="D5" s="45">
        <f>'Globale Grenzen'!D4*(Umweltauswirkungen!$C$19/Umweltauswirkungen!$C$20)</f>
        <v>5473911688.3116884</v>
      </c>
      <c r="E5" s="45">
        <f>'Globale Grenzen'!E4*(Umweltauswirkungen!$C$19/Umweltauswirkungen!$C$20)</f>
        <v>11848976623.376623</v>
      </c>
      <c r="F5" s="12" t="str">
        <f>'Globale Grenzen'!F4</f>
        <v>t CO2</v>
      </c>
      <c r="G5" s="26" t="s">
        <v>80</v>
      </c>
      <c r="H5" s="5"/>
      <c r="I5" s="5"/>
      <c r="J5" s="5"/>
      <c r="K5" s="5"/>
      <c r="L5" s="5"/>
      <c r="M5" s="5"/>
      <c r="N5" s="5"/>
      <c r="O5" s="5"/>
      <c r="P5" s="5"/>
      <c r="Q5" s="5"/>
      <c r="R5" s="5"/>
      <c r="S5" s="5"/>
      <c r="T5" s="5"/>
      <c r="U5" s="5"/>
      <c r="V5" s="5"/>
      <c r="W5" s="5"/>
      <c r="X5" s="5"/>
    </row>
    <row r="6" spans="1:24" ht="54.75" customHeight="1" x14ac:dyDescent="0.25">
      <c r="A6" s="5"/>
      <c r="B6" s="8" t="s">
        <v>0</v>
      </c>
      <c r="C6" s="46">
        <f>('Globale Grenzen'!C6*(Umweltauswirkungen!$C$19/Umweltauswirkungen!$C$20))-((Umweltauswirkungen!$C$27+Umweltauswirkungen!$C$28)*1000000)</f>
        <v>3077181818.181818</v>
      </c>
      <c r="D6" s="46">
        <f>('Globale Grenzen'!D6*(Umweltauswirkungen!$C$19/Umweltauswirkungen!$C$20))-((Umweltauswirkungen!$C$27+Umweltauswirkungen!$C$28)*1000000)</f>
        <v>4806012987.0129871</v>
      </c>
      <c r="E6" s="46">
        <f>('Globale Grenzen'!E6*(Umweltauswirkungen!$C$19/Umweltauswirkungen!$C$20))-((Umweltauswirkungen!$C$27+Umweltauswirkungen!$C$28)*1000000)</f>
        <v>11181077922.077923</v>
      </c>
      <c r="F6" s="13" t="s">
        <v>45</v>
      </c>
      <c r="G6" s="27" t="s">
        <v>81</v>
      </c>
      <c r="H6" s="5"/>
      <c r="I6" s="5"/>
      <c r="J6" s="5"/>
      <c r="K6" s="5"/>
      <c r="L6" s="5"/>
      <c r="M6" s="5"/>
      <c r="N6" s="5"/>
      <c r="O6" s="5"/>
      <c r="P6" s="5"/>
      <c r="Q6" s="5"/>
      <c r="R6" s="5"/>
      <c r="S6" s="5"/>
      <c r="T6" s="5"/>
      <c r="U6" s="5"/>
      <c r="V6" s="5"/>
      <c r="W6" s="5"/>
      <c r="X6" s="5"/>
    </row>
    <row r="7" spans="1:24" x14ac:dyDescent="0.25">
      <c r="A7" s="5"/>
      <c r="B7" s="7" t="s">
        <v>1</v>
      </c>
      <c r="C7" s="45">
        <f>'Globale Grenzen'!C7*(Umweltauswirkungen!$C$19/Umweltauswirkungen!$C$20)</f>
        <v>21.556363636363638</v>
      </c>
      <c r="D7" s="10"/>
      <c r="E7" s="10"/>
      <c r="F7" s="12" t="str">
        <f>'Globale Grenzen'!F7</f>
        <v>Mha</v>
      </c>
      <c r="G7" s="12"/>
      <c r="H7" s="5"/>
      <c r="I7" s="5"/>
      <c r="J7" s="5"/>
      <c r="K7" s="5"/>
      <c r="L7" s="5"/>
      <c r="M7" s="5"/>
      <c r="N7" s="5"/>
      <c r="O7" s="5"/>
      <c r="P7" s="5"/>
      <c r="Q7" s="5"/>
      <c r="R7" s="5"/>
      <c r="S7" s="5"/>
      <c r="T7" s="5"/>
      <c r="U7" s="5"/>
      <c r="V7" s="5"/>
      <c r="W7" s="5"/>
      <c r="X7" s="5"/>
    </row>
    <row r="8" spans="1:24" x14ac:dyDescent="0.25">
      <c r="A8" s="5"/>
      <c r="B8" s="8" t="s">
        <v>40</v>
      </c>
      <c r="C8" s="13">
        <f>'Globale Grenzen'!C8*(Umweltauswirkungen!$C$19/Umweltauswirkungen!$C$20)</f>
        <v>5.5475141329258966E-2</v>
      </c>
      <c r="D8" s="13"/>
      <c r="E8" s="13">
        <f>Waldgrenze!E14*(Umweltauswirkungen!$C$19/Umweltauswirkungen!$C$20)</f>
        <v>-8.7636485867074093E-2</v>
      </c>
      <c r="F8" s="13" t="s">
        <v>39</v>
      </c>
      <c r="G8" s="13"/>
      <c r="H8" s="5"/>
      <c r="I8" s="5"/>
      <c r="J8" s="5"/>
      <c r="K8" s="5"/>
      <c r="L8" s="5"/>
      <c r="M8" s="5"/>
      <c r="N8" s="5"/>
      <c r="O8" s="5"/>
      <c r="P8" s="5"/>
      <c r="Q8" s="5"/>
      <c r="R8" s="5"/>
      <c r="S8" s="5"/>
      <c r="T8" s="5"/>
      <c r="U8" s="5"/>
      <c r="V8" s="5"/>
      <c r="W8" s="5"/>
      <c r="X8" s="5"/>
    </row>
    <row r="9" spans="1:24" x14ac:dyDescent="0.25">
      <c r="A9" s="5"/>
      <c r="B9" s="7" t="s">
        <v>2</v>
      </c>
      <c r="C9" s="12">
        <f>'Globale Grenzen'!C9*(Umweltauswirkungen!$C$19/Umweltauswirkungen!$C$20)</f>
        <v>43.220779220779221</v>
      </c>
      <c r="D9" s="12"/>
      <c r="E9" s="12">
        <f>'Globale Grenzen'!E9*(Umweltauswirkungen!$C$19/Umweltauswirkungen!$C$20)</f>
        <v>64.831168831168839</v>
      </c>
      <c r="F9" s="12" t="str">
        <f>'Globale Grenzen'!F9</f>
        <v>km³/a</v>
      </c>
      <c r="G9" s="12"/>
      <c r="H9" s="5"/>
      <c r="I9" s="5"/>
      <c r="J9" s="5"/>
      <c r="K9" s="5"/>
      <c r="L9" s="5"/>
      <c r="M9" s="5"/>
      <c r="N9" s="5"/>
      <c r="O9" s="5"/>
      <c r="P9" s="5"/>
      <c r="Q9" s="5"/>
      <c r="R9" s="5"/>
      <c r="S9" s="5"/>
      <c r="T9" s="5"/>
      <c r="U9" s="5"/>
      <c r="V9" s="5"/>
      <c r="W9" s="5"/>
      <c r="X9" s="5"/>
    </row>
    <row r="10" spans="1:24" x14ac:dyDescent="0.25">
      <c r="A10" s="5"/>
      <c r="B10" s="8" t="s">
        <v>3</v>
      </c>
      <c r="C10" s="13">
        <f>'Globale Grenzen'!C10*(Umweltauswirkungen!$C$19/Umweltauswirkungen!$C$20)</f>
        <v>7.4555844155844167E-2</v>
      </c>
      <c r="D10" s="13"/>
      <c r="E10" s="13">
        <f>'Globale Grenzen'!E10*(Umweltauswirkungen!$C$19/Umweltauswirkungen!$C$20)</f>
        <v>0.13506493506493508</v>
      </c>
      <c r="F10" s="13" t="str">
        <f>'Globale Grenzen'!F10</f>
        <v>Tg P /a</v>
      </c>
      <c r="G10" s="13"/>
      <c r="H10" s="5"/>
      <c r="I10" s="5"/>
      <c r="J10" s="5"/>
      <c r="K10" s="5"/>
      <c r="L10" s="5"/>
      <c r="M10" s="5"/>
      <c r="N10" s="5"/>
      <c r="O10" s="5"/>
      <c r="P10" s="5"/>
      <c r="Q10" s="5"/>
      <c r="R10" s="5"/>
      <c r="S10" s="5"/>
      <c r="T10" s="5"/>
      <c r="U10" s="5"/>
      <c r="V10" s="5"/>
      <c r="W10" s="5"/>
      <c r="X10" s="5"/>
    </row>
    <row r="11" spans="1:24" x14ac:dyDescent="0.25">
      <c r="A11" s="5"/>
      <c r="B11" s="9" t="s">
        <v>4</v>
      </c>
      <c r="C11" s="42">
        <f>'Globale Grenzen'!C11*(Umweltauswirkungen!$C$19/Umweltauswirkungen!$C$20)</f>
        <v>0.74555844155844153</v>
      </c>
      <c r="D11" s="42"/>
      <c r="E11" s="42">
        <f>'Globale Grenzen'!E11*(Umweltauswirkungen!$C$19/Umweltauswirkungen!$C$20)</f>
        <v>0.9832727272727273</v>
      </c>
      <c r="F11" s="14" t="str">
        <f>'Globale Grenzen'!F11</f>
        <v>Tg N /a</v>
      </c>
      <c r="G11" s="14"/>
      <c r="H11" s="5"/>
      <c r="I11" s="5"/>
      <c r="J11" s="5"/>
      <c r="K11" s="5"/>
      <c r="L11" s="5"/>
      <c r="M11" s="5"/>
      <c r="N11" s="5"/>
      <c r="O11" s="5"/>
      <c r="P11" s="5"/>
      <c r="Q11" s="5"/>
      <c r="R11" s="5"/>
      <c r="S11" s="5"/>
      <c r="T11" s="5"/>
      <c r="U11" s="5"/>
      <c r="V11" s="5"/>
      <c r="W11" s="5"/>
      <c r="X11" s="5"/>
    </row>
    <row r="12" spans="1:24" x14ac:dyDescent="0.25">
      <c r="A12" s="5"/>
      <c r="B12" s="5"/>
      <c r="C12" s="5"/>
      <c r="D12" s="5"/>
      <c r="E12" s="5"/>
      <c r="F12" s="5"/>
      <c r="G12" s="5"/>
      <c r="H12" s="5"/>
      <c r="I12" s="5"/>
      <c r="J12" s="5"/>
      <c r="K12" s="5"/>
      <c r="L12" s="5"/>
      <c r="M12" s="5"/>
      <c r="N12" s="5"/>
      <c r="O12" s="5"/>
      <c r="P12" s="5"/>
      <c r="Q12" s="5"/>
      <c r="R12" s="5"/>
      <c r="S12" s="5"/>
      <c r="T12" s="5"/>
      <c r="U12" s="5"/>
      <c r="V12" s="5"/>
      <c r="W12" s="5"/>
      <c r="X12" s="5"/>
    </row>
    <row r="13" spans="1:24" ht="15.75" x14ac:dyDescent="0.25">
      <c r="A13" s="5"/>
      <c r="B13" s="63" t="s">
        <v>196</v>
      </c>
      <c r="C13" s="63"/>
      <c r="D13" s="63"/>
      <c r="E13" s="63"/>
      <c r="F13" s="63"/>
      <c r="G13" s="63"/>
      <c r="H13" s="5"/>
      <c r="I13" s="5"/>
      <c r="J13" s="5"/>
      <c r="K13" s="5"/>
      <c r="L13" s="5"/>
      <c r="M13" s="5"/>
      <c r="N13" s="5"/>
      <c r="O13" s="5"/>
      <c r="P13" s="5"/>
      <c r="Q13" s="5"/>
      <c r="R13" s="5"/>
      <c r="S13" s="5"/>
      <c r="T13" s="5"/>
      <c r="U13" s="5"/>
      <c r="V13" s="5"/>
      <c r="W13" s="5"/>
      <c r="X13" s="5"/>
    </row>
    <row r="14" spans="1:24" x14ac:dyDescent="0.25">
      <c r="A14" s="5"/>
      <c r="B14" t="s">
        <v>213</v>
      </c>
      <c r="C14" s="5"/>
      <c r="D14" s="5"/>
      <c r="E14" s="5"/>
      <c r="F14" s="5"/>
      <c r="G14" s="5"/>
      <c r="H14" s="5"/>
      <c r="I14" s="5"/>
      <c r="J14" s="5"/>
      <c r="K14" s="5"/>
      <c r="L14" s="5"/>
      <c r="M14" s="5"/>
      <c r="N14" s="5"/>
      <c r="O14" s="5"/>
      <c r="P14" s="5"/>
      <c r="Q14" s="5"/>
      <c r="R14" s="5"/>
      <c r="S14" s="5"/>
      <c r="T14" s="5"/>
      <c r="U14" s="5"/>
      <c r="V14" s="5"/>
      <c r="W14" s="5"/>
      <c r="X14" s="5"/>
    </row>
    <row r="15" spans="1:24" x14ac:dyDescent="0.25">
      <c r="A15" s="5"/>
      <c r="B15" s="4" t="s">
        <v>116</v>
      </c>
      <c r="C15" s="4" t="s">
        <v>20</v>
      </c>
      <c r="D15" s="4"/>
      <c r="E15" s="4" t="s">
        <v>7</v>
      </c>
      <c r="F15" s="4" t="s">
        <v>86</v>
      </c>
      <c r="G15" s="4" t="s">
        <v>95</v>
      </c>
      <c r="H15" s="5"/>
      <c r="I15" s="5"/>
      <c r="J15" s="5"/>
      <c r="K15" s="5"/>
      <c r="L15" s="5"/>
      <c r="M15" s="5"/>
      <c r="N15" s="5"/>
      <c r="O15" s="5"/>
      <c r="P15" s="5"/>
      <c r="Q15" s="5"/>
      <c r="R15" s="5"/>
      <c r="S15" s="5"/>
      <c r="T15" s="5"/>
      <c r="U15" s="5"/>
      <c r="V15" s="5"/>
      <c r="W15" s="5"/>
      <c r="X15" s="5"/>
    </row>
    <row r="16" spans="1:24" ht="24.75" customHeight="1" x14ac:dyDescent="0.25">
      <c r="A16" s="5"/>
      <c r="B16" s="7" t="s">
        <v>0</v>
      </c>
      <c r="C16" s="41">
        <f>C5/Umweltauswirkungen!C32</f>
        <v>5.3076537974497162</v>
      </c>
      <c r="D16" s="41">
        <f>D5/Umweltauswirkungen!C32</f>
        <v>7.7578113496480849</v>
      </c>
      <c r="E16" s="41">
        <f>E5/Umweltauswirkungen!C32</f>
        <v>16.792767323379568</v>
      </c>
      <c r="F16" s="12" t="s">
        <v>110</v>
      </c>
      <c r="G16" s="26" t="s">
        <v>80</v>
      </c>
      <c r="H16" s="5"/>
      <c r="I16" s="5"/>
      <c r="J16" s="5"/>
      <c r="K16" s="5"/>
      <c r="L16" s="5"/>
      <c r="M16" s="5"/>
      <c r="N16" s="5"/>
      <c r="O16" s="5"/>
      <c r="P16" s="5"/>
      <c r="Q16" s="5"/>
      <c r="R16" s="5"/>
      <c r="S16" s="5"/>
      <c r="T16" s="5"/>
      <c r="U16" s="5"/>
      <c r="V16" s="5"/>
      <c r="W16" s="5"/>
      <c r="X16" s="5"/>
    </row>
    <row r="17" spans="1:24" ht="36.75" customHeight="1" x14ac:dyDescent="0.25">
      <c r="A17" s="5"/>
      <c r="B17" s="28" t="s">
        <v>0</v>
      </c>
      <c r="C17" s="29">
        <f>C6/Umweltauswirkungen!C32</f>
        <v>4.3610853432281997</v>
      </c>
      <c r="D17" s="29">
        <f>D6/Umweltauswirkungen!C32</f>
        <v>6.8112428954265694</v>
      </c>
      <c r="E17" s="29">
        <f>E6/Umweltauswirkungen!C32</f>
        <v>15.846198869158053</v>
      </c>
      <c r="F17" s="29" t="s">
        <v>110</v>
      </c>
      <c r="G17" s="30" t="s">
        <v>81</v>
      </c>
      <c r="H17" s="5"/>
      <c r="I17" s="5"/>
      <c r="J17" s="5"/>
      <c r="K17" s="5"/>
      <c r="L17" s="5"/>
      <c r="M17" s="5"/>
      <c r="N17" s="5"/>
      <c r="O17" s="5"/>
      <c r="P17" s="5"/>
      <c r="Q17" s="5"/>
      <c r="R17" s="5"/>
      <c r="S17" s="5"/>
      <c r="T17" s="5"/>
      <c r="U17" s="5"/>
      <c r="V17" s="5"/>
      <c r="W17" s="5"/>
      <c r="X17" s="5"/>
    </row>
    <row r="18" spans="1:24" x14ac:dyDescent="0.25">
      <c r="A18" s="5"/>
      <c r="B18" s="5"/>
      <c r="C18" s="5"/>
      <c r="D18" s="5"/>
      <c r="E18" s="5"/>
      <c r="F18" s="5"/>
      <c r="G18" s="5"/>
      <c r="H18" s="5"/>
      <c r="I18" s="5"/>
      <c r="J18" s="5"/>
      <c r="K18" s="5"/>
      <c r="L18" s="5"/>
      <c r="M18" s="5"/>
      <c r="N18" s="5"/>
      <c r="O18" s="5"/>
      <c r="P18" s="5"/>
      <c r="Q18" s="5"/>
      <c r="R18" s="5"/>
      <c r="S18" s="5"/>
      <c r="T18" s="5"/>
      <c r="U18" s="5"/>
      <c r="V18" s="5"/>
      <c r="W18" s="5"/>
      <c r="X18" s="5"/>
    </row>
    <row r="19" spans="1:24" ht="20.25" customHeight="1" x14ac:dyDescent="0.25">
      <c r="A19" s="5"/>
      <c r="B19" s="63" t="s">
        <v>192</v>
      </c>
      <c r="C19" s="63"/>
      <c r="D19" s="63"/>
      <c r="E19" s="63"/>
      <c r="F19" s="63"/>
      <c r="G19" s="63"/>
      <c r="H19" s="5"/>
      <c r="I19" s="5"/>
      <c r="J19" s="5"/>
      <c r="K19" s="5"/>
      <c r="L19" s="5"/>
      <c r="M19" s="5"/>
      <c r="N19" s="5"/>
      <c r="O19" s="5"/>
      <c r="P19" s="5"/>
      <c r="Q19" s="5"/>
      <c r="R19" s="5"/>
      <c r="S19" s="5"/>
      <c r="T19" s="5"/>
      <c r="U19" s="5"/>
      <c r="V19" s="5"/>
      <c r="W19" s="5"/>
      <c r="X19" s="5"/>
    </row>
    <row r="20" spans="1:24" ht="36" x14ac:dyDescent="0.25">
      <c r="A20" s="5"/>
      <c r="B20" s="4"/>
      <c r="C20" s="4"/>
      <c r="D20" s="4" t="s">
        <v>86</v>
      </c>
      <c r="E20" s="4" t="s">
        <v>33</v>
      </c>
      <c r="F20" s="4" t="s">
        <v>86</v>
      </c>
      <c r="G20" s="4"/>
      <c r="H20" s="5"/>
      <c r="I20" s="5"/>
      <c r="J20" s="5"/>
      <c r="K20" s="5"/>
      <c r="L20" s="5"/>
      <c r="M20" s="5"/>
      <c r="N20" s="5"/>
      <c r="O20" s="5"/>
      <c r="P20" s="5"/>
      <c r="Q20" s="5"/>
      <c r="R20" s="5"/>
      <c r="S20" s="5"/>
      <c r="T20" s="5"/>
      <c r="U20" s="5"/>
      <c r="V20" s="5"/>
      <c r="W20" s="5"/>
      <c r="X20" s="5"/>
    </row>
    <row r="21" spans="1:24" ht="37.5" customHeight="1" x14ac:dyDescent="0.25">
      <c r="A21" s="5"/>
      <c r="B21" s="7" t="s">
        <v>0</v>
      </c>
      <c r="C21" s="41">
        <f>('Globale Grenzen'!C28*Umweltauswirkungen!$C$19)/1000000000*32</f>
        <v>4.2864640000000005</v>
      </c>
      <c r="D21" s="12" t="s">
        <v>11</v>
      </c>
      <c r="G21" s="26" t="s">
        <v>108</v>
      </c>
      <c r="H21" s="5"/>
      <c r="I21" s="5"/>
      <c r="J21" s="5"/>
      <c r="K21" s="5"/>
      <c r="L21" s="5"/>
      <c r="M21" s="5"/>
      <c r="N21" s="5"/>
      <c r="O21" s="5"/>
      <c r="P21" s="5"/>
      <c r="Q21" s="5"/>
      <c r="R21" s="5"/>
      <c r="S21" s="5"/>
      <c r="T21" s="5"/>
      <c r="U21" s="5"/>
      <c r="V21" s="5"/>
      <c r="W21" s="5"/>
      <c r="X21" s="5"/>
    </row>
    <row r="22" spans="1:24" x14ac:dyDescent="0.25">
      <c r="A22" s="5"/>
      <c r="B22" s="8" t="s">
        <v>2</v>
      </c>
      <c r="C22" s="32">
        <f>('Globale Grenzen'!C30*Umweltauswirkungen!$C$19)/1000000000</f>
        <v>47.756799999999998</v>
      </c>
      <c r="D22" s="11" t="s">
        <v>241</v>
      </c>
      <c r="E22" s="11"/>
      <c r="F22" s="27"/>
      <c r="G22" s="27"/>
      <c r="H22" s="5"/>
      <c r="I22" s="5"/>
      <c r="J22" s="5"/>
      <c r="K22" s="5"/>
      <c r="L22" s="5"/>
      <c r="M22" s="5"/>
      <c r="N22" s="5"/>
      <c r="O22" s="5"/>
      <c r="P22" s="5"/>
      <c r="Q22" s="5"/>
      <c r="R22" s="5"/>
      <c r="S22" s="5"/>
      <c r="T22" s="5"/>
      <c r="U22" s="5"/>
      <c r="V22" s="5"/>
      <c r="W22" s="5"/>
      <c r="X22" s="5"/>
    </row>
    <row r="23" spans="1:24" x14ac:dyDescent="0.25">
      <c r="A23" s="5"/>
      <c r="B23" s="7" t="s">
        <v>3</v>
      </c>
      <c r="C23" s="31">
        <f>('Globale Grenzen'!C31*Umweltauswirkungen!$C$19)/1000000000</f>
        <v>7.4048000000000003E-2</v>
      </c>
      <c r="D23" s="10" t="s">
        <v>223</v>
      </c>
      <c r="E23" s="10"/>
      <c r="F23" s="12"/>
      <c r="G23" s="12"/>
      <c r="H23" s="5"/>
      <c r="I23" s="5"/>
      <c r="J23" s="5"/>
      <c r="K23" s="5"/>
      <c r="L23" s="5"/>
      <c r="M23" s="5"/>
      <c r="N23" s="5"/>
      <c r="O23" s="5"/>
      <c r="P23" s="5"/>
      <c r="Q23" s="5"/>
      <c r="R23" s="5"/>
      <c r="S23" s="5"/>
      <c r="T23" s="5"/>
      <c r="U23" s="5"/>
      <c r="V23" s="5"/>
      <c r="W23" s="5"/>
      <c r="X23" s="5"/>
    </row>
    <row r="24" spans="1:24" x14ac:dyDescent="0.25">
      <c r="A24" s="5"/>
      <c r="B24" s="28" t="s">
        <v>4</v>
      </c>
      <c r="C24" s="29">
        <f>('Globale Grenzen'!C32*Umweltauswirkungen!$C$19)/1000000000</f>
        <v>0.74048000000000003</v>
      </c>
      <c r="D24" s="29" t="s">
        <v>224</v>
      </c>
      <c r="E24" s="29"/>
      <c r="F24" s="29"/>
      <c r="G24" s="29"/>
      <c r="H24" s="5"/>
      <c r="I24" s="5"/>
      <c r="J24" s="5"/>
      <c r="K24" s="5"/>
      <c r="L24" s="5"/>
      <c r="M24" s="5"/>
      <c r="N24" s="5"/>
      <c r="O24" s="5"/>
      <c r="P24" s="5"/>
      <c r="Q24" s="5"/>
      <c r="R24" s="5"/>
      <c r="S24" s="5"/>
      <c r="T24" s="5"/>
      <c r="U24" s="5"/>
      <c r="V24" s="5"/>
      <c r="W24" s="5"/>
      <c r="X24" s="5"/>
    </row>
    <row r="25" spans="1:24" x14ac:dyDescent="0.25">
      <c r="A25" s="5"/>
      <c r="B25" s="5"/>
      <c r="C25" s="5"/>
      <c r="D25" s="5"/>
      <c r="E25" s="5"/>
      <c r="F25" s="5"/>
      <c r="G25" s="5"/>
      <c r="H25" s="5"/>
      <c r="I25" s="5"/>
      <c r="J25" s="5"/>
      <c r="K25" s="5"/>
      <c r="L25" s="5"/>
      <c r="M25" s="5"/>
      <c r="N25" s="5"/>
      <c r="O25" s="5"/>
      <c r="P25" s="5"/>
      <c r="Q25" s="5"/>
      <c r="R25" s="5"/>
      <c r="S25" s="5"/>
      <c r="T25" s="5"/>
      <c r="U25" s="5"/>
      <c r="V25" s="5"/>
      <c r="W25" s="5"/>
      <c r="X25" s="5"/>
    </row>
    <row r="26" spans="1:24" x14ac:dyDescent="0.25">
      <c r="A26" s="5"/>
      <c r="B26" s="5"/>
      <c r="C26" s="5"/>
      <c r="D26" s="5"/>
      <c r="E26" s="5"/>
      <c r="F26" s="5"/>
      <c r="G26" s="5"/>
      <c r="H26" s="5"/>
      <c r="I26" s="5"/>
      <c r="J26" s="5"/>
      <c r="K26" s="5"/>
      <c r="L26" s="5"/>
      <c r="M26" s="5"/>
      <c r="N26" s="5"/>
      <c r="O26" s="5"/>
      <c r="P26" s="5"/>
      <c r="Q26" s="5"/>
      <c r="R26" s="5"/>
      <c r="S26" s="5"/>
      <c r="T26" s="5"/>
      <c r="U26" s="5"/>
      <c r="V26" s="5"/>
      <c r="W26" s="5"/>
      <c r="X26" s="5"/>
    </row>
    <row r="27" spans="1:24" x14ac:dyDescent="0.25">
      <c r="A27" s="5"/>
      <c r="B27" s="5"/>
      <c r="C27" s="5"/>
      <c r="D27" s="5"/>
      <c r="E27" s="5"/>
      <c r="F27" s="5"/>
      <c r="G27" s="5"/>
      <c r="H27" s="5"/>
      <c r="I27" s="5"/>
      <c r="J27" s="5"/>
      <c r="K27" s="5"/>
      <c r="L27" s="5"/>
      <c r="M27" s="5"/>
      <c r="N27" s="5"/>
      <c r="O27" s="5"/>
      <c r="P27" s="5"/>
      <c r="Q27" s="5"/>
      <c r="R27" s="5"/>
      <c r="S27" s="5"/>
      <c r="T27" s="5"/>
      <c r="U27" s="5"/>
      <c r="V27" s="5"/>
      <c r="W27" s="5"/>
      <c r="X27" s="5"/>
    </row>
    <row r="28" spans="1:24" x14ac:dyDescent="0.25">
      <c r="A28" s="5"/>
      <c r="B28" s="5"/>
      <c r="C28" s="5"/>
      <c r="D28" s="5"/>
      <c r="E28" s="5"/>
      <c r="F28" s="5"/>
      <c r="G28" s="5"/>
      <c r="H28" s="5"/>
      <c r="I28" s="5"/>
      <c r="J28" s="5"/>
      <c r="K28" s="5"/>
      <c r="L28" s="5"/>
      <c r="M28" s="5"/>
      <c r="N28" s="5"/>
      <c r="O28" s="5"/>
      <c r="P28" s="5"/>
      <c r="Q28" s="5"/>
      <c r="R28" s="5"/>
      <c r="S28" s="5"/>
      <c r="T28" s="5"/>
      <c r="U28" s="5"/>
      <c r="V28" s="5"/>
      <c r="W28" s="5"/>
      <c r="X28" s="5"/>
    </row>
    <row r="29" spans="1:24" x14ac:dyDescent="0.25">
      <c r="A29" s="5"/>
      <c r="B29" s="5"/>
      <c r="C29" s="5"/>
      <c r="D29" s="5"/>
      <c r="E29" s="5"/>
      <c r="F29" s="5"/>
      <c r="G29" s="5"/>
      <c r="H29" s="5"/>
      <c r="I29" s="5"/>
      <c r="J29" s="5"/>
      <c r="K29" s="5"/>
      <c r="L29" s="5"/>
      <c r="M29" s="5"/>
      <c r="N29" s="5"/>
      <c r="O29" s="5"/>
      <c r="P29" s="5"/>
      <c r="Q29" s="5"/>
      <c r="R29" s="5"/>
      <c r="S29" s="5"/>
      <c r="T29" s="5"/>
      <c r="U29" s="5"/>
      <c r="V29" s="5"/>
      <c r="W29" s="5"/>
      <c r="X29" s="5"/>
    </row>
    <row r="30" spans="1:24" x14ac:dyDescent="0.25">
      <c r="A30" s="5"/>
      <c r="B30" s="5"/>
      <c r="C30" s="5"/>
      <c r="D30" s="5"/>
      <c r="E30" s="5"/>
      <c r="F30" s="5"/>
      <c r="G30" s="5"/>
      <c r="H30" s="5"/>
      <c r="I30" s="5"/>
      <c r="J30" s="5"/>
      <c r="K30" s="5"/>
      <c r="L30" s="5"/>
      <c r="M30" s="5"/>
      <c r="N30" s="5"/>
      <c r="O30" s="5"/>
      <c r="P30" s="5"/>
      <c r="Q30" s="5"/>
      <c r="R30" s="5"/>
      <c r="S30" s="5"/>
      <c r="T30" s="5"/>
      <c r="U30" s="5"/>
      <c r="V30" s="5"/>
      <c r="W30" s="5"/>
      <c r="X30" s="5"/>
    </row>
    <row r="31" spans="1:24" x14ac:dyDescent="0.25">
      <c r="A31" s="5"/>
      <c r="B31" s="5"/>
      <c r="C31" s="5"/>
      <c r="D31" s="5"/>
      <c r="E31" s="5"/>
      <c r="F31" s="5"/>
      <c r="G31" s="5"/>
      <c r="H31" s="5"/>
      <c r="I31" s="5"/>
      <c r="J31" s="5"/>
      <c r="K31" s="5"/>
      <c r="L31" s="5"/>
      <c r="M31" s="5"/>
      <c r="N31" s="5"/>
      <c r="O31" s="5"/>
      <c r="P31" s="5"/>
      <c r="Q31" s="5"/>
      <c r="R31" s="5"/>
      <c r="S31" s="5"/>
      <c r="T31" s="5"/>
      <c r="U31" s="5"/>
      <c r="V31" s="5"/>
      <c r="W31" s="5"/>
      <c r="X31" s="5"/>
    </row>
    <row r="32" spans="1:24" x14ac:dyDescent="0.25">
      <c r="A32" s="5"/>
      <c r="B32" s="5"/>
      <c r="C32" s="5"/>
      <c r="D32" s="5"/>
      <c r="E32" s="5"/>
      <c r="F32" s="5"/>
      <c r="G32" s="5"/>
      <c r="H32" s="5"/>
      <c r="I32" s="5"/>
      <c r="J32" s="5"/>
      <c r="K32" s="5"/>
      <c r="L32" s="5"/>
      <c r="M32" s="5"/>
      <c r="N32" s="5"/>
      <c r="O32" s="5"/>
      <c r="P32" s="5"/>
      <c r="Q32" s="5"/>
      <c r="R32" s="5"/>
      <c r="S32" s="5"/>
      <c r="T32" s="5"/>
      <c r="U32" s="5"/>
      <c r="V32" s="5"/>
      <c r="W32" s="5"/>
      <c r="X32" s="5"/>
    </row>
    <row r="33" spans="1:24" x14ac:dyDescent="0.25">
      <c r="A33" s="5"/>
      <c r="B33" s="5"/>
      <c r="C33" s="5"/>
      <c r="D33" s="5"/>
      <c r="E33" s="5"/>
      <c r="F33" s="5"/>
      <c r="G33" s="5"/>
      <c r="H33" s="5"/>
      <c r="I33" s="5"/>
      <c r="J33" s="5"/>
      <c r="K33" s="5"/>
      <c r="L33" s="5"/>
      <c r="M33" s="5"/>
      <c r="N33" s="5"/>
      <c r="O33" s="5"/>
      <c r="P33" s="5"/>
      <c r="Q33" s="5"/>
      <c r="R33" s="5"/>
      <c r="S33" s="5"/>
      <c r="T33" s="5"/>
      <c r="U33" s="5"/>
      <c r="V33" s="5"/>
      <c r="W33" s="5"/>
      <c r="X33" s="5"/>
    </row>
    <row r="34" spans="1:24" x14ac:dyDescent="0.25">
      <c r="A34" s="5"/>
      <c r="B34" s="5"/>
      <c r="C34" s="5"/>
      <c r="D34" s="5"/>
      <c r="E34" s="5"/>
      <c r="F34" s="5"/>
      <c r="G34" s="5"/>
      <c r="H34" s="5"/>
      <c r="I34" s="5"/>
      <c r="J34" s="5"/>
      <c r="K34" s="5"/>
      <c r="L34" s="5"/>
      <c r="M34" s="5"/>
      <c r="N34" s="5"/>
      <c r="O34" s="5"/>
      <c r="P34" s="5"/>
      <c r="Q34" s="5"/>
      <c r="R34" s="5"/>
      <c r="S34" s="5"/>
      <c r="T34" s="5"/>
      <c r="U34" s="5"/>
      <c r="V34" s="5"/>
      <c r="W34" s="5"/>
      <c r="X34" s="5"/>
    </row>
    <row r="35" spans="1:24" x14ac:dyDescent="0.25">
      <c r="A35" s="5"/>
      <c r="B35" s="5"/>
      <c r="C35" s="5"/>
      <c r="D35" s="5"/>
      <c r="E35" s="5"/>
      <c r="F35" s="5"/>
      <c r="G35" s="5"/>
      <c r="H35" s="5"/>
      <c r="I35" s="5"/>
      <c r="J35" s="5"/>
      <c r="K35" s="5"/>
      <c r="L35" s="5"/>
      <c r="M35" s="5"/>
      <c r="N35" s="5"/>
      <c r="O35" s="5"/>
      <c r="P35" s="5"/>
      <c r="Q35" s="5"/>
      <c r="R35" s="5"/>
      <c r="S35" s="5"/>
      <c r="T35" s="5"/>
      <c r="U35" s="5"/>
      <c r="V35" s="5"/>
      <c r="W35" s="5"/>
      <c r="X35" s="5"/>
    </row>
    <row r="36" spans="1:24" x14ac:dyDescent="0.25">
      <c r="A36" s="5"/>
      <c r="B36" s="5"/>
      <c r="C36" s="5"/>
      <c r="D36" s="5"/>
      <c r="E36" s="5"/>
      <c r="F36" s="5"/>
      <c r="G36" s="5"/>
      <c r="H36" s="5"/>
      <c r="I36" s="5"/>
      <c r="J36" s="5"/>
      <c r="K36" s="5"/>
      <c r="L36" s="5"/>
      <c r="M36" s="5"/>
      <c r="N36" s="5"/>
      <c r="O36" s="5"/>
      <c r="P36" s="5"/>
      <c r="Q36" s="5"/>
      <c r="R36" s="5"/>
      <c r="S36" s="5"/>
      <c r="T36" s="5"/>
      <c r="U36" s="5"/>
      <c r="V36" s="5"/>
      <c r="W36" s="5"/>
      <c r="X36" s="5"/>
    </row>
    <row r="37" spans="1:24" x14ac:dyDescent="0.25">
      <c r="A37" s="5"/>
      <c r="B37" s="5"/>
      <c r="C37" s="5"/>
      <c r="D37" s="5"/>
      <c r="E37" s="5"/>
      <c r="F37" s="5"/>
      <c r="G37" s="5"/>
      <c r="H37" s="5"/>
      <c r="I37" s="5"/>
      <c r="J37" s="5"/>
      <c r="K37" s="5"/>
      <c r="L37" s="5"/>
      <c r="M37" s="5"/>
      <c r="N37" s="5"/>
      <c r="O37" s="5"/>
      <c r="P37" s="5"/>
      <c r="Q37" s="5"/>
      <c r="R37" s="5"/>
      <c r="S37" s="5"/>
      <c r="T37" s="5"/>
      <c r="U37" s="5"/>
      <c r="V37" s="5"/>
      <c r="W37" s="5"/>
      <c r="X37" s="5"/>
    </row>
    <row r="38" spans="1:24" x14ac:dyDescent="0.25">
      <c r="A38" s="5"/>
      <c r="B38" s="5"/>
      <c r="C38" s="5"/>
      <c r="D38" s="5"/>
      <c r="E38" s="5"/>
      <c r="F38" s="5"/>
      <c r="G38" s="5"/>
      <c r="H38" s="5"/>
      <c r="I38" s="5"/>
      <c r="J38" s="5"/>
      <c r="K38" s="5"/>
      <c r="L38" s="5"/>
      <c r="M38" s="5"/>
      <c r="N38" s="5"/>
      <c r="O38" s="5"/>
      <c r="P38" s="5"/>
      <c r="Q38" s="5"/>
      <c r="R38" s="5"/>
      <c r="S38" s="5"/>
      <c r="T38" s="5"/>
      <c r="U38" s="5"/>
      <c r="V38" s="5"/>
      <c r="W38" s="5"/>
      <c r="X38" s="5"/>
    </row>
    <row r="39" spans="1:24" x14ac:dyDescent="0.25">
      <c r="A39" s="5"/>
      <c r="B39" s="5"/>
      <c r="C39" s="5"/>
      <c r="D39" s="5"/>
      <c r="E39" s="5"/>
      <c r="F39" s="5"/>
      <c r="G39" s="5"/>
      <c r="H39" s="5"/>
      <c r="I39" s="5"/>
      <c r="J39" s="5"/>
      <c r="K39" s="5"/>
      <c r="L39" s="5"/>
      <c r="M39" s="5"/>
      <c r="N39" s="5"/>
      <c r="O39" s="5"/>
      <c r="P39" s="5"/>
      <c r="Q39" s="5"/>
      <c r="R39" s="5"/>
      <c r="S39" s="5"/>
      <c r="T39" s="5"/>
      <c r="U39" s="5"/>
      <c r="V39" s="5"/>
      <c r="W39" s="5"/>
      <c r="X39" s="5"/>
    </row>
    <row r="40" spans="1:24" x14ac:dyDescent="0.25">
      <c r="A40" s="5"/>
      <c r="B40" s="5"/>
      <c r="C40" s="5"/>
      <c r="D40" s="5"/>
      <c r="E40" s="5"/>
      <c r="F40" s="5"/>
      <c r="G40" s="5"/>
      <c r="H40" s="5"/>
      <c r="I40" s="5"/>
      <c r="J40" s="5"/>
      <c r="K40" s="5"/>
      <c r="L40" s="5"/>
      <c r="M40" s="5"/>
      <c r="N40" s="5"/>
      <c r="O40" s="5"/>
      <c r="P40" s="5"/>
      <c r="Q40" s="5"/>
      <c r="R40" s="5"/>
      <c r="S40" s="5"/>
      <c r="T40" s="5"/>
      <c r="U40" s="5"/>
      <c r="V40" s="5"/>
      <c r="W40" s="5"/>
      <c r="X40" s="5"/>
    </row>
    <row r="41" spans="1:24" x14ac:dyDescent="0.25">
      <c r="A41" s="5"/>
      <c r="B41" s="5"/>
      <c r="C41" s="5"/>
      <c r="D41" s="5"/>
      <c r="E41" s="5"/>
      <c r="F41" s="5"/>
      <c r="G41" s="5"/>
      <c r="H41" s="5"/>
      <c r="I41" s="5"/>
      <c r="J41" s="5"/>
      <c r="K41" s="5"/>
      <c r="L41" s="5"/>
      <c r="M41" s="5"/>
      <c r="N41" s="5"/>
      <c r="O41" s="5"/>
      <c r="P41" s="5"/>
      <c r="Q41" s="5"/>
      <c r="R41" s="5"/>
      <c r="S41" s="5"/>
      <c r="T41" s="5"/>
      <c r="U41" s="5"/>
      <c r="V41" s="5"/>
      <c r="W41" s="5"/>
      <c r="X41" s="5"/>
    </row>
    <row r="42" spans="1:24" x14ac:dyDescent="0.25">
      <c r="A42" s="5"/>
      <c r="B42" s="5"/>
      <c r="C42" s="5"/>
      <c r="D42" s="5"/>
      <c r="E42" s="5"/>
      <c r="F42" s="5"/>
      <c r="G42" s="5"/>
      <c r="H42" s="5"/>
      <c r="I42" s="5"/>
      <c r="J42" s="5"/>
      <c r="K42" s="5"/>
      <c r="L42" s="5"/>
      <c r="M42" s="5"/>
      <c r="N42" s="5"/>
      <c r="O42" s="5"/>
      <c r="P42" s="5"/>
      <c r="Q42" s="5"/>
      <c r="R42" s="5"/>
      <c r="S42" s="5"/>
      <c r="T42" s="5"/>
      <c r="U42" s="5"/>
      <c r="V42" s="5"/>
      <c r="W42" s="5"/>
      <c r="X42" s="5"/>
    </row>
    <row r="43" spans="1:24" x14ac:dyDescent="0.25">
      <c r="A43" s="5"/>
      <c r="B43" s="5"/>
      <c r="C43" s="5"/>
      <c r="D43" s="5"/>
      <c r="E43" s="5"/>
      <c r="F43" s="5"/>
      <c r="G43" s="5"/>
      <c r="H43" s="5"/>
      <c r="I43" s="5"/>
      <c r="J43" s="5"/>
      <c r="K43" s="5"/>
      <c r="L43" s="5"/>
      <c r="M43" s="5"/>
      <c r="N43" s="5"/>
      <c r="O43" s="5"/>
      <c r="P43" s="5"/>
      <c r="Q43" s="5"/>
      <c r="R43" s="5"/>
      <c r="S43" s="5"/>
      <c r="T43" s="5"/>
      <c r="U43" s="5"/>
      <c r="V43" s="5"/>
      <c r="W43" s="5"/>
      <c r="X43" s="5"/>
    </row>
    <row r="44" spans="1:24" x14ac:dyDescent="0.25">
      <c r="A44" s="5"/>
      <c r="B44" s="5"/>
      <c r="C44" s="5"/>
      <c r="D44" s="5"/>
      <c r="E44" s="5"/>
      <c r="F44" s="5"/>
      <c r="G44" s="5"/>
      <c r="H44" s="5"/>
      <c r="I44" s="5"/>
      <c r="J44" s="5"/>
      <c r="K44" s="5"/>
      <c r="L44" s="5"/>
      <c r="M44" s="5"/>
      <c r="N44" s="5"/>
      <c r="O44" s="5"/>
      <c r="P44" s="5"/>
      <c r="Q44" s="5"/>
      <c r="R44" s="5"/>
      <c r="S44" s="5"/>
      <c r="T44" s="5"/>
      <c r="U44" s="5"/>
      <c r="V44" s="5"/>
      <c r="W44" s="5"/>
      <c r="X44" s="5"/>
    </row>
    <row r="45" spans="1:24" x14ac:dyDescent="0.25">
      <c r="A45" s="5"/>
      <c r="B45" s="5"/>
      <c r="C45" s="5"/>
      <c r="D45" s="5"/>
      <c r="E45" s="5"/>
      <c r="F45" s="5"/>
      <c r="G45" s="5"/>
      <c r="H45" s="5"/>
      <c r="I45" s="5"/>
      <c r="J45" s="5"/>
      <c r="K45" s="5"/>
      <c r="L45" s="5"/>
      <c r="M45" s="5"/>
      <c r="N45" s="5"/>
      <c r="O45" s="5"/>
      <c r="P45" s="5"/>
      <c r="Q45" s="5"/>
      <c r="R45" s="5"/>
      <c r="S45" s="5"/>
      <c r="T45" s="5"/>
      <c r="U45" s="5"/>
      <c r="V45" s="5"/>
      <c r="W45" s="5"/>
      <c r="X45" s="5"/>
    </row>
    <row r="46" spans="1:24" x14ac:dyDescent="0.25">
      <c r="A46" s="5"/>
      <c r="B46" s="5"/>
      <c r="C46" s="5"/>
      <c r="D46" s="5"/>
      <c r="E46" s="5"/>
      <c r="F46" s="5"/>
      <c r="G46" s="5"/>
      <c r="H46" s="5"/>
      <c r="I46" s="5"/>
      <c r="J46" s="5"/>
      <c r="K46" s="5"/>
      <c r="L46" s="5"/>
      <c r="M46" s="5"/>
      <c r="N46" s="5"/>
      <c r="O46" s="5"/>
      <c r="P46" s="5"/>
      <c r="Q46" s="5"/>
      <c r="R46" s="5"/>
      <c r="S46" s="5"/>
      <c r="T46" s="5"/>
      <c r="U46" s="5"/>
      <c r="V46" s="5"/>
      <c r="W46" s="5"/>
      <c r="X46" s="5"/>
    </row>
    <row r="47" spans="1:24" x14ac:dyDescent="0.25">
      <c r="A47" s="5"/>
      <c r="B47" s="5"/>
      <c r="C47" s="5"/>
      <c r="D47" s="5"/>
      <c r="E47" s="5"/>
      <c r="F47" s="5"/>
      <c r="G47" s="5"/>
      <c r="H47" s="5"/>
      <c r="I47" s="5"/>
      <c r="J47" s="5"/>
      <c r="K47" s="5"/>
      <c r="L47" s="5"/>
      <c r="M47" s="5"/>
      <c r="N47" s="5"/>
      <c r="O47" s="5"/>
      <c r="P47" s="5"/>
      <c r="Q47" s="5"/>
      <c r="R47" s="5"/>
      <c r="S47" s="5"/>
      <c r="T47" s="5"/>
      <c r="U47" s="5"/>
      <c r="V47" s="5"/>
      <c r="W47" s="5"/>
      <c r="X47" s="5"/>
    </row>
    <row r="48" spans="1:24" x14ac:dyDescent="0.25">
      <c r="A48" s="5"/>
      <c r="B48" s="5"/>
      <c r="C48" s="5"/>
      <c r="D48" s="5"/>
      <c r="E48" s="5"/>
      <c r="F48" s="5"/>
      <c r="G48" s="5"/>
      <c r="H48" s="5"/>
      <c r="I48" s="5"/>
      <c r="J48" s="5"/>
      <c r="K48" s="5"/>
      <c r="L48" s="5"/>
      <c r="M48" s="5"/>
      <c r="N48" s="5"/>
      <c r="O48" s="5"/>
      <c r="P48" s="5"/>
      <c r="Q48" s="5"/>
      <c r="R48" s="5"/>
      <c r="S48" s="5"/>
      <c r="T48" s="5"/>
      <c r="U48" s="5"/>
      <c r="V48" s="5"/>
      <c r="W48" s="5"/>
      <c r="X48" s="5"/>
    </row>
    <row r="49" spans="1:24" x14ac:dyDescent="0.25">
      <c r="A49" s="5"/>
      <c r="B49" s="5"/>
      <c r="C49" s="5"/>
      <c r="D49" s="5"/>
      <c r="E49" s="5"/>
      <c r="F49" s="5"/>
      <c r="G49" s="5"/>
      <c r="H49" s="5"/>
      <c r="I49" s="5"/>
      <c r="J49" s="5"/>
      <c r="K49" s="5"/>
      <c r="L49" s="5"/>
      <c r="M49" s="5"/>
      <c r="N49" s="5"/>
      <c r="O49" s="5"/>
      <c r="P49" s="5"/>
      <c r="Q49" s="5"/>
      <c r="R49" s="5"/>
      <c r="S49" s="5"/>
      <c r="T49" s="5"/>
      <c r="U49" s="5"/>
      <c r="V49" s="5"/>
      <c r="W49" s="5"/>
      <c r="X49" s="5"/>
    </row>
    <row r="50" spans="1:24" x14ac:dyDescent="0.25">
      <c r="A50" s="5"/>
      <c r="B50" s="5"/>
      <c r="C50" s="5"/>
      <c r="D50" s="5"/>
      <c r="E50" s="5"/>
      <c r="F50" s="5"/>
      <c r="G50" s="5"/>
      <c r="H50" s="5"/>
      <c r="I50" s="5"/>
      <c r="J50" s="5"/>
      <c r="K50" s="5"/>
      <c r="L50" s="5"/>
      <c r="M50" s="5"/>
      <c r="N50" s="5"/>
      <c r="O50" s="5"/>
      <c r="P50" s="5"/>
      <c r="Q50" s="5"/>
      <c r="R50" s="5"/>
      <c r="S50" s="5"/>
      <c r="T50" s="5"/>
      <c r="U50" s="5"/>
      <c r="V50" s="5"/>
      <c r="W50" s="5"/>
      <c r="X50" s="5"/>
    </row>
    <row r="51" spans="1:24" x14ac:dyDescent="0.25">
      <c r="A51" s="5"/>
      <c r="B51" s="5"/>
      <c r="C51" s="5"/>
      <c r="D51" s="5"/>
      <c r="E51" s="5"/>
      <c r="F51" s="5"/>
      <c r="G51" s="5"/>
      <c r="H51" s="5"/>
      <c r="I51" s="5"/>
      <c r="J51" s="5"/>
      <c r="K51" s="5"/>
      <c r="L51" s="5"/>
      <c r="M51" s="5"/>
      <c r="N51" s="5"/>
      <c r="O51" s="5"/>
      <c r="P51" s="5"/>
      <c r="Q51" s="5"/>
      <c r="R51" s="5"/>
      <c r="S51" s="5"/>
      <c r="T51" s="5"/>
      <c r="U51" s="5"/>
      <c r="V51" s="5"/>
      <c r="W51" s="5"/>
      <c r="X51" s="5"/>
    </row>
    <row r="52" spans="1:24" x14ac:dyDescent="0.25">
      <c r="A52" s="5"/>
      <c r="B52" s="5"/>
      <c r="C52" s="5"/>
      <c r="D52" s="5"/>
      <c r="E52" s="5"/>
      <c r="F52" s="5"/>
      <c r="G52" s="5"/>
      <c r="H52" s="5"/>
      <c r="I52" s="5"/>
      <c r="J52" s="5"/>
      <c r="K52" s="5"/>
      <c r="L52" s="5"/>
      <c r="M52" s="5"/>
      <c r="N52" s="5"/>
      <c r="O52" s="5"/>
      <c r="P52" s="5"/>
      <c r="Q52" s="5"/>
      <c r="R52" s="5"/>
      <c r="S52" s="5"/>
      <c r="T52" s="5"/>
      <c r="U52" s="5"/>
      <c r="V52" s="5"/>
      <c r="W52" s="5"/>
      <c r="X52" s="5"/>
    </row>
    <row r="53" spans="1:24" x14ac:dyDescent="0.25">
      <c r="A53" s="5"/>
      <c r="B53" s="5"/>
      <c r="C53" s="5"/>
      <c r="D53" s="5"/>
      <c r="E53" s="5"/>
      <c r="F53" s="5"/>
      <c r="G53" s="5"/>
      <c r="H53" s="5"/>
      <c r="I53" s="5"/>
      <c r="J53" s="5"/>
      <c r="K53" s="5"/>
      <c r="L53" s="5"/>
      <c r="M53" s="5"/>
      <c r="N53" s="5"/>
      <c r="O53" s="5"/>
      <c r="P53" s="5"/>
      <c r="Q53" s="5"/>
      <c r="R53" s="5"/>
      <c r="S53" s="5"/>
      <c r="T53" s="5"/>
      <c r="U53" s="5"/>
      <c r="V53" s="5"/>
      <c r="W53" s="5"/>
      <c r="X53" s="5"/>
    </row>
    <row r="54" spans="1:24" x14ac:dyDescent="0.25">
      <c r="A54" s="5"/>
      <c r="B54" s="5"/>
      <c r="C54" s="5"/>
      <c r="D54" s="5"/>
      <c r="E54" s="5"/>
      <c r="F54" s="5"/>
      <c r="G54" s="5"/>
      <c r="H54" s="5"/>
      <c r="I54" s="5"/>
      <c r="J54" s="5"/>
      <c r="K54" s="5"/>
      <c r="L54" s="5"/>
      <c r="M54" s="5"/>
      <c r="N54" s="5"/>
      <c r="O54" s="5"/>
      <c r="P54" s="5"/>
      <c r="Q54" s="5"/>
      <c r="R54" s="5"/>
      <c r="S54" s="5"/>
      <c r="T54" s="5"/>
      <c r="U54" s="5"/>
      <c r="V54" s="5"/>
      <c r="W54" s="5"/>
      <c r="X54" s="5"/>
    </row>
    <row r="55" spans="1:24" x14ac:dyDescent="0.25">
      <c r="A55" s="5"/>
      <c r="B55" s="5"/>
      <c r="C55" s="5"/>
      <c r="D55" s="5"/>
      <c r="E55" s="5"/>
      <c r="F55" s="5"/>
      <c r="G55" s="5"/>
      <c r="H55" s="5"/>
      <c r="I55" s="5"/>
      <c r="J55" s="5"/>
      <c r="K55" s="5"/>
      <c r="L55" s="5"/>
      <c r="M55" s="5"/>
      <c r="N55" s="5"/>
      <c r="O55" s="5"/>
      <c r="P55" s="5"/>
      <c r="Q55" s="5"/>
      <c r="R55" s="5"/>
      <c r="S55" s="5"/>
      <c r="T55" s="5"/>
      <c r="U55" s="5"/>
      <c r="V55" s="5"/>
      <c r="W55" s="5"/>
      <c r="X55" s="5"/>
    </row>
    <row r="56" spans="1:24" x14ac:dyDescent="0.25">
      <c r="A56" s="5"/>
      <c r="B56" s="5"/>
      <c r="C56" s="5"/>
      <c r="D56" s="5"/>
      <c r="E56" s="5"/>
      <c r="F56" s="5"/>
      <c r="G56" s="5"/>
      <c r="H56" s="5"/>
      <c r="I56" s="5"/>
      <c r="J56" s="5"/>
      <c r="K56" s="5"/>
      <c r="L56" s="5"/>
      <c r="M56" s="5"/>
      <c r="N56" s="5"/>
      <c r="O56" s="5"/>
      <c r="P56" s="5"/>
      <c r="Q56" s="5"/>
      <c r="R56" s="5"/>
      <c r="S56" s="5"/>
      <c r="T56" s="5"/>
      <c r="U56" s="5"/>
      <c r="V56" s="5"/>
      <c r="W56" s="5"/>
      <c r="X56" s="5"/>
    </row>
    <row r="57" spans="1:24" x14ac:dyDescent="0.25">
      <c r="A57" s="5"/>
      <c r="B57" s="5"/>
      <c r="C57" s="5"/>
      <c r="D57" s="5"/>
      <c r="E57" s="5"/>
      <c r="F57" s="5"/>
      <c r="G57" s="5"/>
      <c r="H57" s="5"/>
      <c r="I57" s="5"/>
      <c r="J57" s="5"/>
      <c r="K57" s="5"/>
      <c r="L57" s="5"/>
      <c r="M57" s="5"/>
      <c r="N57" s="5"/>
      <c r="O57" s="5"/>
      <c r="P57" s="5"/>
      <c r="Q57" s="5"/>
      <c r="R57" s="5"/>
      <c r="S57" s="5"/>
      <c r="T57" s="5"/>
      <c r="U57" s="5"/>
      <c r="V57" s="5"/>
      <c r="W57" s="5"/>
      <c r="X57" s="5"/>
    </row>
    <row r="58" spans="1:24" x14ac:dyDescent="0.25">
      <c r="A58" s="5"/>
      <c r="B58" s="5"/>
      <c r="C58" s="5"/>
      <c r="D58" s="5"/>
      <c r="E58" s="5"/>
      <c r="F58" s="5"/>
      <c r="G58" s="5"/>
      <c r="H58" s="5"/>
      <c r="I58" s="5"/>
      <c r="J58" s="5"/>
      <c r="K58" s="5"/>
      <c r="L58" s="5"/>
      <c r="M58" s="5"/>
      <c r="N58" s="5"/>
      <c r="O58" s="5"/>
      <c r="P58" s="5"/>
      <c r="Q58" s="5"/>
      <c r="R58" s="5"/>
      <c r="S58" s="5"/>
      <c r="T58" s="5"/>
      <c r="U58" s="5"/>
      <c r="V58" s="5"/>
      <c r="W58" s="5"/>
      <c r="X58" s="5"/>
    </row>
    <row r="59" spans="1:24" x14ac:dyDescent="0.25">
      <c r="A59" s="5"/>
      <c r="B59" s="5"/>
      <c r="C59" s="5"/>
      <c r="D59" s="5"/>
      <c r="E59" s="5"/>
      <c r="F59" s="5"/>
      <c r="G59" s="5"/>
      <c r="H59" s="5"/>
      <c r="I59" s="5"/>
      <c r="J59" s="5"/>
      <c r="K59" s="5"/>
      <c r="L59" s="5"/>
      <c r="M59" s="5"/>
      <c r="N59" s="5"/>
      <c r="O59" s="5"/>
      <c r="P59" s="5"/>
      <c r="Q59" s="5"/>
      <c r="R59" s="5"/>
      <c r="S59" s="5"/>
      <c r="T59" s="5"/>
      <c r="U59" s="5"/>
      <c r="V59" s="5"/>
      <c r="W59" s="5"/>
      <c r="X59" s="5"/>
    </row>
    <row r="60" spans="1:24" x14ac:dyDescent="0.25">
      <c r="A60" s="5"/>
      <c r="B60" s="5"/>
      <c r="C60" s="5"/>
      <c r="D60" s="5"/>
      <c r="E60" s="5"/>
      <c r="F60" s="5"/>
      <c r="G60" s="5"/>
    </row>
  </sheetData>
  <mergeCells count="3">
    <mergeCell ref="B2:G2"/>
    <mergeCell ref="B13:G13"/>
    <mergeCell ref="B19:G19"/>
  </mergeCells>
  <pageMargins left="0.7" right="0.7" top="0.78740157499999996" bottom="0.78740157499999996"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3"/>
  <sheetViews>
    <sheetView workbookViewId="0">
      <selection activeCell="F50" sqref="F50"/>
    </sheetView>
  </sheetViews>
  <sheetFormatPr baseColWidth="10" defaultRowHeight="15" x14ac:dyDescent="0.25"/>
  <cols>
    <col min="1" max="1" width="26.140625" customWidth="1"/>
    <col min="2" max="2" width="28.140625" customWidth="1"/>
    <col min="3" max="4" width="13.85546875" bestFit="1" customWidth="1"/>
    <col min="5" max="5" width="11.85546875" bestFit="1" customWidth="1"/>
    <col min="6" max="6" width="20.85546875" customWidth="1"/>
    <col min="8" max="8" width="12" customWidth="1"/>
    <col min="9" max="9" width="23.140625" customWidth="1"/>
  </cols>
  <sheetData>
    <row r="1" spans="1:22" x14ac:dyDescent="0.25">
      <c r="A1" s="5"/>
      <c r="B1" s="5"/>
      <c r="C1" s="5"/>
      <c r="D1" s="5"/>
      <c r="E1" s="5"/>
      <c r="F1" s="5"/>
      <c r="G1" s="5"/>
      <c r="H1" s="5"/>
      <c r="I1" s="5"/>
      <c r="J1" s="5"/>
      <c r="K1" s="5"/>
      <c r="L1" s="5"/>
      <c r="M1" s="5"/>
      <c r="N1" s="5"/>
      <c r="O1" s="5"/>
      <c r="P1" s="5"/>
      <c r="Q1" s="5"/>
      <c r="R1" s="5"/>
      <c r="S1" s="5"/>
      <c r="T1" s="5"/>
      <c r="U1" s="5"/>
      <c r="V1" s="5"/>
    </row>
    <row r="2" spans="1:22" ht="15.75" customHeight="1" x14ac:dyDescent="0.25">
      <c r="A2" s="5"/>
      <c r="B2" s="63" t="s">
        <v>198</v>
      </c>
      <c r="C2" s="63"/>
      <c r="D2" s="63"/>
      <c r="E2" s="63"/>
      <c r="F2" s="63"/>
      <c r="G2" s="5"/>
      <c r="H2" s="5"/>
      <c r="I2" s="5"/>
      <c r="J2" s="5"/>
      <c r="K2" s="5"/>
      <c r="L2" s="5"/>
      <c r="M2" s="5"/>
      <c r="N2" s="5"/>
      <c r="O2" s="5"/>
      <c r="P2" s="5"/>
      <c r="Q2" s="5"/>
      <c r="R2" s="5"/>
      <c r="S2" s="5"/>
      <c r="T2" s="5"/>
      <c r="U2" s="5"/>
      <c r="V2" s="5"/>
    </row>
    <row r="3" spans="1:22" x14ac:dyDescent="0.25">
      <c r="A3" s="5"/>
      <c r="B3" s="1" t="s">
        <v>211</v>
      </c>
      <c r="G3" s="5"/>
      <c r="H3" s="5"/>
      <c r="I3" s="5"/>
      <c r="J3" s="5"/>
      <c r="K3" s="5"/>
      <c r="L3" s="5"/>
      <c r="M3" s="5"/>
      <c r="N3" s="5"/>
      <c r="O3" s="5"/>
      <c r="P3" s="5"/>
      <c r="Q3" s="5"/>
      <c r="R3" s="5"/>
      <c r="S3" s="5"/>
      <c r="T3" s="5"/>
      <c r="U3" s="5"/>
      <c r="V3" s="5"/>
    </row>
    <row r="4" spans="1:22" x14ac:dyDescent="0.25">
      <c r="A4" s="5"/>
      <c r="B4" s="4" t="s">
        <v>116</v>
      </c>
      <c r="C4" s="4" t="s">
        <v>20</v>
      </c>
      <c r="D4" s="4"/>
      <c r="E4" s="4" t="s">
        <v>7</v>
      </c>
      <c r="F4" s="4" t="s">
        <v>86</v>
      </c>
      <c r="G4" s="5"/>
      <c r="H4" s="5"/>
      <c r="I4" s="5"/>
      <c r="J4" s="5"/>
      <c r="K4" s="5"/>
      <c r="L4" s="5"/>
      <c r="M4" s="5"/>
      <c r="N4" s="5"/>
      <c r="O4" s="5"/>
      <c r="P4" s="5"/>
      <c r="Q4" s="5"/>
      <c r="R4" s="5"/>
      <c r="S4" s="5"/>
      <c r="T4" s="5"/>
      <c r="U4" s="5"/>
      <c r="V4" s="5"/>
    </row>
    <row r="5" spans="1:22" x14ac:dyDescent="0.25">
      <c r="A5" s="5"/>
      <c r="B5" s="7" t="s">
        <v>63</v>
      </c>
      <c r="C5" s="45">
        <f>Umweltauswirkungen!$C$30-(National_DevRights!$C$24*(Umweltauswirkungen!$E$4-'Globale Grenzen'!C5))</f>
        <v>-558448029.1467514</v>
      </c>
      <c r="D5" s="45">
        <f>Umweltauswirkungen!$C$30-(National_DevRights!$C$24*(Umweltauswirkungen!$E$4-'Globale Grenzen'!D5))</f>
        <v>-167155553.7116487</v>
      </c>
      <c r="E5" s="45">
        <f>Umweltauswirkungen!$C$30-(National_DevRights!$C$24*(Umweltauswirkungen!$E$4-'Globale Grenzen'!E5))</f>
        <v>1275735449.455292</v>
      </c>
      <c r="F5" s="12" t="s">
        <v>239</v>
      </c>
      <c r="G5" s="5"/>
      <c r="H5" s="5"/>
      <c r="I5" s="5"/>
      <c r="J5" s="5"/>
      <c r="K5" s="5"/>
      <c r="L5" s="5"/>
      <c r="M5" s="5"/>
      <c r="N5" s="5"/>
      <c r="O5" s="5"/>
      <c r="P5" s="5"/>
      <c r="Q5" s="5"/>
      <c r="R5" s="5"/>
      <c r="S5" s="5"/>
      <c r="T5" s="5"/>
      <c r="U5" s="5"/>
      <c r="V5" s="5"/>
    </row>
    <row r="6" spans="1:22" x14ac:dyDescent="0.25">
      <c r="A6" s="5"/>
      <c r="B6" s="8" t="s">
        <v>64</v>
      </c>
      <c r="C6" s="46">
        <f>Umweltauswirkungen!$C$31-(National_DevRights!$C$24*(Umweltauswirkungen!$E$4-'Globale Grenzen'!C5))</f>
        <v>-452448029.1467514</v>
      </c>
      <c r="D6" s="46">
        <f>Umweltauswirkungen!$C$31-(National_DevRights!$C$24*(Umweltauswirkungen!$E$4-'Globale Grenzen'!D5))</f>
        <v>-61155553.711648703</v>
      </c>
      <c r="E6" s="46">
        <f>Umweltauswirkungen!$C$31-(National_DevRights!$C$24*(Umweltauswirkungen!$E$4-'Globale Grenzen'!E5))</f>
        <v>1381735449.455292</v>
      </c>
      <c r="F6" s="13" t="s">
        <v>239</v>
      </c>
      <c r="G6" s="5"/>
      <c r="H6" s="5"/>
      <c r="I6" s="5"/>
      <c r="J6" s="5"/>
      <c r="K6" s="5"/>
      <c r="L6" s="5"/>
      <c r="M6" s="5"/>
      <c r="N6" s="5"/>
      <c r="O6" s="5"/>
      <c r="P6" s="5"/>
      <c r="Q6" s="5"/>
      <c r="R6" s="5"/>
      <c r="S6" s="5"/>
      <c r="T6" s="5"/>
      <c r="U6" s="5"/>
      <c r="V6" s="5"/>
    </row>
    <row r="7" spans="1:22" x14ac:dyDescent="0.25">
      <c r="A7" s="5"/>
      <c r="B7" s="7" t="s">
        <v>60</v>
      </c>
      <c r="C7" s="43">
        <f>Umweltauswirkungen!$C36-(National_DevRights!$C$24*(Umweltauswirkungen!$E$8-'Globale Grenzen'!C$9))</f>
        <v>103.71027480171441</v>
      </c>
      <c r="D7" s="43"/>
      <c r="E7" s="43">
        <f>Umweltauswirkungen!$C36-(National_DevRights!$C$24*(Umweltauswirkungen!$E$8-'Globale Grenzen'!E$9))</f>
        <v>250.44495308987786</v>
      </c>
      <c r="F7" s="12" t="s">
        <v>241</v>
      </c>
      <c r="G7" s="5"/>
      <c r="H7" s="5"/>
      <c r="I7" s="5"/>
      <c r="J7" s="5"/>
      <c r="K7" s="5"/>
      <c r="L7" s="5"/>
      <c r="M7" s="5"/>
      <c r="N7" s="5"/>
      <c r="O7" s="5"/>
      <c r="P7" s="5"/>
      <c r="Q7" s="5"/>
      <c r="R7" s="5"/>
      <c r="S7" s="5"/>
      <c r="T7" s="5"/>
      <c r="U7" s="5"/>
      <c r="V7" s="5"/>
    </row>
    <row r="8" spans="1:22" x14ac:dyDescent="0.25">
      <c r="A8" s="5"/>
      <c r="B8" s="8" t="s">
        <v>61</v>
      </c>
      <c r="C8" s="44">
        <f>Umweltauswirkungen!$C37-(National_DevRights!$C$24*(Umweltauswirkungen!$E$8-'Globale Grenzen'!C$9))</f>
        <v>115.75427480171442</v>
      </c>
      <c r="D8" s="44"/>
      <c r="E8" s="44">
        <f>Umweltauswirkungen!$C37-(National_DevRights!$C$24*(Umweltauswirkungen!$E$8-'Globale Grenzen'!E$9))</f>
        <v>262.48895308987784</v>
      </c>
      <c r="F8" s="13" t="str">
        <f>'Globale Grenzen'!F9</f>
        <v>km³/a</v>
      </c>
      <c r="G8" s="5"/>
      <c r="H8" s="5"/>
      <c r="I8" s="5"/>
      <c r="J8" s="5"/>
      <c r="K8" s="5"/>
      <c r="L8" s="5"/>
      <c r="M8" s="5"/>
      <c r="N8" s="5"/>
      <c r="O8" s="5"/>
      <c r="P8" s="5"/>
      <c r="Q8" s="5"/>
      <c r="R8" s="5"/>
      <c r="S8" s="5"/>
      <c r="T8" s="5"/>
      <c r="U8" s="5"/>
      <c r="V8" s="5"/>
    </row>
    <row r="9" spans="1:22" x14ac:dyDescent="0.25">
      <c r="A9" s="5"/>
      <c r="B9" s="7" t="s">
        <v>51</v>
      </c>
      <c r="C9" s="45">
        <f>Umweltauswirkungen!$C$38-(National_DevRights!$C$24*(Umweltauswirkungen!$E$9-('Globale Grenzen'!C10*1000000000)))</f>
        <v>-553673613.16344869</v>
      </c>
      <c r="D9" s="45"/>
      <c r="E9" s="45">
        <f>Umweltauswirkungen!$C$38-(National_DevRights!$C$24*(Umweltauswirkungen!$E$9-('Globale Grenzen'!E10*1000000000)))</f>
        <v>-142816513.95659107</v>
      </c>
      <c r="F9" s="12" t="s">
        <v>245</v>
      </c>
      <c r="G9" s="5"/>
      <c r="H9" s="5"/>
      <c r="I9" s="5"/>
      <c r="J9" s="5"/>
      <c r="K9" s="5"/>
      <c r="L9" s="5"/>
      <c r="M9" s="5"/>
      <c r="N9" s="5"/>
      <c r="O9" s="5"/>
      <c r="P9" s="5"/>
      <c r="Q9" s="5"/>
      <c r="R9" s="5"/>
      <c r="S9" s="5"/>
      <c r="T9" s="5"/>
      <c r="U9" s="5"/>
      <c r="V9" s="5"/>
    </row>
    <row r="10" spans="1:22" x14ac:dyDescent="0.25">
      <c r="A10" s="5"/>
      <c r="B10" s="8" t="s">
        <v>52</v>
      </c>
      <c r="C10" s="46"/>
      <c r="D10" s="46"/>
      <c r="E10" s="46"/>
      <c r="F10" s="13" t="s">
        <v>245</v>
      </c>
      <c r="G10" s="5"/>
      <c r="H10" s="5"/>
      <c r="I10" s="5"/>
      <c r="J10" s="5"/>
      <c r="K10" s="5"/>
      <c r="L10" s="5"/>
      <c r="M10" s="5"/>
      <c r="N10" s="5"/>
      <c r="O10" s="5"/>
      <c r="P10" s="5"/>
      <c r="Q10" s="5"/>
      <c r="R10" s="5"/>
      <c r="S10" s="5"/>
      <c r="T10" s="5"/>
      <c r="U10" s="5"/>
      <c r="V10" s="5"/>
    </row>
    <row r="11" spans="1:22" x14ac:dyDescent="0.25">
      <c r="A11" s="5"/>
      <c r="B11" s="7" t="s">
        <v>53</v>
      </c>
      <c r="C11" s="45">
        <f>Umweltauswirkungen!$C$40-(National_DevRights!$C$24*(Umweltauswirkungen!$E$11-('Globale Grenzen'!C11*1000000000)))</f>
        <v>-1788263862.8333435</v>
      </c>
      <c r="D11" s="45"/>
      <c r="E11" s="45">
        <f>Umweltauswirkungen!$C$40-(National_DevRights!$C$24*(Umweltauswirkungen!$E$11-('Globale Grenzen'!E11*1000000000)))</f>
        <v>-174182401.66354561</v>
      </c>
      <c r="F11" s="12" t="s">
        <v>246</v>
      </c>
      <c r="G11" s="5"/>
      <c r="H11" s="5"/>
      <c r="I11" s="5"/>
      <c r="J11" s="5"/>
      <c r="K11" s="5"/>
      <c r="L11" s="5"/>
      <c r="M11" s="5"/>
      <c r="N11" s="5"/>
      <c r="O11" s="5"/>
      <c r="P11" s="5"/>
      <c r="Q11" s="5"/>
      <c r="R11" s="5"/>
      <c r="S11" s="5"/>
      <c r="T11" s="5"/>
      <c r="U11" s="5"/>
      <c r="V11" s="5"/>
    </row>
    <row r="12" spans="1:22" x14ac:dyDescent="0.25">
      <c r="A12" s="5"/>
      <c r="B12" s="28" t="s">
        <v>50</v>
      </c>
      <c r="C12" s="47">
        <f>Umweltauswirkungen!$C$41-(National_DevRights!$C$24*(Umweltauswirkungen!$E$11-('Globale Grenzen'!C11*1000000000)))</f>
        <v>-1488263862.8333435</v>
      </c>
      <c r="D12" s="47"/>
      <c r="E12" s="47">
        <f>Umweltauswirkungen!$C$41-(National_DevRights!$C$24*(Umweltauswirkungen!$E$11-('Globale Grenzen'!E11*1000000000)))</f>
        <v>125817598.33645439</v>
      </c>
      <c r="F12" s="29" t="s">
        <v>246</v>
      </c>
      <c r="G12" s="5"/>
      <c r="H12" s="5"/>
      <c r="I12" s="5"/>
      <c r="J12" s="5"/>
      <c r="K12" s="5"/>
      <c r="L12" s="5"/>
      <c r="M12" s="5"/>
      <c r="N12" s="5"/>
      <c r="O12" s="5"/>
      <c r="P12" s="5"/>
      <c r="Q12" s="5"/>
      <c r="R12" s="5"/>
      <c r="S12" s="5"/>
      <c r="T12" s="5"/>
      <c r="U12" s="5"/>
      <c r="V12" s="5"/>
    </row>
    <row r="13" spans="1:22" x14ac:dyDescent="0.25">
      <c r="A13" s="5"/>
      <c r="B13" s="5"/>
      <c r="C13" s="5"/>
      <c r="D13" s="5"/>
      <c r="E13" s="5"/>
      <c r="F13" s="5"/>
      <c r="G13" s="5"/>
      <c r="H13" s="5"/>
      <c r="I13" s="5"/>
      <c r="J13" s="5"/>
      <c r="K13" s="5"/>
      <c r="L13" s="5"/>
      <c r="M13" s="5"/>
      <c r="N13" s="5"/>
      <c r="O13" s="5"/>
      <c r="P13" s="5"/>
      <c r="Q13" s="5"/>
      <c r="R13" s="5"/>
      <c r="S13" s="5"/>
      <c r="T13" s="5"/>
      <c r="U13" s="5"/>
      <c r="V13" s="5"/>
    </row>
    <row r="14" spans="1:22" ht="15.75" customHeight="1" x14ac:dyDescent="0.25">
      <c r="A14" s="5"/>
      <c r="B14" s="65" t="s">
        <v>197</v>
      </c>
      <c r="C14" s="65"/>
      <c r="D14" s="65"/>
      <c r="E14" s="65"/>
      <c r="F14" s="65"/>
      <c r="G14" s="5"/>
      <c r="H14" s="5"/>
      <c r="I14" s="5"/>
      <c r="J14" s="5"/>
      <c r="K14" s="5"/>
      <c r="L14" s="5"/>
      <c r="M14" s="5"/>
      <c r="N14" s="5"/>
      <c r="O14" s="5"/>
      <c r="P14" s="5"/>
      <c r="Q14" s="5"/>
      <c r="R14" s="5"/>
      <c r="S14" s="5"/>
      <c r="T14" s="5"/>
      <c r="U14" s="5"/>
      <c r="V14" s="5"/>
    </row>
    <row r="15" spans="1:22" x14ac:dyDescent="0.25">
      <c r="A15" s="5"/>
      <c r="B15" t="s">
        <v>213</v>
      </c>
      <c r="G15" s="5"/>
      <c r="H15" s="5"/>
      <c r="I15" s="5"/>
      <c r="J15" s="5"/>
      <c r="K15" s="5"/>
      <c r="L15" s="5"/>
      <c r="M15" s="5"/>
      <c r="N15" s="5"/>
      <c r="O15" s="5"/>
      <c r="P15" s="5"/>
      <c r="Q15" s="5"/>
      <c r="R15" s="5"/>
      <c r="S15" s="5"/>
      <c r="T15" s="5"/>
      <c r="U15" s="5"/>
      <c r="V15" s="5"/>
    </row>
    <row r="16" spans="1:22" x14ac:dyDescent="0.25">
      <c r="A16" s="5"/>
      <c r="B16" s="4" t="s">
        <v>116</v>
      </c>
      <c r="C16" s="4" t="s">
        <v>20</v>
      </c>
      <c r="D16" s="4"/>
      <c r="E16" s="4" t="s">
        <v>7</v>
      </c>
      <c r="F16" s="4" t="s">
        <v>86</v>
      </c>
      <c r="G16" s="5"/>
      <c r="H16" s="5"/>
      <c r="I16" s="5"/>
      <c r="J16" s="5"/>
      <c r="K16" s="5"/>
      <c r="L16" s="5"/>
      <c r="M16" s="5"/>
      <c r="N16" s="5"/>
      <c r="O16" s="5"/>
      <c r="P16" s="5"/>
      <c r="Q16" s="5"/>
      <c r="R16" s="5"/>
      <c r="S16" s="5"/>
      <c r="T16" s="5"/>
      <c r="U16" s="5"/>
      <c r="V16" s="5"/>
    </row>
    <row r="17" spans="1:22" x14ac:dyDescent="0.25">
      <c r="A17" s="5"/>
      <c r="B17" s="7" t="s">
        <v>63</v>
      </c>
      <c r="C17" s="41">
        <f>C5/Umweltauswirkungen!C32</f>
        <v>-0.79145128847328716</v>
      </c>
      <c r="D17" s="41">
        <f>D5/Umweltauswirkungen!C32</f>
        <v>-0.2368984604756926</v>
      </c>
      <c r="E17" s="41">
        <f>E5/Umweltauswirkungen!C32</f>
        <v>1.8080150927654366</v>
      </c>
      <c r="F17" s="12" t="s">
        <v>110</v>
      </c>
      <c r="G17" s="5"/>
      <c r="H17" s="5"/>
      <c r="I17" s="5"/>
      <c r="J17" s="5"/>
      <c r="K17" s="5"/>
      <c r="L17" s="5"/>
      <c r="M17" s="5"/>
      <c r="N17" s="5"/>
      <c r="O17" s="5"/>
      <c r="P17" s="5"/>
      <c r="Q17" s="5"/>
      <c r="R17" s="5"/>
      <c r="S17" s="5"/>
      <c r="T17" s="5"/>
      <c r="U17" s="5"/>
      <c r="V17" s="5"/>
    </row>
    <row r="18" spans="1:22" x14ac:dyDescent="0.25">
      <c r="A18" s="5"/>
      <c r="B18" s="28" t="s">
        <v>64</v>
      </c>
      <c r="C18" s="29">
        <f>C6/Umweltauswirkungen!C32</f>
        <v>-0.64122453110367261</v>
      </c>
      <c r="D18" s="29">
        <f>D6/Umweltauswirkungen!C32</f>
        <v>-8.6671703106078093E-2</v>
      </c>
      <c r="E18" s="29">
        <f>E6/Umweltauswirkungen!C32</f>
        <v>1.9582418501350509</v>
      </c>
      <c r="F18" s="29" t="s">
        <v>110</v>
      </c>
      <c r="G18" s="5"/>
      <c r="H18" s="5"/>
      <c r="I18" s="5"/>
      <c r="J18" s="5"/>
      <c r="K18" s="5"/>
      <c r="L18" s="5"/>
      <c r="M18" s="5"/>
      <c r="N18" s="5"/>
      <c r="O18" s="5"/>
      <c r="P18" s="5"/>
      <c r="Q18" s="5"/>
      <c r="R18" s="5"/>
      <c r="S18" s="5"/>
      <c r="T18" s="5"/>
      <c r="U18" s="5"/>
      <c r="V18" s="5"/>
    </row>
    <row r="19" spans="1:22" x14ac:dyDescent="0.25">
      <c r="A19" s="5"/>
      <c r="B19" s="5"/>
      <c r="C19" s="5"/>
      <c r="D19" s="5"/>
      <c r="E19" s="5"/>
      <c r="F19" s="5"/>
      <c r="G19" s="5"/>
      <c r="H19" s="5"/>
      <c r="I19" s="5"/>
      <c r="J19" s="5"/>
      <c r="K19" s="5"/>
      <c r="L19" s="5"/>
      <c r="M19" s="5"/>
      <c r="N19" s="5"/>
      <c r="O19" s="5"/>
      <c r="P19" s="5"/>
      <c r="Q19" s="5"/>
      <c r="R19" s="5"/>
      <c r="S19" s="5"/>
      <c r="T19" s="5"/>
      <c r="U19" s="5"/>
      <c r="V19" s="5"/>
    </row>
    <row r="20" spans="1:22" ht="15.75" customHeight="1" x14ac:dyDescent="0.25">
      <c r="A20" s="5"/>
      <c r="B20" s="63" t="s">
        <v>194</v>
      </c>
      <c r="C20" s="63"/>
      <c r="D20" s="63"/>
      <c r="E20" s="63"/>
      <c r="F20" s="63"/>
      <c r="G20" s="5"/>
      <c r="H20" s="5"/>
      <c r="I20" s="5"/>
      <c r="J20" s="5"/>
      <c r="K20" s="5"/>
      <c r="L20" s="5"/>
      <c r="M20" s="5"/>
      <c r="N20" s="5"/>
      <c r="O20" s="5"/>
      <c r="P20" s="5"/>
      <c r="Q20" s="5"/>
      <c r="R20" s="5"/>
      <c r="S20" s="5"/>
      <c r="T20" s="5"/>
      <c r="U20" s="5"/>
      <c r="V20" s="5"/>
    </row>
    <row r="21" spans="1:22" ht="60" customHeight="1" x14ac:dyDescent="0.25">
      <c r="A21" s="5"/>
      <c r="B21" s="4"/>
      <c r="C21" s="4"/>
      <c r="D21" s="4"/>
      <c r="E21" s="4"/>
      <c r="F21" s="4" t="s">
        <v>24</v>
      </c>
      <c r="G21" s="5"/>
      <c r="H21" s="5"/>
      <c r="I21" s="5"/>
      <c r="J21" s="5"/>
      <c r="K21" s="5"/>
      <c r="L21" s="5"/>
      <c r="M21" s="5"/>
      <c r="N21" s="5"/>
      <c r="O21" s="5"/>
      <c r="P21" s="5"/>
      <c r="Q21" s="5"/>
      <c r="R21" s="5"/>
      <c r="S21" s="5"/>
      <c r="T21" s="5"/>
      <c r="U21" s="5"/>
      <c r="V21" s="5"/>
    </row>
    <row r="22" spans="1:22" ht="60" customHeight="1" x14ac:dyDescent="0.25">
      <c r="A22" s="5"/>
      <c r="B22" s="7" t="s">
        <v>48</v>
      </c>
      <c r="C22" s="45">
        <v>5202569999199.9805</v>
      </c>
      <c r="D22" s="10"/>
      <c r="E22" s="10"/>
      <c r="F22" s="64" t="s">
        <v>193</v>
      </c>
      <c r="G22" s="5"/>
      <c r="H22" s="5"/>
      <c r="I22" s="5"/>
      <c r="J22" s="5"/>
      <c r="K22" s="5"/>
      <c r="L22" s="5"/>
      <c r="M22" s="5"/>
      <c r="N22" s="5"/>
      <c r="O22" s="5"/>
      <c r="P22" s="5"/>
      <c r="Q22" s="5"/>
      <c r="R22" s="5"/>
      <c r="S22" s="5"/>
      <c r="T22" s="5"/>
      <c r="U22" s="5"/>
      <c r="V22" s="5"/>
    </row>
    <row r="23" spans="1:22" x14ac:dyDescent="0.25">
      <c r="A23" s="5"/>
      <c r="B23" s="8" t="s">
        <v>49</v>
      </c>
      <c r="C23" s="46">
        <v>70911253698092.625</v>
      </c>
      <c r="D23" s="11"/>
      <c r="E23" s="11"/>
      <c r="F23" s="64"/>
      <c r="G23" s="5"/>
      <c r="H23" s="5"/>
      <c r="I23" s="5"/>
      <c r="J23" s="5"/>
      <c r="K23" s="5"/>
      <c r="L23" s="5"/>
      <c r="M23" s="5"/>
      <c r="N23" s="5"/>
      <c r="O23" s="5"/>
      <c r="P23" s="5"/>
      <c r="Q23" s="5"/>
      <c r="R23" s="5"/>
      <c r="S23" s="5"/>
      <c r="T23" s="5"/>
      <c r="U23" s="5"/>
      <c r="V23" s="5"/>
    </row>
    <row r="24" spans="1:22" x14ac:dyDescent="0.25">
      <c r="A24" s="5"/>
      <c r="B24" s="9" t="s">
        <v>44</v>
      </c>
      <c r="C24" s="50">
        <f>C22/C23</f>
        <v>7.3367339144081722E-2</v>
      </c>
      <c r="D24" s="33"/>
      <c r="E24" s="33"/>
      <c r="F24" s="66"/>
      <c r="G24" s="5"/>
      <c r="H24" s="5"/>
      <c r="I24" s="5"/>
      <c r="J24" s="5"/>
      <c r="K24" s="5"/>
      <c r="L24" s="5"/>
      <c r="M24" s="5"/>
      <c r="N24" s="5"/>
      <c r="O24" s="5"/>
      <c r="P24" s="5"/>
      <c r="Q24" s="5"/>
      <c r="R24" s="5"/>
      <c r="S24" s="5"/>
      <c r="T24" s="5"/>
      <c r="U24" s="5"/>
      <c r="V24" s="5"/>
    </row>
    <row r="25" spans="1:22" x14ac:dyDescent="0.25">
      <c r="A25" s="5"/>
      <c r="B25" s="5"/>
      <c r="C25" s="5"/>
      <c r="D25" s="5"/>
      <c r="E25" s="5"/>
      <c r="F25" s="5"/>
      <c r="G25" s="5"/>
      <c r="H25" s="5"/>
      <c r="I25" s="5"/>
      <c r="J25" s="5"/>
      <c r="K25" s="5"/>
      <c r="L25" s="5"/>
      <c r="M25" s="5"/>
      <c r="N25" s="5"/>
      <c r="O25" s="5"/>
      <c r="P25" s="5"/>
      <c r="Q25" s="5"/>
      <c r="R25" s="5"/>
      <c r="S25" s="5"/>
      <c r="T25" s="5"/>
      <c r="U25" s="5"/>
      <c r="V25" s="5"/>
    </row>
    <row r="26" spans="1:22" x14ac:dyDescent="0.25">
      <c r="A26" s="5"/>
      <c r="B26" s="5"/>
      <c r="C26" s="5"/>
      <c r="D26" s="5"/>
      <c r="E26" s="5"/>
      <c r="F26" s="5"/>
      <c r="G26" s="5"/>
      <c r="H26" s="5"/>
      <c r="I26" s="5"/>
      <c r="J26" s="5"/>
      <c r="K26" s="5"/>
      <c r="L26" s="5"/>
      <c r="M26" s="5"/>
      <c r="N26" s="5"/>
      <c r="O26" s="5"/>
      <c r="P26" s="5"/>
      <c r="Q26" s="5"/>
      <c r="R26" s="5"/>
      <c r="S26" s="5"/>
      <c r="T26" s="5"/>
      <c r="U26" s="5"/>
      <c r="V26" s="5"/>
    </row>
    <row r="27" spans="1:22" ht="15.75" customHeight="1" x14ac:dyDescent="0.25">
      <c r="A27" s="5"/>
      <c r="B27" s="63" t="s">
        <v>195</v>
      </c>
      <c r="C27" s="63"/>
      <c r="D27" s="63"/>
      <c r="E27" s="63"/>
      <c r="F27" s="5"/>
      <c r="G27" s="5"/>
      <c r="H27" s="5"/>
      <c r="I27" s="5"/>
      <c r="J27" s="5"/>
      <c r="K27" s="5"/>
      <c r="L27" s="5"/>
      <c r="M27" s="5"/>
      <c r="N27" s="5"/>
      <c r="O27" s="5"/>
      <c r="P27" s="5"/>
      <c r="Q27" s="5"/>
      <c r="R27" s="5"/>
      <c r="S27" s="5"/>
      <c r="T27" s="5"/>
      <c r="U27" s="5"/>
      <c r="V27" s="5"/>
    </row>
    <row r="28" spans="1:22" x14ac:dyDescent="0.25">
      <c r="A28" s="5"/>
      <c r="B28" s="4" t="s">
        <v>116</v>
      </c>
      <c r="C28" s="4" t="s">
        <v>20</v>
      </c>
      <c r="D28" s="4" t="s">
        <v>7</v>
      </c>
      <c r="E28" s="4" t="s">
        <v>86</v>
      </c>
      <c r="F28" s="5"/>
      <c r="G28" s="5"/>
      <c r="H28" s="5"/>
      <c r="I28" s="5"/>
      <c r="J28" s="5"/>
      <c r="K28" s="5"/>
      <c r="L28" s="5"/>
      <c r="M28" s="5"/>
      <c r="N28" s="5"/>
      <c r="O28" s="5"/>
      <c r="P28" s="5"/>
      <c r="Q28" s="5"/>
      <c r="R28" s="5"/>
      <c r="S28" s="5"/>
      <c r="T28" s="5"/>
      <c r="U28" s="5"/>
      <c r="V28" s="5"/>
    </row>
    <row r="29" spans="1:22" x14ac:dyDescent="0.25">
      <c r="A29" s="5"/>
      <c r="B29" s="7" t="s">
        <v>63</v>
      </c>
      <c r="C29" s="31">
        <f>C5/1000000000</f>
        <v>-0.5584480291467514</v>
      </c>
      <c r="D29" s="31">
        <f>E5/1000000000</f>
        <v>1.2757354494552919</v>
      </c>
      <c r="E29" s="10" t="s">
        <v>11</v>
      </c>
      <c r="F29" s="5"/>
      <c r="G29" s="5"/>
      <c r="H29" s="5"/>
      <c r="I29" s="5"/>
      <c r="J29" s="5"/>
      <c r="K29" s="5"/>
      <c r="L29" s="5"/>
      <c r="M29" s="5"/>
      <c r="N29" s="5"/>
      <c r="O29" s="5"/>
      <c r="P29" s="5"/>
      <c r="Q29" s="5"/>
      <c r="R29" s="5"/>
      <c r="S29" s="5"/>
      <c r="T29" s="5"/>
      <c r="U29" s="5"/>
      <c r="V29" s="5"/>
    </row>
    <row r="30" spans="1:22" x14ac:dyDescent="0.25">
      <c r="A30" s="5"/>
      <c r="B30" s="8" t="s">
        <v>64</v>
      </c>
      <c r="C30" s="32">
        <f>C6/1000000000</f>
        <v>-0.45244802914675142</v>
      </c>
      <c r="D30" s="32">
        <f>E6/1000000000</f>
        <v>1.381735449455292</v>
      </c>
      <c r="E30" s="11" t="s">
        <v>11</v>
      </c>
      <c r="F30" s="5"/>
      <c r="G30" s="5"/>
      <c r="H30" s="5"/>
      <c r="I30" s="5"/>
      <c r="J30" s="5"/>
      <c r="K30" s="5"/>
      <c r="L30" s="5"/>
      <c r="M30" s="5"/>
      <c r="N30" s="5"/>
      <c r="O30" s="5"/>
      <c r="P30" s="5"/>
      <c r="Q30" s="5"/>
      <c r="R30" s="5"/>
      <c r="S30" s="5"/>
      <c r="T30" s="5"/>
      <c r="U30" s="5"/>
      <c r="V30" s="5"/>
    </row>
    <row r="31" spans="1:22" x14ac:dyDescent="0.25">
      <c r="A31" s="5"/>
      <c r="B31" s="7" t="s">
        <v>60</v>
      </c>
      <c r="C31" s="31">
        <f>C7</f>
        <v>103.71027480171441</v>
      </c>
      <c r="D31" s="31">
        <f>E7</f>
        <v>250.44495308987786</v>
      </c>
      <c r="E31" s="10" t="s">
        <v>241</v>
      </c>
      <c r="F31" s="5"/>
      <c r="G31" s="5"/>
      <c r="H31" s="5"/>
      <c r="I31" s="5"/>
      <c r="J31" s="5"/>
      <c r="K31" s="5"/>
      <c r="L31" s="5"/>
      <c r="M31" s="5"/>
      <c r="N31" s="5"/>
      <c r="O31" s="5"/>
      <c r="P31" s="5"/>
      <c r="Q31" s="5"/>
      <c r="R31" s="5"/>
      <c r="S31" s="5"/>
      <c r="T31" s="5"/>
      <c r="U31" s="5"/>
      <c r="V31" s="5"/>
    </row>
    <row r="32" spans="1:22" x14ac:dyDescent="0.25">
      <c r="A32" s="5"/>
      <c r="B32" s="7" t="s">
        <v>61</v>
      </c>
      <c r="C32" s="31">
        <f>C8</f>
        <v>115.75427480171442</v>
      </c>
      <c r="D32" s="31">
        <f>E8</f>
        <v>262.48895308987784</v>
      </c>
      <c r="E32" s="10" t="s">
        <v>241</v>
      </c>
      <c r="F32" s="5"/>
      <c r="G32" s="5"/>
      <c r="H32" s="5"/>
      <c r="I32" s="5"/>
      <c r="J32" s="5"/>
      <c r="K32" s="5"/>
      <c r="L32" s="5"/>
      <c r="M32" s="5"/>
      <c r="N32" s="5"/>
      <c r="O32" s="5"/>
      <c r="P32" s="5"/>
      <c r="Q32" s="5"/>
      <c r="R32" s="5"/>
      <c r="S32" s="5"/>
      <c r="T32" s="5"/>
      <c r="U32" s="5"/>
      <c r="V32" s="5"/>
    </row>
    <row r="33" spans="1:36" x14ac:dyDescent="0.25">
      <c r="A33" s="5"/>
      <c r="B33" s="8" t="s">
        <v>51</v>
      </c>
      <c r="C33" s="32">
        <f>C9/1000000000</f>
        <v>-0.55367361316344865</v>
      </c>
      <c r="D33" s="32">
        <f>E9/1000000000</f>
        <v>-0.14281651395659106</v>
      </c>
      <c r="E33" s="11" t="s">
        <v>223</v>
      </c>
      <c r="F33" s="5"/>
      <c r="G33" s="5"/>
      <c r="H33" s="5"/>
      <c r="I33" s="5"/>
      <c r="J33" s="5"/>
      <c r="K33" s="5"/>
      <c r="L33" s="5"/>
      <c r="M33" s="5"/>
      <c r="N33" s="5"/>
      <c r="O33" s="5"/>
      <c r="P33" s="5"/>
      <c r="Q33" s="5"/>
      <c r="R33" s="5"/>
      <c r="S33" s="5"/>
      <c r="T33" s="5"/>
      <c r="U33" s="5"/>
      <c r="V33" s="5"/>
    </row>
    <row r="34" spans="1:36" x14ac:dyDescent="0.25">
      <c r="A34" s="5"/>
      <c r="B34" s="7" t="s">
        <v>53</v>
      </c>
      <c r="C34" s="31">
        <f>C11/1000000000</f>
        <v>-1.7882638628333436</v>
      </c>
      <c r="D34" s="31">
        <f>E11/1000000000</f>
        <v>-0.17418240166354562</v>
      </c>
      <c r="E34" s="10" t="s">
        <v>224</v>
      </c>
      <c r="F34" s="5"/>
      <c r="G34" s="5"/>
      <c r="H34" s="5"/>
      <c r="I34" s="5"/>
      <c r="J34" s="5"/>
      <c r="K34" s="5"/>
      <c r="L34" s="5"/>
      <c r="M34" s="5"/>
      <c r="N34" s="5"/>
      <c r="O34" s="5"/>
      <c r="P34" s="5"/>
      <c r="Q34" s="5"/>
      <c r="R34" s="5"/>
      <c r="S34" s="5"/>
      <c r="T34" s="5"/>
      <c r="U34" s="5"/>
      <c r="V34" s="5"/>
    </row>
    <row r="35" spans="1:36" x14ac:dyDescent="0.25">
      <c r="A35" s="5"/>
      <c r="B35" s="9" t="s">
        <v>50</v>
      </c>
      <c r="C35" s="51">
        <f>C12/1000000000</f>
        <v>-1.4882638628333436</v>
      </c>
      <c r="D35" s="51">
        <f>E12/1000000000</f>
        <v>0.12581759833645439</v>
      </c>
      <c r="E35" s="33" t="s">
        <v>247</v>
      </c>
      <c r="F35" s="5"/>
      <c r="G35" s="5"/>
      <c r="H35" s="5"/>
      <c r="I35" s="5"/>
      <c r="J35" s="5"/>
      <c r="K35" s="5"/>
      <c r="L35" s="5"/>
      <c r="M35" s="5"/>
      <c r="N35" s="5"/>
      <c r="O35" s="5"/>
      <c r="P35" s="5"/>
      <c r="Q35" s="5"/>
      <c r="R35" s="5"/>
      <c r="S35" s="5"/>
      <c r="T35" s="5"/>
      <c r="U35" s="5"/>
      <c r="V35" s="5"/>
    </row>
    <row r="36" spans="1:36" x14ac:dyDescent="0.25">
      <c r="A36" s="5"/>
      <c r="B36" s="5"/>
      <c r="C36" s="5"/>
      <c r="D36" s="5"/>
      <c r="E36" s="5"/>
      <c r="F36" s="5"/>
      <c r="G36" s="5"/>
      <c r="H36" s="5"/>
      <c r="I36" s="5"/>
      <c r="J36" s="5"/>
      <c r="K36" s="5"/>
      <c r="L36" s="5"/>
      <c r="M36" s="5"/>
      <c r="N36" s="5"/>
      <c r="O36" s="5"/>
      <c r="P36" s="5"/>
      <c r="Q36" s="5"/>
      <c r="R36" s="5"/>
      <c r="S36" s="5"/>
      <c r="T36" s="5"/>
      <c r="U36" s="5"/>
      <c r="V36" s="5"/>
    </row>
    <row r="37" spans="1:36" x14ac:dyDescent="0.25">
      <c r="A37" s="5"/>
      <c r="B37" s="5"/>
      <c r="C37" s="5"/>
      <c r="D37" s="5"/>
      <c r="E37" s="5"/>
      <c r="F37" s="5"/>
      <c r="G37" s="5"/>
      <c r="H37" s="5"/>
      <c r="I37" s="5"/>
      <c r="J37" s="5"/>
      <c r="K37" s="5"/>
      <c r="L37" s="5"/>
      <c r="M37" s="5"/>
      <c r="N37" s="5"/>
      <c r="O37" s="5"/>
      <c r="P37" s="5"/>
      <c r="Q37" s="5"/>
      <c r="R37" s="5"/>
      <c r="S37" s="5"/>
      <c r="T37" s="5"/>
      <c r="U37" s="5"/>
      <c r="V37" s="5"/>
    </row>
    <row r="38" spans="1:36" ht="15.75" customHeight="1" x14ac:dyDescent="0.25">
      <c r="A38" s="5"/>
      <c r="B38" s="63" t="s">
        <v>203</v>
      </c>
      <c r="C38" s="63"/>
      <c r="D38" s="63"/>
      <c r="E38" s="63"/>
      <c r="F38" s="63"/>
      <c r="G38" s="63"/>
      <c r="H38" s="63"/>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1:36" ht="48" x14ac:dyDescent="0.25">
      <c r="A39" s="5"/>
      <c r="B39" s="4" t="s">
        <v>116</v>
      </c>
      <c r="C39" s="4" t="s">
        <v>46</v>
      </c>
      <c r="D39" s="4" t="s">
        <v>112</v>
      </c>
      <c r="E39" s="4"/>
      <c r="F39" s="4" t="s">
        <v>86</v>
      </c>
      <c r="G39" s="4" t="s">
        <v>109</v>
      </c>
      <c r="H39" s="4" t="s">
        <v>86</v>
      </c>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36" ht="18.75" customHeight="1" x14ac:dyDescent="0.25">
      <c r="A40" s="5"/>
      <c r="B40" s="7" t="s">
        <v>63</v>
      </c>
      <c r="C40" s="31">
        <f>C5/Umweltauswirkungen!$C$18</f>
        <v>-6.8269930213539292</v>
      </c>
      <c r="D40" s="31">
        <f>D5/Umweltauswirkungen!$C$18</f>
        <v>-2.0434664267927714</v>
      </c>
      <c r="E40" s="31">
        <f>E5/Umweltauswirkungen!$C$18</f>
        <v>15.595787890651492</v>
      </c>
      <c r="F40" s="10" t="s">
        <v>254</v>
      </c>
      <c r="G40" s="12">
        <v>-6.6</v>
      </c>
      <c r="H40" s="10" t="s">
        <v>254</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1:36" x14ac:dyDescent="0.25">
      <c r="A41" s="5"/>
      <c r="B41" s="8" t="s">
        <v>64</v>
      </c>
      <c r="C41" s="32">
        <f>C6/Umweltauswirkungen!$C$18</f>
        <v>-5.5311495005715328</v>
      </c>
      <c r="D41" s="32">
        <f>D6/Umweltauswirkungen!$C$18</f>
        <v>-0.74762290601037529</v>
      </c>
      <c r="E41" s="32">
        <f>E6/Umweltauswirkungen!$C$18</f>
        <v>16.891631411433888</v>
      </c>
      <c r="F41" s="11" t="s">
        <v>254</v>
      </c>
      <c r="G41" s="27"/>
      <c r="H41" s="13"/>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36" ht="24" x14ac:dyDescent="0.25">
      <c r="A42" s="5"/>
      <c r="B42" s="7" t="s">
        <v>51</v>
      </c>
      <c r="C42" s="12">
        <f>C9/Umweltauswirkungen!$C$18</f>
        <v>-6.7686260777927716</v>
      </c>
      <c r="D42" s="12"/>
      <c r="E42" s="12">
        <f>E9/Umweltauswirkungen!$C$18</f>
        <v>-1.7459231535035582</v>
      </c>
      <c r="F42" s="41" t="s">
        <v>255</v>
      </c>
      <c r="G42" s="12">
        <v>-3.7</v>
      </c>
      <c r="H42" s="41" t="s">
        <v>255</v>
      </c>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1:36" x14ac:dyDescent="0.25">
      <c r="A43" s="5"/>
      <c r="B43" s="8" t="s">
        <v>52</v>
      </c>
      <c r="C43" s="13"/>
      <c r="D43" s="13"/>
      <c r="E43" s="13"/>
      <c r="F43" s="13" t="s">
        <v>255</v>
      </c>
      <c r="G43" s="13"/>
      <c r="H43" s="13"/>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6" x14ac:dyDescent="0.25">
      <c r="A44" s="5"/>
      <c r="B44" s="7" t="s">
        <v>53</v>
      </c>
      <c r="C44" s="12">
        <f>C11/Umweltauswirkungen!$C$18</f>
        <v>-21.861416416055544</v>
      </c>
      <c r="D44" s="10"/>
      <c r="E44" s="41">
        <f>E11/Umweltauswirkungen!$C$18</f>
        <v>-2.1293692134907776</v>
      </c>
      <c r="F44" s="10" t="s">
        <v>255</v>
      </c>
      <c r="G44" s="12"/>
      <c r="H44" s="12"/>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6" ht="24" x14ac:dyDescent="0.25">
      <c r="A45" s="5"/>
      <c r="B45" s="28" t="s">
        <v>50</v>
      </c>
      <c r="C45" s="29">
        <f>C12/Umweltauswirkungen!$C$18</f>
        <v>-18.193934753463857</v>
      </c>
      <c r="D45" s="34"/>
      <c r="E45" s="29">
        <f>E12/Umweltauswirkungen!$C$18</f>
        <v>1.5381124491009095</v>
      </c>
      <c r="F45" s="34" t="s">
        <v>255</v>
      </c>
      <c r="G45" s="29">
        <v>-10.8</v>
      </c>
      <c r="H45" s="34" t="s">
        <v>255</v>
      </c>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36"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36"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36"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1:36"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1:36"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6"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6"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36"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6"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1:36"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6"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6"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6"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6"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6"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6"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x14ac:dyDescent="0.2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x14ac:dyDescent="0.2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x14ac:dyDescent="0.2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x14ac:dyDescent="0.2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x14ac:dyDescent="0.2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sheetData>
  <mergeCells count="6">
    <mergeCell ref="B38:H38"/>
    <mergeCell ref="B27:E27"/>
    <mergeCell ref="B20:F20"/>
    <mergeCell ref="B14:F14"/>
    <mergeCell ref="B2:F2"/>
    <mergeCell ref="F22:F24"/>
  </mergeCells>
  <pageMargins left="0.7" right="0.7" top="0.78740157499999996" bottom="0.78740157499999996"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47"/>
  <sheetViews>
    <sheetView workbookViewId="0">
      <selection activeCell="F44" sqref="F44"/>
    </sheetView>
  </sheetViews>
  <sheetFormatPr baseColWidth="10" defaultRowHeight="15" x14ac:dyDescent="0.25"/>
  <cols>
    <col min="1" max="1" width="26.85546875" customWidth="1"/>
    <col min="2" max="2" width="32" customWidth="1"/>
    <col min="3" max="3" width="24.140625" customWidth="1"/>
    <col min="4" max="4" width="20.85546875" customWidth="1"/>
    <col min="5" max="5" width="30.85546875" customWidth="1"/>
    <col min="6" max="6" width="29.85546875" customWidth="1"/>
  </cols>
  <sheetData>
    <row r="1" spans="1:33"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75" x14ac:dyDescent="0.25">
      <c r="A2" s="5"/>
      <c r="B2" s="63" t="s">
        <v>199</v>
      </c>
      <c r="C2" s="63"/>
      <c r="D2" s="63"/>
      <c r="E2" s="63"/>
      <c r="F2" s="63"/>
      <c r="G2" s="5"/>
      <c r="H2" s="5"/>
      <c r="I2" s="5"/>
      <c r="J2" s="5"/>
      <c r="K2" s="5"/>
      <c r="L2" s="5"/>
      <c r="M2" s="5"/>
      <c r="N2" s="5"/>
      <c r="O2" s="5"/>
      <c r="P2" s="5"/>
      <c r="Q2" s="5"/>
      <c r="R2" s="5"/>
      <c r="S2" s="5"/>
      <c r="T2" s="5"/>
      <c r="U2" s="5"/>
      <c r="V2" s="5"/>
      <c r="W2" s="5"/>
      <c r="X2" s="5"/>
      <c r="Y2" s="5"/>
      <c r="Z2" s="5"/>
      <c r="AA2" s="5"/>
      <c r="AB2" s="5"/>
      <c r="AC2" s="5"/>
      <c r="AD2" s="5"/>
      <c r="AE2" s="5"/>
      <c r="AF2" s="5"/>
      <c r="AG2" s="5"/>
    </row>
    <row r="3" spans="1:33" x14ac:dyDescent="0.25">
      <c r="A3" s="5"/>
      <c r="B3" s="1" t="s">
        <v>210</v>
      </c>
      <c r="G3" s="5"/>
      <c r="H3" s="5"/>
      <c r="I3" s="5"/>
      <c r="J3" s="5"/>
      <c r="K3" s="5"/>
      <c r="L3" s="5"/>
      <c r="M3" s="5"/>
      <c r="N3" s="5"/>
      <c r="O3" s="5"/>
      <c r="P3" s="5"/>
      <c r="Q3" s="5"/>
      <c r="R3" s="5"/>
      <c r="S3" s="5"/>
      <c r="T3" s="5"/>
      <c r="U3" s="5"/>
      <c r="V3" s="5"/>
      <c r="W3" s="5"/>
      <c r="X3" s="5"/>
      <c r="Y3" s="5"/>
      <c r="Z3" s="5"/>
      <c r="AA3" s="5"/>
      <c r="AB3" s="5"/>
      <c r="AC3" s="5"/>
      <c r="AD3" s="5"/>
      <c r="AE3" s="5"/>
      <c r="AF3" s="5"/>
      <c r="AG3" s="5"/>
    </row>
    <row r="4" spans="1:33" ht="24" x14ac:dyDescent="0.25">
      <c r="A4" s="5"/>
      <c r="B4" s="4" t="s">
        <v>116</v>
      </c>
      <c r="C4" s="4" t="s">
        <v>20</v>
      </c>
      <c r="D4" s="4" t="s">
        <v>87</v>
      </c>
      <c r="E4" s="4" t="s">
        <v>86</v>
      </c>
      <c r="F4" s="4" t="s">
        <v>95</v>
      </c>
      <c r="G4" s="5"/>
      <c r="H4" s="5"/>
      <c r="I4" s="5"/>
      <c r="J4" s="5"/>
      <c r="K4" s="5"/>
      <c r="L4" s="5"/>
      <c r="M4" s="5"/>
      <c r="N4" s="5"/>
      <c r="O4" s="5"/>
      <c r="P4" s="5"/>
      <c r="Q4" s="5"/>
      <c r="R4" s="5"/>
      <c r="S4" s="5"/>
      <c r="T4" s="5"/>
      <c r="U4" s="5"/>
      <c r="V4" s="5"/>
      <c r="W4" s="5"/>
      <c r="X4" s="5"/>
      <c r="Y4" s="5"/>
      <c r="Z4" s="5"/>
      <c r="AA4" s="5"/>
      <c r="AB4" s="5"/>
      <c r="AC4" s="5"/>
      <c r="AD4" s="5"/>
      <c r="AE4" s="5"/>
      <c r="AF4" s="5"/>
      <c r="AG4" s="5"/>
    </row>
    <row r="5" spans="1:33" x14ac:dyDescent="0.25">
      <c r="A5" s="5"/>
      <c r="B5" s="7" t="s">
        <v>0</v>
      </c>
      <c r="C5" s="45">
        <f>'Globale Grenzen'!C4*(Umweltauswirkungen!C32/Umweltauswirkungen!$E$5)</f>
        <v>6645678260.869565</v>
      </c>
      <c r="D5" s="45">
        <f>'Globale Grenzen'!E4*(Umweltauswirkungen!C32/Umweltauswirkungen!E5)</f>
        <v>21026113043.47826</v>
      </c>
      <c r="E5" s="10" t="s">
        <v>45</v>
      </c>
      <c r="F5" s="12" t="s">
        <v>80</v>
      </c>
      <c r="G5" s="5"/>
      <c r="H5" s="5"/>
      <c r="I5" s="5"/>
      <c r="J5" s="5"/>
      <c r="K5" s="5"/>
      <c r="L5" s="5"/>
      <c r="M5" s="5"/>
      <c r="N5" s="5"/>
      <c r="O5" s="5"/>
      <c r="P5" s="5"/>
      <c r="Q5" s="5"/>
      <c r="R5" s="5"/>
      <c r="S5" s="5"/>
      <c r="T5" s="5"/>
      <c r="U5" s="5"/>
      <c r="V5" s="5"/>
      <c r="W5" s="5"/>
      <c r="X5" s="5"/>
      <c r="Y5" s="5"/>
      <c r="Z5" s="5"/>
      <c r="AA5" s="5"/>
      <c r="AB5" s="5"/>
      <c r="AC5" s="5"/>
      <c r="AD5" s="5"/>
      <c r="AE5" s="5"/>
      <c r="AF5" s="5"/>
      <c r="AG5" s="5"/>
    </row>
    <row r="6" spans="1:33" ht="36" x14ac:dyDescent="0.25">
      <c r="A6" s="5"/>
      <c r="B6" s="8" t="s">
        <v>85</v>
      </c>
      <c r="C6" s="46">
        <f>('Globale Grenzen'!C6*(Umweltauswirkungen!C32/Umweltauswirkungen!$E$5))-((Umweltauswirkungen!$C$27+Umweltauswirkungen!$C$28)*1000000)</f>
        <v>6592043478.260869</v>
      </c>
      <c r="D6" s="46">
        <f>('Globale Grenzen'!E6*(Umweltauswirkungen!C32/Umweltauswirkungen!$E$5))-((Umweltauswirkungen!$C$27+Umweltauswirkungen!$C$28)*1000000)</f>
        <v>20972478260.869564</v>
      </c>
      <c r="E6" s="11" t="s">
        <v>45</v>
      </c>
      <c r="F6" s="13" t="s">
        <v>81</v>
      </c>
      <c r="G6" s="5"/>
      <c r="H6" s="5"/>
      <c r="I6" s="5"/>
      <c r="J6" s="5"/>
      <c r="K6" s="5"/>
      <c r="L6" s="5"/>
      <c r="M6" s="5"/>
      <c r="N6" s="5"/>
      <c r="O6" s="5"/>
      <c r="P6" s="5"/>
      <c r="Q6" s="5"/>
      <c r="R6" s="5"/>
      <c r="S6" s="5"/>
      <c r="T6" s="5"/>
      <c r="U6" s="5"/>
      <c r="V6" s="5"/>
      <c r="W6" s="5"/>
      <c r="X6" s="5"/>
      <c r="Y6" s="5"/>
      <c r="Z6" s="5"/>
      <c r="AA6" s="5"/>
      <c r="AB6" s="5"/>
      <c r="AC6" s="5"/>
      <c r="AD6" s="5"/>
      <c r="AE6" s="5"/>
      <c r="AF6" s="5"/>
      <c r="AG6" s="5"/>
    </row>
    <row r="7" spans="1:33" x14ac:dyDescent="0.25">
      <c r="A7" s="5"/>
      <c r="B7" s="7" t="s">
        <v>60</v>
      </c>
      <c r="C7" s="41">
        <f>'Globale Grenzen'!C$9*(Umweltauswirkungen!C36/Umweltauswirkungen!$E$8)</f>
        <v>1.5323076923076924</v>
      </c>
      <c r="D7" s="41">
        <f>'Globale Grenzen'!E$9*(Umweltauswirkungen!C36/Umweltauswirkungen!$E$8)</f>
        <v>2.2984615384615386</v>
      </c>
      <c r="E7" s="10" t="s">
        <v>241</v>
      </c>
      <c r="F7" s="12"/>
      <c r="G7" s="5"/>
      <c r="H7" s="5"/>
      <c r="I7" s="5"/>
      <c r="J7" s="5"/>
      <c r="K7" s="5"/>
      <c r="L7" s="5"/>
      <c r="M7" s="5"/>
      <c r="N7" s="5"/>
      <c r="O7" s="5"/>
      <c r="P7" s="5"/>
      <c r="Q7" s="5"/>
      <c r="R7" s="5"/>
      <c r="S7" s="5"/>
      <c r="T7" s="5"/>
      <c r="U7" s="5"/>
      <c r="V7" s="5"/>
      <c r="W7" s="5"/>
      <c r="X7" s="5"/>
      <c r="Y7" s="5"/>
      <c r="Z7" s="5"/>
      <c r="AA7" s="5"/>
      <c r="AB7" s="5"/>
      <c r="AC7" s="5"/>
      <c r="AD7" s="5"/>
      <c r="AE7" s="5"/>
      <c r="AF7" s="5"/>
      <c r="AG7" s="5"/>
    </row>
    <row r="8" spans="1:33" x14ac:dyDescent="0.25">
      <c r="A8" s="5"/>
      <c r="B8" s="8" t="s">
        <v>59</v>
      </c>
      <c r="C8" s="13">
        <f>'Globale Grenzen'!C$9*(Umweltauswirkungen!C37/Umweltauswirkungen!$E$8)</f>
        <v>20.061538461538461</v>
      </c>
      <c r="D8" s="13">
        <f>'Globale Grenzen'!E$9*(Umweltauswirkungen!C37/Umweltauswirkungen!$E$8)</f>
        <v>30.092307692307692</v>
      </c>
      <c r="E8" s="13" t="s">
        <v>241</v>
      </c>
      <c r="F8" s="13"/>
      <c r="G8" s="5"/>
      <c r="H8" s="5"/>
      <c r="I8" s="5"/>
      <c r="J8" s="5"/>
      <c r="K8" s="5"/>
      <c r="L8" s="5"/>
      <c r="M8" s="5"/>
      <c r="N8" s="5"/>
      <c r="O8" s="5"/>
      <c r="P8" s="5"/>
      <c r="Q8" s="5"/>
      <c r="R8" s="5"/>
      <c r="S8" s="5"/>
      <c r="T8" s="5"/>
      <c r="U8" s="5"/>
      <c r="V8" s="5"/>
      <c r="W8" s="5"/>
      <c r="X8" s="5"/>
      <c r="Y8" s="5"/>
      <c r="Z8" s="5"/>
      <c r="AA8" s="5"/>
      <c r="AB8" s="5"/>
      <c r="AC8" s="5"/>
      <c r="AD8" s="5"/>
      <c r="AE8" s="5"/>
      <c r="AF8" s="5"/>
      <c r="AG8" s="5"/>
    </row>
    <row r="9" spans="1:33" x14ac:dyDescent="0.25">
      <c r="A9" s="5"/>
      <c r="B9" s="7" t="s">
        <v>51</v>
      </c>
      <c r="C9" s="45">
        <f>('Globale Grenzen'!C10*1000000000)*(Umweltauswirkungen!$C$38/Umweltauswirkungen!$E$9)</f>
        <v>47598442.232799657</v>
      </c>
      <c r="D9" s="45">
        <f>('Globale Grenzen'!E10*1000000000)*(Umweltauswirkungen!$C$38/Umweltauswirkungen!$E$9)</f>
        <v>86229062.015941411</v>
      </c>
      <c r="E9" s="12" t="s">
        <v>248</v>
      </c>
      <c r="F9" s="12"/>
      <c r="G9" s="5"/>
      <c r="H9" s="5"/>
      <c r="I9" s="5"/>
      <c r="J9" s="5"/>
      <c r="K9" s="5"/>
      <c r="L9" s="5"/>
      <c r="M9" s="5"/>
      <c r="N9" s="5"/>
      <c r="O9" s="5"/>
      <c r="P9" s="5"/>
      <c r="Q9" s="5"/>
      <c r="R9" s="5"/>
      <c r="S9" s="5"/>
      <c r="T9" s="5"/>
      <c r="U9" s="5"/>
      <c r="V9" s="5"/>
      <c r="W9" s="5"/>
      <c r="X9" s="5"/>
      <c r="Y9" s="5"/>
      <c r="Z9" s="5"/>
      <c r="AA9" s="5"/>
      <c r="AB9" s="5"/>
      <c r="AC9" s="5"/>
      <c r="AD9" s="5"/>
      <c r="AE9" s="5"/>
      <c r="AF9" s="5"/>
      <c r="AG9" s="5"/>
    </row>
    <row r="10" spans="1:33" x14ac:dyDescent="0.25">
      <c r="A10" s="5"/>
      <c r="B10" s="8" t="s">
        <v>52</v>
      </c>
      <c r="C10" s="46"/>
      <c r="D10" s="46"/>
      <c r="E10" s="13" t="s">
        <v>248</v>
      </c>
      <c r="F10" s="13"/>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x14ac:dyDescent="0.25">
      <c r="A11" s="5"/>
      <c r="B11" s="7" t="s">
        <v>53</v>
      </c>
      <c r="C11" s="45">
        <f>('Globale Grenzen'!C11*1000000000)*(Umweltauswirkungen!$C$40/Umweltauswirkungen!$E$12)</f>
        <v>920000000</v>
      </c>
      <c r="D11" s="45">
        <f>('Globale Grenzen'!E11*1000000000)*(Umweltauswirkungen!$C$40/Umweltauswirkungen!$E$12)</f>
        <v>1213333333.3333335</v>
      </c>
      <c r="E11" s="10" t="s">
        <v>246</v>
      </c>
      <c r="F11" s="12"/>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3" x14ac:dyDescent="0.25">
      <c r="A12" s="5"/>
      <c r="B12" s="8" t="s">
        <v>50</v>
      </c>
      <c r="C12" s="46">
        <f>('Globale Grenzen'!C11*1000000000)*(Umweltauswirkungen!$C$41/Umweltauswirkungen!$E$12)</f>
        <v>1058000000</v>
      </c>
      <c r="D12" s="46">
        <f>('Globale Grenzen'!E11*1000000000)*(Umweltauswirkungen!$C$41/Umweltauswirkungen!$E$12)</f>
        <v>1395333333.3333333</v>
      </c>
      <c r="E12" s="11" t="s">
        <v>246</v>
      </c>
      <c r="F12" s="27"/>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x14ac:dyDescent="0.2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15.75" customHeight="1" x14ac:dyDescent="0.25">
      <c r="A14" s="5"/>
      <c r="B14" s="63" t="s">
        <v>200</v>
      </c>
      <c r="C14" s="63"/>
      <c r="D14" s="63"/>
      <c r="E14" s="63"/>
      <c r="F14" s="63"/>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3" x14ac:dyDescent="0.25">
      <c r="A15" s="5"/>
      <c r="B15" t="s">
        <v>213</v>
      </c>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3" ht="24" x14ac:dyDescent="0.25">
      <c r="A16" s="5"/>
      <c r="B16" s="4" t="s">
        <v>116</v>
      </c>
      <c r="C16" s="4" t="s">
        <v>20</v>
      </c>
      <c r="D16" s="4" t="s">
        <v>87</v>
      </c>
      <c r="E16" s="4" t="s">
        <v>86</v>
      </c>
      <c r="F16" s="4" t="s">
        <v>95</v>
      </c>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x14ac:dyDescent="0.25">
      <c r="A17" s="5"/>
      <c r="B17" s="7" t="s">
        <v>0</v>
      </c>
      <c r="C17" s="31">
        <f>C5/Umweltauswirkungen!C32</f>
        <v>9.4184782608695645</v>
      </c>
      <c r="D17" s="31">
        <f>D5/Umweltauswirkungen!C32</f>
        <v>29.798913043478258</v>
      </c>
      <c r="E17" s="10" t="s">
        <v>110</v>
      </c>
      <c r="F17" s="10" t="s">
        <v>80</v>
      </c>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36" x14ac:dyDescent="0.25">
      <c r="A18" s="5"/>
      <c r="B18" s="28" t="s">
        <v>85</v>
      </c>
      <c r="C18" s="35">
        <f>C6/Umweltauswirkungen!C32</f>
        <v>9.3424652469683522</v>
      </c>
      <c r="D18" s="35">
        <f>D6/Umweltauswirkungen!C32</f>
        <v>29.722900029577048</v>
      </c>
      <c r="E18" s="34" t="s">
        <v>110</v>
      </c>
      <c r="F18" s="34" t="s">
        <v>81</v>
      </c>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5.75" x14ac:dyDescent="0.25">
      <c r="A21" s="5"/>
      <c r="B21" s="63" t="s">
        <v>201</v>
      </c>
      <c r="C21" s="63"/>
      <c r="D21" s="63"/>
      <c r="E21" s="63"/>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24" x14ac:dyDescent="0.25">
      <c r="A22" s="5"/>
      <c r="B22" s="4" t="s">
        <v>116</v>
      </c>
      <c r="C22" s="4" t="s">
        <v>20</v>
      </c>
      <c r="D22" s="4" t="s">
        <v>87</v>
      </c>
      <c r="E22" s="4" t="s">
        <v>86</v>
      </c>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x14ac:dyDescent="0.25">
      <c r="A23" s="5"/>
      <c r="B23" s="7" t="s">
        <v>63</v>
      </c>
      <c r="C23" s="41">
        <f>C5/1000000000</f>
        <v>6.6456782608695653</v>
      </c>
      <c r="D23" s="41">
        <f>D5/1000000000</f>
        <v>21.026113043478261</v>
      </c>
      <c r="E23" s="10" t="s">
        <v>11</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x14ac:dyDescent="0.25">
      <c r="A24" s="5"/>
      <c r="B24" s="8" t="s">
        <v>60</v>
      </c>
      <c r="C24" s="13">
        <f>C7</f>
        <v>1.5323076923076924</v>
      </c>
      <c r="D24" s="13">
        <f>D7</f>
        <v>2.2984615384615386</v>
      </c>
      <c r="E24" s="11" t="s">
        <v>241</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x14ac:dyDescent="0.25">
      <c r="A25" s="5"/>
      <c r="B25" s="7" t="s">
        <v>59</v>
      </c>
      <c r="C25" s="41">
        <f>C8</f>
        <v>20.061538461538461</v>
      </c>
      <c r="D25" s="41">
        <f>D8</f>
        <v>30.092307692307692</v>
      </c>
      <c r="E25" s="10" t="s">
        <v>241</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x14ac:dyDescent="0.25">
      <c r="A26" s="5"/>
      <c r="B26" s="8" t="s">
        <v>51</v>
      </c>
      <c r="C26" s="13">
        <f>C9/1000000000</f>
        <v>4.7598442232799659E-2</v>
      </c>
      <c r="D26" s="13">
        <f>D9/1000000000</f>
        <v>8.622906201594141E-2</v>
      </c>
      <c r="E26" s="13" t="s">
        <v>227</v>
      </c>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x14ac:dyDescent="0.25">
      <c r="A27" s="5"/>
      <c r="B27" s="7" t="s">
        <v>53</v>
      </c>
      <c r="C27" s="12">
        <f>C11/1000000000</f>
        <v>0.92</v>
      </c>
      <c r="D27" s="12">
        <f>D11/1000000000</f>
        <v>1.2133333333333336</v>
      </c>
      <c r="E27" s="12" t="s">
        <v>224</v>
      </c>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x14ac:dyDescent="0.25">
      <c r="A28" s="5"/>
      <c r="B28" s="28" t="s">
        <v>50</v>
      </c>
      <c r="C28" s="29">
        <f>C12/1000000000</f>
        <v>1.0580000000000001</v>
      </c>
      <c r="D28" s="29">
        <f>D12/1000000000</f>
        <v>1.3953333333333333</v>
      </c>
      <c r="E28" s="29" t="s">
        <v>224</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5.75" x14ac:dyDescent="0.25">
      <c r="A30" s="5"/>
      <c r="B30" s="63" t="s">
        <v>202</v>
      </c>
      <c r="C30" s="63"/>
      <c r="D30" s="63"/>
      <c r="E30" s="63"/>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24" x14ac:dyDescent="0.25">
      <c r="A31" s="5"/>
      <c r="B31" s="4" t="s">
        <v>116</v>
      </c>
      <c r="C31" s="4" t="s">
        <v>47</v>
      </c>
      <c r="D31" s="4" t="s">
        <v>54</v>
      </c>
      <c r="E31" s="4" t="s">
        <v>86</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x14ac:dyDescent="0.25">
      <c r="A32" s="5"/>
      <c r="B32" s="7" t="s">
        <v>0</v>
      </c>
      <c r="C32" s="31">
        <f>C5/Umweltauswirkungen!C19</f>
        <v>79.875940635451499</v>
      </c>
      <c r="D32" s="31">
        <f>D5/Umweltauswirkungen!C19</f>
        <v>252.71770484949832</v>
      </c>
      <c r="E32" s="10" t="s">
        <v>256</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x14ac:dyDescent="0.25">
      <c r="A33" s="5"/>
      <c r="B33" s="8" t="s">
        <v>85</v>
      </c>
      <c r="C33" s="32">
        <f>C6/Umweltauswirkungen!C19</f>
        <v>79.231291806020067</v>
      </c>
      <c r="D33" s="32">
        <f>D6/Umweltauswirkungen!C19</f>
        <v>252.07305602006687</v>
      </c>
      <c r="E33" s="32" t="s">
        <v>256</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5">
      <c r="A34" s="5"/>
      <c r="B34" s="7" t="s">
        <v>60</v>
      </c>
      <c r="C34" s="31">
        <f>(C7*1000000000)/Umweltauswirkungen!C19</f>
        <v>18.417159763313609</v>
      </c>
      <c r="D34" s="31">
        <f>(D7*1000000000)/Umweltauswirkungen!C19</f>
        <v>27.62573964497042</v>
      </c>
      <c r="E34" s="10" t="s">
        <v>257</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x14ac:dyDescent="0.25">
      <c r="A35" s="5"/>
      <c r="B35" s="8" t="s">
        <v>59</v>
      </c>
      <c r="C35" s="32">
        <f>(C8*1000000000)/Umweltauswirkungen!C19</f>
        <v>241.12426035502958</v>
      </c>
      <c r="D35" s="32">
        <f>(D8*1000000000)/Umweltauswirkungen!C19</f>
        <v>361.68639053254441</v>
      </c>
      <c r="E35" s="32" t="s">
        <v>257</v>
      </c>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x14ac:dyDescent="0.25">
      <c r="A36" s="5"/>
      <c r="B36" s="7" t="s">
        <v>51</v>
      </c>
      <c r="C36" s="31">
        <f>C9/Umweltauswirkungen!C19</f>
        <v>0.57209666145191895</v>
      </c>
      <c r="D36" s="31">
        <f>D9/Umweltauswirkungen!C19</f>
        <v>1.0364069953839112</v>
      </c>
      <c r="E36" s="10" t="s">
        <v>258</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x14ac:dyDescent="0.25">
      <c r="A37" s="5"/>
      <c r="B37" s="8" t="s">
        <v>52</v>
      </c>
      <c r="C37" s="32"/>
      <c r="D37" s="32"/>
      <c r="E37" s="13" t="s">
        <v>258</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x14ac:dyDescent="0.25">
      <c r="A38" s="5"/>
      <c r="B38" s="7" t="s">
        <v>53</v>
      </c>
      <c r="C38" s="31">
        <f>C11/Umweltauswirkungen!C19</f>
        <v>11.057692307692308</v>
      </c>
      <c r="D38" s="31">
        <f>D11/Umweltauswirkungen!C19</f>
        <v>14.583333333333336</v>
      </c>
      <c r="E38" s="10" t="s">
        <v>259</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5">
      <c r="A39" s="5"/>
      <c r="B39" s="28" t="s">
        <v>50</v>
      </c>
      <c r="C39" s="35">
        <f>C12/Umweltauswirkungen!C19</f>
        <v>12.716346153846153</v>
      </c>
      <c r="D39" s="35">
        <f>D12/Umweltauswirkungen!C19</f>
        <v>16.770833333333332</v>
      </c>
      <c r="E39" s="34" t="s">
        <v>259</v>
      </c>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3"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row>
    <row r="52" spans="1:33"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row r="53" spans="1:33"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1:33"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1:33"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row>
    <row r="56" spans="1:33"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row>
    <row r="57" spans="1:33"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3"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3"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3"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3"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3"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row>
    <row r="65" spans="1:33"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row>
    <row r="66" spans="1:33"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3"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3"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3"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3"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3"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3"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3"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3"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3"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3"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1:33"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1:33"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1:33"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1:33"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1:33"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1:33"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row r="133" spans="1:33"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row>
    <row r="134" spans="1:33"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row>
    <row r="135" spans="1:33"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row>
    <row r="136" spans="1:33"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row>
    <row r="137" spans="1:33"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row>
    <row r="138" spans="1:33"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1:33"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row>
    <row r="140" spans="1:33"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row>
    <row r="141" spans="1:33" x14ac:dyDescent="0.2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1:33" x14ac:dyDescent="0.2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row>
    <row r="143" spans="1:33" x14ac:dyDescent="0.2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row>
    <row r="144" spans="1:33" x14ac:dyDescent="0.2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row>
    <row r="145" spans="2:33" x14ac:dyDescent="0.2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row>
    <row r="146" spans="2:33" x14ac:dyDescent="0.2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row>
    <row r="147" spans="2:33" x14ac:dyDescent="0.25">
      <c r="B147" s="5"/>
      <c r="C147" s="5"/>
      <c r="D147" s="5"/>
      <c r="E147" s="5"/>
      <c r="F147" s="5"/>
      <c r="G147" s="5"/>
    </row>
  </sheetData>
  <mergeCells count="4">
    <mergeCell ref="B14:F14"/>
    <mergeCell ref="B2:F2"/>
    <mergeCell ref="B21:E21"/>
    <mergeCell ref="B30:E30"/>
  </mergeCells>
  <pageMargins left="0.7" right="0.7" top="0.78740157499999996" bottom="0.78740157499999996"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14"/>
  <sheetViews>
    <sheetView zoomScale="85" zoomScaleNormal="85" workbookViewId="0">
      <selection activeCell="C6" sqref="C6"/>
    </sheetView>
  </sheetViews>
  <sheetFormatPr baseColWidth="10" defaultRowHeight="15" x14ac:dyDescent="0.25"/>
  <cols>
    <col min="1" max="1" width="24.85546875" customWidth="1"/>
    <col min="2" max="2" width="26.5703125" customWidth="1"/>
    <col min="3" max="3" width="23" customWidth="1"/>
    <col min="4" max="4" width="23.5703125" customWidth="1"/>
    <col min="5" max="5" width="24.5703125" customWidth="1"/>
    <col min="6" max="6" width="23.140625" customWidth="1"/>
    <col min="7" max="7" width="16.85546875" customWidth="1"/>
    <col min="9" max="9" width="21.140625" customWidth="1"/>
  </cols>
  <sheetData>
    <row r="1" spans="1:34"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row>
    <row r="2" spans="1:34"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ht="15.75" x14ac:dyDescent="0.25">
      <c r="A3" s="16"/>
      <c r="B3" s="63" t="s">
        <v>214</v>
      </c>
      <c r="C3" s="63"/>
      <c r="D3" s="63"/>
      <c r="E3" s="63"/>
      <c r="F3" s="63"/>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24" x14ac:dyDescent="0.25">
      <c r="A4" s="16"/>
      <c r="B4" s="4" t="s">
        <v>90</v>
      </c>
      <c r="C4" s="4" t="s">
        <v>88</v>
      </c>
      <c r="D4" s="4" t="s">
        <v>89</v>
      </c>
      <c r="E4" s="4" t="s">
        <v>91</v>
      </c>
      <c r="F4" s="4" t="s">
        <v>89</v>
      </c>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6"/>
      <c r="B5" s="7" t="s">
        <v>25</v>
      </c>
      <c r="C5" s="10"/>
      <c r="D5" s="10"/>
      <c r="E5" s="10"/>
      <c r="F5" s="12"/>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6"/>
      <c r="B6" s="8" t="s">
        <v>21</v>
      </c>
      <c r="C6" s="32">
        <f>(SUM(C23:C28)+C59)/1000</f>
        <v>1.1307449999999999</v>
      </c>
      <c r="D6" s="32">
        <f>C6/(Umweltauswirkungen!$C$28/1000)</f>
        <v>1.6025297619047618</v>
      </c>
      <c r="E6" s="32">
        <f>(SUM(G23:G28)+G59)/1000</f>
        <v>0.96774499999999986</v>
      </c>
      <c r="F6" s="32">
        <f>E6/(Umweltauswirkungen!$C$28/1000)</f>
        <v>1.3715206916099771</v>
      </c>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x14ac:dyDescent="0.25">
      <c r="A7" s="16"/>
      <c r="B7" s="7" t="s">
        <v>22</v>
      </c>
      <c r="C7" s="31">
        <f>(SUM(D23:D29)+D59)/1000</f>
        <v>1.863745</v>
      </c>
      <c r="D7" s="31">
        <f>C7/(Umweltauswirkungen!$C$28/1000)</f>
        <v>2.6413619614512469</v>
      </c>
      <c r="E7" s="31">
        <f>(SUM(H23:H29)+H59)/1000</f>
        <v>1.583745</v>
      </c>
      <c r="F7" s="31">
        <f>E7/(Umweltauswirkungen!$C$28/1000)</f>
        <v>2.2445365646258502</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x14ac:dyDescent="0.25">
      <c r="A8" s="16"/>
      <c r="B8" s="8" t="s">
        <v>26</v>
      </c>
      <c r="C8" s="13"/>
      <c r="D8" s="13"/>
      <c r="E8" s="13"/>
      <c r="F8" s="13"/>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34" x14ac:dyDescent="0.25">
      <c r="A9" s="16"/>
      <c r="B9" s="7" t="s">
        <v>21</v>
      </c>
      <c r="C9" s="12">
        <f>(SUM(C31:C35)+C66)/1000</f>
        <v>-3.1455000000000156E-2</v>
      </c>
      <c r="D9" s="12">
        <f>C9/(Umweltauswirkungen!$C$28/1000)</f>
        <v>-4.4579081632653283E-2</v>
      </c>
      <c r="E9" s="12">
        <f>(SUM(G31:G37)+G66)/1000</f>
        <v>-0.21925500000000012</v>
      </c>
      <c r="F9" s="12">
        <f>E9/(Umweltauswirkungen!$C$28/1000)</f>
        <v>-0.31073554421768723</v>
      </c>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1:34" x14ac:dyDescent="0.25">
      <c r="A10" s="16"/>
      <c r="B10" s="8" t="s">
        <v>22</v>
      </c>
      <c r="C10" s="13">
        <f>(SUM(D31:D37)+D66)/1000</f>
        <v>0.90174499999999991</v>
      </c>
      <c r="D10" s="13">
        <f>C10/(Umweltauswirkungen!$C$28/1000)</f>
        <v>1.2779832766439907</v>
      </c>
      <c r="E10" s="13">
        <f>(SUM(H31:H37)+H66)/1000</f>
        <v>0.53774499999999992</v>
      </c>
      <c r="F10" s="13">
        <f>E10/(Umweltauswirkungen!$C$28/1000)</f>
        <v>0.76211026077097499</v>
      </c>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1:34" x14ac:dyDescent="0.25">
      <c r="A11" s="16"/>
      <c r="B11" s="7" t="s">
        <v>27</v>
      </c>
      <c r="C11" s="10"/>
      <c r="D11" s="10"/>
      <c r="E11" s="10"/>
      <c r="F11" s="12"/>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x14ac:dyDescent="0.25">
      <c r="A12" s="16"/>
      <c r="B12" s="7" t="s">
        <v>21</v>
      </c>
      <c r="C12" s="41">
        <f>(SUM(C39:C46)+C73)/1000</f>
        <v>1.488745</v>
      </c>
      <c r="D12" s="41">
        <f>C12/(Umweltauswirkungen!$C$28/1000)</f>
        <v>2.1098993764172334</v>
      </c>
      <c r="E12" s="41">
        <f>(SUM(G39:G48)+G73)/1000</f>
        <v>1.2197449999999999</v>
      </c>
      <c r="F12" s="41">
        <f>E12/(Umweltauswirkungen!$C$28/1000)</f>
        <v>1.7286635487528343</v>
      </c>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34" x14ac:dyDescent="0.25">
      <c r="A13" s="16"/>
      <c r="B13" s="28" t="s">
        <v>22</v>
      </c>
      <c r="C13" s="29">
        <f>(SUM(D39:D49)+D73)/1000</f>
        <v>2.728745</v>
      </c>
      <c r="D13" s="29">
        <f>C13/(Umweltauswirkungen!$C$28/1000)</f>
        <v>3.8672689909297051</v>
      </c>
      <c r="E13" s="29">
        <f>(SUM(H39:H49)+H73)/1000</f>
        <v>2.2107449999999997</v>
      </c>
      <c r="F13" s="29">
        <f>E13/(Umweltauswirkungen!$C$28/1000)</f>
        <v>3.1331420068027205</v>
      </c>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34"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row>
    <row r="16" spans="1:34" x14ac:dyDescent="0.25">
      <c r="A16" s="16"/>
      <c r="B16" s="39" t="s">
        <v>29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1:28" ht="137.25" customHeight="1" x14ac:dyDescent="0.25">
      <c r="A17" s="16"/>
      <c r="B17" s="67" t="s">
        <v>30</v>
      </c>
      <c r="C17" s="67"/>
      <c r="D17" s="67"/>
      <c r="E17" s="67"/>
      <c r="F17" s="67"/>
      <c r="G17" s="67"/>
      <c r="H17" s="67"/>
      <c r="I17" s="67"/>
      <c r="J17" s="16"/>
      <c r="K17" s="16"/>
      <c r="L17" s="16"/>
      <c r="M17" s="16"/>
      <c r="N17" s="16"/>
      <c r="O17" s="16"/>
      <c r="P17" s="16"/>
      <c r="Q17" s="16"/>
      <c r="R17" s="16"/>
      <c r="S17" s="16"/>
      <c r="T17" s="16"/>
      <c r="U17" s="16"/>
      <c r="V17" s="16"/>
      <c r="W17" s="16"/>
      <c r="X17" s="16"/>
      <c r="Y17" s="16"/>
      <c r="Z17" s="16"/>
      <c r="AA17" s="16"/>
      <c r="AB17" s="16"/>
    </row>
    <row r="18" spans="1:28" ht="36.75" customHeight="1" x14ac:dyDescent="0.25">
      <c r="A18" s="16"/>
      <c r="B18" s="68" t="s">
        <v>32</v>
      </c>
      <c r="C18" s="68"/>
      <c r="D18" s="68"/>
      <c r="E18" s="68"/>
      <c r="F18" s="68"/>
      <c r="G18" s="68"/>
      <c r="H18" s="68"/>
      <c r="I18" s="68"/>
      <c r="J18" s="16"/>
      <c r="K18" s="16"/>
      <c r="L18" s="16"/>
      <c r="M18" s="16"/>
      <c r="N18" s="16"/>
      <c r="O18" s="16"/>
      <c r="P18" s="16"/>
      <c r="Q18" s="16"/>
      <c r="R18" s="16"/>
      <c r="S18" s="16"/>
      <c r="T18" s="16"/>
      <c r="U18" s="16"/>
      <c r="V18" s="16"/>
      <c r="W18" s="16"/>
      <c r="X18" s="16"/>
      <c r="Y18" s="16"/>
      <c r="Z18" s="16"/>
      <c r="AA18" s="16"/>
      <c r="AB18" s="16"/>
    </row>
    <row r="19" spans="1:28"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x14ac:dyDescent="0.25">
      <c r="A20" s="16"/>
      <c r="B20" s="16"/>
      <c r="C20" s="16"/>
      <c r="D20" s="16"/>
      <c r="E20" s="16"/>
      <c r="G20" s="16"/>
      <c r="H20" s="16"/>
      <c r="I20" s="16"/>
      <c r="J20" s="16"/>
      <c r="K20" s="16"/>
      <c r="L20" s="16"/>
      <c r="M20" s="16"/>
      <c r="N20" s="16"/>
      <c r="O20" s="16"/>
      <c r="P20" s="16"/>
      <c r="Q20" s="16"/>
      <c r="R20" s="16"/>
      <c r="S20" s="16"/>
      <c r="T20" s="16"/>
      <c r="U20" s="16"/>
      <c r="V20" s="16"/>
      <c r="W20" s="16"/>
      <c r="X20" s="16"/>
      <c r="Y20" s="16"/>
      <c r="Z20" s="16"/>
      <c r="AA20" s="16"/>
      <c r="AB20" s="16"/>
    </row>
    <row r="21" spans="1:28" ht="15.75" customHeight="1" x14ac:dyDescent="0.25">
      <c r="A21" s="16"/>
      <c r="B21" s="63" t="s">
        <v>205</v>
      </c>
      <c r="C21" s="63"/>
      <c r="D21" s="63"/>
      <c r="E21" s="63"/>
      <c r="F21" s="63"/>
      <c r="G21" s="63"/>
      <c r="H21" s="63"/>
      <c r="I21" s="63"/>
      <c r="J21" s="16"/>
      <c r="K21" s="16"/>
      <c r="L21" s="16"/>
      <c r="M21" s="16"/>
      <c r="N21" s="16"/>
      <c r="O21" s="16"/>
      <c r="P21" s="16"/>
      <c r="Q21" s="16"/>
      <c r="R21" s="16"/>
      <c r="S21" s="16"/>
      <c r="T21" s="16"/>
      <c r="U21" s="16"/>
      <c r="V21" s="16"/>
      <c r="W21" s="16"/>
      <c r="X21" s="16"/>
      <c r="Y21" s="16"/>
      <c r="Z21" s="16"/>
      <c r="AA21" s="16"/>
      <c r="AB21" s="16"/>
    </row>
    <row r="22" spans="1:28" ht="24" x14ac:dyDescent="0.25">
      <c r="A22" s="16"/>
      <c r="B22" s="4" t="s">
        <v>25</v>
      </c>
      <c r="C22" s="4" t="s">
        <v>21</v>
      </c>
      <c r="D22" s="4" t="s">
        <v>22</v>
      </c>
      <c r="E22" s="4"/>
      <c r="F22" s="4" t="s">
        <v>31</v>
      </c>
      <c r="G22" s="4"/>
      <c r="H22" s="4"/>
      <c r="I22" s="4"/>
      <c r="J22" s="16"/>
      <c r="K22" s="16"/>
      <c r="L22" s="16"/>
      <c r="M22" s="16"/>
      <c r="N22" s="16"/>
      <c r="O22" s="16"/>
      <c r="P22" s="16"/>
      <c r="Q22" s="16"/>
      <c r="R22" s="16"/>
      <c r="S22" s="16"/>
      <c r="T22" s="16"/>
      <c r="U22" s="16"/>
      <c r="V22" s="16"/>
      <c r="W22" s="16"/>
      <c r="X22" s="16"/>
      <c r="Y22" s="16"/>
      <c r="Z22" s="16"/>
      <c r="AA22" s="16"/>
      <c r="AB22" s="16"/>
    </row>
    <row r="23" spans="1:28" x14ac:dyDescent="0.25">
      <c r="A23" s="16"/>
      <c r="B23" s="36">
        <v>2020</v>
      </c>
      <c r="C23" s="12">
        <v>494</v>
      </c>
      <c r="D23" s="12">
        <v>552</v>
      </c>
      <c r="E23" s="10" t="s">
        <v>28</v>
      </c>
      <c r="F23" s="12"/>
      <c r="G23" s="12">
        <v>479</v>
      </c>
      <c r="H23" s="12">
        <v>534</v>
      </c>
      <c r="I23" s="10" t="s">
        <v>28</v>
      </c>
      <c r="J23" s="16"/>
      <c r="K23" s="16"/>
      <c r="L23" s="16"/>
      <c r="M23" s="16"/>
      <c r="N23" s="16"/>
      <c r="O23" s="16"/>
      <c r="P23" s="16"/>
      <c r="Q23" s="16"/>
      <c r="R23" s="16"/>
      <c r="S23" s="16"/>
      <c r="T23" s="16"/>
      <c r="U23" s="16"/>
      <c r="V23" s="16"/>
      <c r="W23" s="16"/>
      <c r="X23" s="16"/>
      <c r="Y23" s="16"/>
      <c r="Z23" s="16"/>
      <c r="AA23" s="16"/>
      <c r="AB23" s="16"/>
    </row>
    <row r="24" spans="1:28" x14ac:dyDescent="0.25">
      <c r="A24" s="16"/>
      <c r="B24" s="37">
        <v>2021</v>
      </c>
      <c r="C24" s="13">
        <v>402</v>
      </c>
      <c r="D24" s="13">
        <v>477</v>
      </c>
      <c r="E24" s="11" t="s">
        <v>28</v>
      </c>
      <c r="F24" s="27"/>
      <c r="G24" s="13">
        <v>381</v>
      </c>
      <c r="H24" s="13">
        <v>453</v>
      </c>
      <c r="I24" s="11" t="s">
        <v>28</v>
      </c>
      <c r="J24" s="16"/>
      <c r="K24" s="16"/>
      <c r="L24" s="16"/>
      <c r="M24" s="16"/>
      <c r="N24" s="16"/>
      <c r="O24" s="16"/>
      <c r="P24" s="16"/>
      <c r="Q24" s="16"/>
      <c r="R24" s="16"/>
      <c r="S24" s="16"/>
      <c r="T24" s="16"/>
      <c r="U24" s="16"/>
      <c r="V24" s="16"/>
      <c r="W24" s="16"/>
      <c r="X24" s="16"/>
      <c r="Y24" s="16"/>
      <c r="Z24" s="16"/>
      <c r="AA24" s="16"/>
      <c r="AB24" s="16"/>
    </row>
    <row r="25" spans="1:28" x14ac:dyDescent="0.25">
      <c r="A25" s="16"/>
      <c r="B25" s="36">
        <v>2022</v>
      </c>
      <c r="C25" s="12">
        <v>304</v>
      </c>
      <c r="D25" s="12">
        <v>397</v>
      </c>
      <c r="E25" s="10" t="s">
        <v>28</v>
      </c>
      <c r="F25" s="12"/>
      <c r="G25" s="12">
        <v>276</v>
      </c>
      <c r="H25" s="12">
        <v>366</v>
      </c>
      <c r="I25" s="10" t="s">
        <v>28</v>
      </c>
      <c r="J25" s="16"/>
      <c r="K25" s="16"/>
      <c r="L25" s="16"/>
      <c r="M25" s="16"/>
      <c r="N25" s="16"/>
      <c r="O25" s="16"/>
      <c r="P25" s="16"/>
      <c r="Q25" s="16"/>
      <c r="R25" s="16"/>
      <c r="S25" s="16"/>
      <c r="T25" s="16"/>
      <c r="U25" s="16"/>
      <c r="V25" s="16"/>
      <c r="W25" s="16"/>
      <c r="X25" s="16"/>
      <c r="Y25" s="16"/>
      <c r="Z25" s="16"/>
      <c r="AA25" s="16"/>
      <c r="AB25" s="16"/>
    </row>
    <row r="26" spans="1:28" x14ac:dyDescent="0.25">
      <c r="A26" s="16"/>
      <c r="B26" s="37">
        <v>2023</v>
      </c>
      <c r="C26" s="13">
        <v>204</v>
      </c>
      <c r="D26" s="13">
        <v>317</v>
      </c>
      <c r="E26" s="13" t="s">
        <v>28</v>
      </c>
      <c r="F26" s="13"/>
      <c r="G26" s="13">
        <v>170</v>
      </c>
      <c r="H26" s="13">
        <v>278</v>
      </c>
      <c r="I26" s="13" t="s">
        <v>28</v>
      </c>
      <c r="J26" s="16"/>
      <c r="K26" s="16"/>
      <c r="L26" s="16"/>
      <c r="M26" s="16"/>
      <c r="N26" s="16"/>
      <c r="O26" s="16"/>
      <c r="P26" s="16"/>
      <c r="Q26" s="16"/>
      <c r="R26" s="16"/>
      <c r="S26" s="16"/>
      <c r="T26" s="16"/>
      <c r="U26" s="16"/>
      <c r="V26" s="16"/>
      <c r="W26" s="16"/>
      <c r="X26" s="16"/>
      <c r="Y26" s="16"/>
      <c r="Z26" s="16"/>
      <c r="AA26" s="16"/>
      <c r="AB26" s="16"/>
    </row>
    <row r="27" spans="1:28" x14ac:dyDescent="0.25">
      <c r="A27" s="16"/>
      <c r="B27" s="36">
        <v>2024</v>
      </c>
      <c r="C27" s="12">
        <v>98</v>
      </c>
      <c r="D27" s="12">
        <v>232</v>
      </c>
      <c r="E27" s="12" t="s">
        <v>28</v>
      </c>
      <c r="F27" s="12"/>
      <c r="G27" s="12">
        <v>57</v>
      </c>
      <c r="H27" s="12">
        <v>184</v>
      </c>
      <c r="I27" s="12" t="s">
        <v>28</v>
      </c>
      <c r="J27" s="16"/>
      <c r="K27" s="16"/>
      <c r="L27" s="16"/>
      <c r="M27" s="16"/>
      <c r="N27" s="16"/>
      <c r="O27" s="16"/>
      <c r="P27" s="16"/>
      <c r="Q27" s="16"/>
      <c r="R27" s="16"/>
      <c r="S27" s="16"/>
      <c r="T27" s="16"/>
      <c r="U27" s="16"/>
      <c r="V27" s="16"/>
      <c r="W27" s="16"/>
      <c r="X27" s="16"/>
      <c r="Y27" s="16"/>
      <c r="Z27" s="16"/>
      <c r="AA27" s="16"/>
      <c r="AB27" s="16"/>
    </row>
    <row r="28" spans="1:28" x14ac:dyDescent="0.25">
      <c r="A28" s="16"/>
      <c r="B28" s="37">
        <v>2025</v>
      </c>
      <c r="C28" s="13"/>
      <c r="D28" s="13">
        <v>131</v>
      </c>
      <c r="E28" s="13" t="s">
        <v>28</v>
      </c>
      <c r="F28" s="13"/>
      <c r="G28" s="8"/>
      <c r="H28" s="13">
        <v>73</v>
      </c>
      <c r="I28" s="13" t="s">
        <v>28</v>
      </c>
      <c r="J28" s="16"/>
      <c r="K28" s="16"/>
      <c r="L28" s="16"/>
      <c r="M28" s="16"/>
      <c r="N28" s="16"/>
      <c r="O28" s="16"/>
      <c r="P28" s="16"/>
      <c r="Q28" s="16"/>
      <c r="R28" s="16"/>
      <c r="S28" s="16"/>
      <c r="T28" s="16"/>
      <c r="U28" s="16"/>
      <c r="V28" s="16"/>
      <c r="W28" s="16"/>
      <c r="X28" s="16"/>
      <c r="Y28" s="16"/>
      <c r="Z28" s="16"/>
      <c r="AA28" s="16"/>
      <c r="AB28" s="16"/>
    </row>
    <row r="29" spans="1:28" x14ac:dyDescent="0.25">
      <c r="A29" s="16"/>
      <c r="B29" s="36">
        <v>2026</v>
      </c>
      <c r="C29" s="10"/>
      <c r="D29" s="12">
        <v>32</v>
      </c>
      <c r="E29" s="12" t="s">
        <v>28</v>
      </c>
      <c r="F29" s="12"/>
      <c r="G29" s="7"/>
      <c r="H29" s="10"/>
      <c r="I29" s="10" t="s">
        <v>28</v>
      </c>
      <c r="J29" s="16"/>
      <c r="K29" s="16"/>
      <c r="L29" s="16"/>
      <c r="M29" s="16"/>
      <c r="N29" s="16"/>
      <c r="O29" s="16"/>
      <c r="P29" s="16"/>
      <c r="Q29" s="16"/>
      <c r="R29" s="16"/>
      <c r="S29" s="16"/>
      <c r="T29" s="16"/>
      <c r="U29" s="16"/>
      <c r="V29" s="16"/>
      <c r="W29" s="16"/>
      <c r="X29" s="16"/>
      <c r="Y29" s="16"/>
      <c r="Z29" s="16"/>
      <c r="AA29" s="16"/>
      <c r="AB29" s="16"/>
    </row>
    <row r="30" spans="1:28" ht="24" x14ac:dyDescent="0.25">
      <c r="A30" s="16"/>
      <c r="B30" s="4" t="s">
        <v>26</v>
      </c>
      <c r="C30" s="4" t="s">
        <v>21</v>
      </c>
      <c r="D30" s="4" t="s">
        <v>22</v>
      </c>
      <c r="E30" s="4"/>
      <c r="F30" s="4" t="s">
        <v>31</v>
      </c>
      <c r="G30" s="4"/>
      <c r="H30" s="4"/>
      <c r="I30" s="4"/>
      <c r="J30" s="16"/>
      <c r="K30" s="16"/>
      <c r="L30" s="16"/>
      <c r="M30" s="16"/>
      <c r="N30" s="16"/>
      <c r="O30" s="16"/>
      <c r="P30" s="16"/>
      <c r="Q30" s="16"/>
      <c r="R30" s="16"/>
      <c r="S30" s="16"/>
      <c r="T30" s="16"/>
      <c r="U30" s="16"/>
      <c r="V30" s="16"/>
      <c r="W30" s="16"/>
      <c r="X30" s="16"/>
      <c r="Y30" s="16"/>
      <c r="Z30" s="16"/>
      <c r="AA30" s="16"/>
      <c r="AB30" s="16"/>
    </row>
    <row r="31" spans="1:28" x14ac:dyDescent="0.25">
      <c r="A31" s="16"/>
      <c r="B31" s="36">
        <v>2020</v>
      </c>
      <c r="C31" s="12">
        <v>327</v>
      </c>
      <c r="D31" s="12">
        <v>416</v>
      </c>
      <c r="E31" s="10" t="s">
        <v>28</v>
      </c>
      <c r="F31" s="12"/>
      <c r="G31" s="12">
        <v>302</v>
      </c>
      <c r="H31" s="12">
        <v>388</v>
      </c>
      <c r="I31" s="10" t="s">
        <v>28</v>
      </c>
      <c r="J31" s="16"/>
      <c r="K31" s="16"/>
      <c r="L31" s="16"/>
      <c r="M31" s="16"/>
      <c r="N31" s="16"/>
      <c r="O31" s="16"/>
      <c r="P31" s="16"/>
      <c r="Q31" s="16"/>
      <c r="R31" s="16"/>
      <c r="S31" s="16"/>
      <c r="T31" s="16"/>
      <c r="U31" s="16"/>
      <c r="V31" s="16"/>
      <c r="W31" s="16"/>
      <c r="X31" s="16"/>
      <c r="Y31" s="16"/>
      <c r="Z31" s="16"/>
      <c r="AA31" s="16"/>
      <c r="AB31" s="16"/>
    </row>
    <row r="32" spans="1:28" x14ac:dyDescent="0.25">
      <c r="A32" s="16"/>
      <c r="B32" s="37">
        <v>2021</v>
      </c>
      <c r="C32" s="13">
        <v>237</v>
      </c>
      <c r="D32" s="13">
        <v>343</v>
      </c>
      <c r="E32" s="11" t="s">
        <v>28</v>
      </c>
      <c r="F32" s="27"/>
      <c r="G32" s="13">
        <v>207</v>
      </c>
      <c r="H32" s="13">
        <v>309</v>
      </c>
      <c r="I32" s="13" t="s">
        <v>28</v>
      </c>
      <c r="J32" s="16"/>
      <c r="K32" s="16"/>
      <c r="L32" s="16"/>
      <c r="M32" s="16"/>
      <c r="N32" s="16"/>
      <c r="O32" s="16"/>
      <c r="P32" s="16"/>
      <c r="Q32" s="16"/>
      <c r="R32" s="16"/>
      <c r="S32" s="16"/>
      <c r="T32" s="16"/>
      <c r="U32" s="16"/>
      <c r="V32" s="16"/>
      <c r="W32" s="16"/>
      <c r="X32" s="16"/>
      <c r="Y32" s="16"/>
      <c r="Z32" s="16"/>
      <c r="AA32" s="16"/>
      <c r="AB32" s="16"/>
    </row>
    <row r="33" spans="1:28" x14ac:dyDescent="0.25">
      <c r="A33" s="16"/>
      <c r="B33" s="36">
        <v>2022</v>
      </c>
      <c r="C33" s="12">
        <v>153</v>
      </c>
      <c r="D33" s="12">
        <v>275</v>
      </c>
      <c r="E33" s="10" t="s">
        <v>28</v>
      </c>
      <c r="F33" s="12"/>
      <c r="G33" s="12">
        <v>118</v>
      </c>
      <c r="H33" s="12">
        <v>234</v>
      </c>
      <c r="I33" s="10" t="s">
        <v>28</v>
      </c>
      <c r="J33" s="16"/>
      <c r="K33" s="16"/>
      <c r="L33" s="16"/>
      <c r="M33" s="16"/>
      <c r="N33" s="16"/>
      <c r="O33" s="16"/>
      <c r="P33" s="16"/>
      <c r="Q33" s="16"/>
      <c r="R33" s="16"/>
      <c r="S33" s="16"/>
      <c r="T33" s="16"/>
      <c r="U33" s="16"/>
      <c r="V33" s="16"/>
      <c r="W33" s="16"/>
      <c r="X33" s="16"/>
      <c r="Y33" s="16"/>
      <c r="Z33" s="16"/>
      <c r="AA33" s="16"/>
      <c r="AB33" s="16"/>
    </row>
    <row r="34" spans="1:28" x14ac:dyDescent="0.25">
      <c r="A34" s="16"/>
      <c r="B34" s="37">
        <v>2023</v>
      </c>
      <c r="C34" s="13">
        <v>80</v>
      </c>
      <c r="D34" s="13">
        <v>216</v>
      </c>
      <c r="E34" s="13" t="s">
        <v>28</v>
      </c>
      <c r="F34" s="13"/>
      <c r="G34" s="13">
        <v>39</v>
      </c>
      <c r="H34" s="13">
        <v>169</v>
      </c>
      <c r="I34" s="13" t="s">
        <v>28</v>
      </c>
      <c r="J34" s="16"/>
      <c r="K34" s="16"/>
      <c r="L34" s="16"/>
      <c r="M34" s="16"/>
      <c r="N34" s="16"/>
      <c r="O34" s="16"/>
      <c r="P34" s="16"/>
      <c r="Q34" s="16"/>
      <c r="R34" s="16"/>
      <c r="S34" s="16"/>
      <c r="T34" s="16"/>
      <c r="U34" s="16"/>
      <c r="V34" s="16"/>
      <c r="W34" s="16"/>
      <c r="X34" s="16"/>
      <c r="Y34" s="16"/>
      <c r="Z34" s="16"/>
      <c r="AA34" s="16"/>
      <c r="AB34" s="16"/>
    </row>
    <row r="35" spans="1:28" x14ac:dyDescent="0.25">
      <c r="A35" s="16"/>
      <c r="B35" s="36">
        <v>2024</v>
      </c>
      <c r="C35" s="12">
        <v>9.8000000000000007</v>
      </c>
      <c r="D35" s="12">
        <v>160</v>
      </c>
      <c r="E35" s="12" t="s">
        <v>28</v>
      </c>
      <c r="F35" s="12"/>
      <c r="G35" s="7"/>
      <c r="H35" s="12">
        <v>107</v>
      </c>
      <c r="I35" s="12" t="s">
        <v>28</v>
      </c>
      <c r="J35" s="16"/>
      <c r="K35" s="16"/>
      <c r="L35" s="16"/>
      <c r="M35" s="16"/>
      <c r="N35" s="16"/>
      <c r="O35" s="16"/>
      <c r="P35" s="16"/>
      <c r="Q35" s="16"/>
      <c r="R35" s="16"/>
      <c r="S35" s="16"/>
      <c r="T35" s="16"/>
      <c r="U35" s="16"/>
      <c r="V35" s="16"/>
      <c r="W35" s="16"/>
      <c r="X35" s="16"/>
      <c r="Y35" s="16"/>
      <c r="Z35" s="16"/>
      <c r="AA35" s="16"/>
      <c r="AB35" s="16"/>
    </row>
    <row r="36" spans="1:28" x14ac:dyDescent="0.25">
      <c r="A36" s="16"/>
      <c r="B36" s="37">
        <v>2025</v>
      </c>
      <c r="C36" s="13"/>
      <c r="D36" s="13">
        <v>98</v>
      </c>
      <c r="E36" s="13" t="s">
        <v>28</v>
      </c>
      <c r="F36" s="13"/>
      <c r="G36" s="8"/>
      <c r="H36" s="13">
        <v>38</v>
      </c>
      <c r="I36" s="13" t="s">
        <v>28</v>
      </c>
      <c r="J36" s="16"/>
      <c r="K36" s="16"/>
      <c r="L36" s="16"/>
      <c r="M36" s="16"/>
      <c r="N36" s="16"/>
      <c r="O36" s="16"/>
      <c r="P36" s="16"/>
      <c r="Q36" s="16"/>
      <c r="R36" s="16"/>
      <c r="S36" s="16"/>
      <c r="T36" s="16"/>
      <c r="U36" s="16"/>
      <c r="V36" s="16"/>
      <c r="W36" s="16"/>
      <c r="X36" s="16"/>
      <c r="Y36" s="16"/>
      <c r="Z36" s="16"/>
      <c r="AA36" s="16"/>
      <c r="AB36" s="16"/>
    </row>
    <row r="37" spans="1:28" x14ac:dyDescent="0.25">
      <c r="A37" s="16"/>
      <c r="B37" s="36">
        <v>2026</v>
      </c>
      <c r="C37" s="10"/>
      <c r="D37" s="12">
        <v>47</v>
      </c>
      <c r="E37" s="10" t="s">
        <v>28</v>
      </c>
      <c r="F37" s="12"/>
      <c r="G37" s="7"/>
      <c r="H37" s="10"/>
      <c r="I37" s="10" t="s">
        <v>28</v>
      </c>
      <c r="J37" s="16"/>
      <c r="K37" s="16"/>
      <c r="L37" s="16"/>
      <c r="M37" s="16"/>
      <c r="N37" s="16"/>
      <c r="O37" s="16"/>
      <c r="P37" s="16"/>
      <c r="Q37" s="16"/>
      <c r="R37" s="16"/>
      <c r="S37" s="16"/>
      <c r="T37" s="16"/>
      <c r="U37" s="16"/>
      <c r="V37" s="16"/>
      <c r="W37" s="16"/>
      <c r="X37" s="16"/>
      <c r="Y37" s="16"/>
      <c r="Z37" s="16"/>
      <c r="AA37" s="16"/>
      <c r="AB37" s="16"/>
    </row>
    <row r="38" spans="1:28" ht="24" x14ac:dyDescent="0.25">
      <c r="A38" s="16"/>
      <c r="B38" s="4" t="s">
        <v>27</v>
      </c>
      <c r="C38" s="4" t="s">
        <v>21</v>
      </c>
      <c r="D38" s="4" t="s">
        <v>22</v>
      </c>
      <c r="E38" s="4"/>
      <c r="F38" s="4" t="s">
        <v>31</v>
      </c>
      <c r="G38" s="4"/>
      <c r="H38" s="4"/>
      <c r="I38" s="4"/>
      <c r="J38" s="16"/>
      <c r="K38" s="16"/>
      <c r="L38" s="16"/>
      <c r="M38" s="16"/>
      <c r="N38" s="16"/>
      <c r="O38" s="16"/>
      <c r="P38" s="16"/>
      <c r="Q38" s="16"/>
      <c r="R38" s="16"/>
      <c r="S38" s="16"/>
      <c r="T38" s="16"/>
      <c r="U38" s="16"/>
      <c r="V38" s="16"/>
      <c r="W38" s="16"/>
      <c r="X38" s="16"/>
      <c r="Y38" s="16"/>
      <c r="Z38" s="16"/>
      <c r="AA38" s="16"/>
      <c r="AB38" s="16"/>
    </row>
    <row r="39" spans="1:28" x14ac:dyDescent="0.25">
      <c r="A39" s="16"/>
      <c r="B39" s="36">
        <v>2020</v>
      </c>
      <c r="C39" s="12">
        <v>486</v>
      </c>
      <c r="D39" s="12">
        <v>545</v>
      </c>
      <c r="E39" s="12" t="s">
        <v>28</v>
      </c>
      <c r="F39" s="12"/>
      <c r="G39" s="12">
        <v>469</v>
      </c>
      <c r="H39" s="12">
        <v>526</v>
      </c>
      <c r="I39" s="10" t="s">
        <v>28</v>
      </c>
      <c r="J39" s="16"/>
      <c r="K39" s="16"/>
      <c r="L39" s="16"/>
      <c r="M39" s="16"/>
      <c r="N39" s="16"/>
      <c r="O39" s="16"/>
      <c r="P39" s="16"/>
      <c r="Q39" s="16"/>
      <c r="R39" s="16"/>
      <c r="S39" s="16"/>
      <c r="T39" s="16"/>
      <c r="U39" s="16"/>
      <c r="V39" s="16"/>
      <c r="W39" s="16"/>
      <c r="X39" s="16"/>
      <c r="Y39" s="16"/>
      <c r="Z39" s="16"/>
      <c r="AA39" s="16"/>
      <c r="AB39" s="16"/>
    </row>
    <row r="40" spans="1:28" x14ac:dyDescent="0.25">
      <c r="A40" s="16"/>
      <c r="B40" s="37">
        <v>2021</v>
      </c>
      <c r="C40" s="13">
        <v>409</v>
      </c>
      <c r="D40" s="13">
        <v>483</v>
      </c>
      <c r="E40" s="13" t="s">
        <v>28</v>
      </c>
      <c r="F40" s="13"/>
      <c r="G40" s="13">
        <v>389</v>
      </c>
      <c r="H40" s="13">
        <v>459</v>
      </c>
      <c r="I40" s="11" t="s">
        <v>28</v>
      </c>
      <c r="J40" s="16"/>
      <c r="K40" s="16"/>
      <c r="L40" s="16"/>
      <c r="M40" s="16"/>
      <c r="N40" s="16"/>
      <c r="O40" s="16"/>
      <c r="P40" s="16"/>
      <c r="Q40" s="16"/>
      <c r="R40" s="16"/>
      <c r="S40" s="16"/>
      <c r="T40" s="16"/>
      <c r="U40" s="16"/>
      <c r="V40" s="16"/>
      <c r="W40" s="16"/>
      <c r="X40" s="16"/>
      <c r="Y40" s="16"/>
      <c r="Z40" s="16"/>
      <c r="AA40" s="16"/>
      <c r="AB40" s="16"/>
    </row>
    <row r="41" spans="1:28" x14ac:dyDescent="0.25">
      <c r="A41" s="16"/>
      <c r="B41" s="36">
        <v>2022</v>
      </c>
      <c r="C41" s="12">
        <v>336</v>
      </c>
      <c r="D41" s="12">
        <v>423</v>
      </c>
      <c r="E41" s="12" t="s">
        <v>28</v>
      </c>
      <c r="F41" s="12"/>
      <c r="G41" s="12">
        <v>311</v>
      </c>
      <c r="H41" s="12">
        <v>394</v>
      </c>
      <c r="I41" s="10" t="s">
        <v>28</v>
      </c>
      <c r="J41" s="16"/>
      <c r="K41" s="16"/>
      <c r="L41" s="16"/>
      <c r="M41" s="16"/>
      <c r="N41" s="16"/>
      <c r="O41" s="16"/>
      <c r="P41" s="16"/>
      <c r="Q41" s="16"/>
      <c r="R41" s="16"/>
      <c r="S41" s="16"/>
      <c r="T41" s="16"/>
      <c r="U41" s="16"/>
      <c r="V41" s="16"/>
      <c r="W41" s="16"/>
      <c r="X41" s="16"/>
      <c r="Y41" s="16"/>
      <c r="Z41" s="16"/>
      <c r="AA41" s="16"/>
      <c r="AB41" s="16"/>
    </row>
    <row r="42" spans="1:28" x14ac:dyDescent="0.25">
      <c r="A42" s="16"/>
      <c r="B42" s="37">
        <v>2023</v>
      </c>
      <c r="C42" s="13">
        <v>271</v>
      </c>
      <c r="D42" s="13">
        <v>372</v>
      </c>
      <c r="E42" s="13" t="s">
        <v>28</v>
      </c>
      <c r="F42" s="13"/>
      <c r="G42" s="13">
        <v>241</v>
      </c>
      <c r="H42" s="13">
        <v>337</v>
      </c>
      <c r="I42" s="13" t="s">
        <v>28</v>
      </c>
      <c r="J42" s="16"/>
      <c r="K42" s="16"/>
      <c r="L42" s="16"/>
      <c r="M42" s="16"/>
      <c r="N42" s="16"/>
      <c r="O42" s="16"/>
      <c r="P42" s="16"/>
      <c r="Q42" s="16"/>
      <c r="R42" s="16"/>
      <c r="S42" s="16"/>
      <c r="T42" s="16"/>
      <c r="U42" s="16"/>
      <c r="V42" s="16"/>
      <c r="W42" s="16"/>
      <c r="X42" s="16"/>
      <c r="Y42" s="16"/>
      <c r="Z42" s="16"/>
      <c r="AA42" s="16"/>
      <c r="AB42" s="16"/>
    </row>
    <row r="43" spans="1:28" x14ac:dyDescent="0.25">
      <c r="A43" s="16"/>
      <c r="B43" s="36">
        <v>2024</v>
      </c>
      <c r="C43" s="12">
        <v>209</v>
      </c>
      <c r="D43" s="12">
        <v>322</v>
      </c>
      <c r="E43" s="12" t="s">
        <v>28</v>
      </c>
      <c r="F43" s="12"/>
      <c r="G43" s="12">
        <v>174</v>
      </c>
      <c r="H43" s="12">
        <v>282</v>
      </c>
      <c r="I43" s="12" t="s">
        <v>28</v>
      </c>
      <c r="J43" s="16"/>
      <c r="K43" s="16"/>
      <c r="L43" s="16"/>
      <c r="M43" s="16"/>
      <c r="N43" s="16"/>
      <c r="O43" s="16"/>
      <c r="P43" s="16"/>
      <c r="Q43" s="16"/>
      <c r="R43" s="16"/>
      <c r="S43" s="16"/>
      <c r="T43" s="16"/>
      <c r="U43" s="16"/>
      <c r="V43" s="16"/>
      <c r="W43" s="16"/>
      <c r="X43" s="16"/>
      <c r="Y43" s="16"/>
      <c r="Z43" s="16"/>
      <c r="AA43" s="16"/>
      <c r="AB43" s="16"/>
    </row>
    <row r="44" spans="1:28" x14ac:dyDescent="0.25">
      <c r="A44" s="16"/>
      <c r="B44" s="37">
        <v>2025</v>
      </c>
      <c r="C44" s="13">
        <v>140</v>
      </c>
      <c r="D44" s="13">
        <v>267</v>
      </c>
      <c r="E44" s="13" t="s">
        <v>28</v>
      </c>
      <c r="F44" s="13"/>
      <c r="G44" s="13">
        <v>100</v>
      </c>
      <c r="H44" s="13">
        <v>221</v>
      </c>
      <c r="I44" s="13" t="s">
        <v>28</v>
      </c>
      <c r="J44" s="16"/>
      <c r="K44" s="16"/>
      <c r="L44" s="16"/>
      <c r="M44" s="16"/>
      <c r="N44" s="16"/>
      <c r="O44" s="16"/>
      <c r="P44" s="16"/>
      <c r="Q44" s="16"/>
      <c r="R44" s="16"/>
      <c r="S44" s="16"/>
      <c r="T44" s="16"/>
      <c r="U44" s="16"/>
      <c r="V44" s="16"/>
      <c r="W44" s="16"/>
      <c r="X44" s="16"/>
      <c r="Y44" s="16"/>
      <c r="Z44" s="16"/>
      <c r="AA44" s="16"/>
      <c r="AB44" s="16"/>
    </row>
    <row r="45" spans="1:28" x14ac:dyDescent="0.25">
      <c r="A45" s="16"/>
      <c r="B45" s="36">
        <v>2026</v>
      </c>
      <c r="C45" s="12">
        <v>82</v>
      </c>
      <c r="D45" s="12">
        <v>220</v>
      </c>
      <c r="E45" s="12" t="s">
        <v>28</v>
      </c>
      <c r="F45" s="12"/>
      <c r="G45" s="12">
        <v>36</v>
      </c>
      <c r="H45" s="12">
        <v>169</v>
      </c>
      <c r="I45" s="10" t="s">
        <v>28</v>
      </c>
      <c r="J45" s="16"/>
      <c r="K45" s="16"/>
      <c r="L45" s="16"/>
      <c r="M45" s="16"/>
      <c r="N45" s="16"/>
      <c r="O45" s="16"/>
      <c r="P45" s="16"/>
      <c r="Q45" s="16"/>
      <c r="R45" s="16"/>
      <c r="S45" s="16"/>
      <c r="T45" s="16"/>
      <c r="U45" s="16"/>
      <c r="V45" s="16"/>
      <c r="W45" s="16"/>
      <c r="X45" s="16"/>
      <c r="Y45" s="16"/>
      <c r="Z45" s="16"/>
      <c r="AA45" s="16"/>
      <c r="AB45" s="16"/>
    </row>
    <row r="46" spans="1:28" x14ac:dyDescent="0.25">
      <c r="A46" s="16"/>
      <c r="B46" s="37">
        <v>2027</v>
      </c>
      <c r="C46" s="13">
        <v>27</v>
      </c>
      <c r="D46" s="13">
        <v>177</v>
      </c>
      <c r="E46" s="13" t="s">
        <v>28</v>
      </c>
      <c r="F46" s="13"/>
      <c r="G46" s="13"/>
      <c r="H46" s="13">
        <v>119</v>
      </c>
      <c r="I46" s="13" t="s">
        <v>28</v>
      </c>
      <c r="J46" s="16"/>
      <c r="K46" s="16"/>
      <c r="L46" s="16"/>
      <c r="M46" s="16"/>
      <c r="N46" s="16"/>
      <c r="O46" s="16"/>
      <c r="P46" s="16"/>
      <c r="Q46" s="16"/>
      <c r="R46" s="16"/>
      <c r="S46" s="16"/>
      <c r="T46" s="16"/>
      <c r="U46" s="16"/>
      <c r="V46" s="16"/>
      <c r="W46" s="16"/>
      <c r="X46" s="16"/>
      <c r="Y46" s="16"/>
      <c r="Z46" s="16"/>
      <c r="AA46" s="16"/>
      <c r="AB46" s="16"/>
    </row>
    <row r="47" spans="1:28" x14ac:dyDescent="0.25">
      <c r="A47" s="16"/>
      <c r="B47" s="36">
        <v>2028</v>
      </c>
      <c r="C47" s="12"/>
      <c r="D47" s="12">
        <v>134</v>
      </c>
      <c r="E47" s="12" t="s">
        <v>28</v>
      </c>
      <c r="F47" s="12"/>
      <c r="G47" s="12"/>
      <c r="H47" s="12">
        <v>71</v>
      </c>
      <c r="I47" s="10" t="s">
        <v>28</v>
      </c>
      <c r="J47" s="16"/>
      <c r="K47" s="16"/>
      <c r="L47" s="16"/>
      <c r="M47" s="16"/>
      <c r="N47" s="16"/>
      <c r="O47" s="16"/>
      <c r="P47" s="16"/>
      <c r="Q47" s="16"/>
      <c r="R47" s="16"/>
      <c r="S47" s="16"/>
      <c r="T47" s="16"/>
      <c r="U47" s="16"/>
      <c r="V47" s="16"/>
      <c r="W47" s="16"/>
      <c r="X47" s="16"/>
      <c r="Y47" s="16"/>
      <c r="Z47" s="16"/>
      <c r="AA47" s="16"/>
      <c r="AB47" s="16"/>
    </row>
    <row r="48" spans="1:28" x14ac:dyDescent="0.25">
      <c r="A48" s="16"/>
      <c r="B48" s="37">
        <v>2029</v>
      </c>
      <c r="C48" s="13"/>
      <c r="D48" s="13">
        <v>91</v>
      </c>
      <c r="E48" s="13" t="s">
        <v>28</v>
      </c>
      <c r="F48" s="13"/>
      <c r="G48" s="13"/>
      <c r="H48" s="13">
        <v>23</v>
      </c>
      <c r="I48" s="13" t="s">
        <v>28</v>
      </c>
      <c r="J48" s="16"/>
      <c r="K48" s="16"/>
      <c r="L48" s="16"/>
      <c r="M48" s="16"/>
      <c r="N48" s="16"/>
      <c r="O48" s="16"/>
      <c r="P48" s="16"/>
      <c r="Q48" s="16"/>
      <c r="R48" s="16"/>
      <c r="S48" s="16"/>
      <c r="T48" s="16"/>
      <c r="U48" s="16"/>
      <c r="V48" s="16"/>
      <c r="W48" s="16"/>
      <c r="X48" s="16"/>
      <c r="Y48" s="16"/>
      <c r="Z48" s="16"/>
      <c r="AA48" s="16"/>
      <c r="AB48" s="16"/>
    </row>
    <row r="49" spans="1:28" x14ac:dyDescent="0.25">
      <c r="A49" s="16"/>
      <c r="B49" s="36">
        <v>2030</v>
      </c>
      <c r="C49" s="12"/>
      <c r="D49" s="12">
        <v>50</v>
      </c>
      <c r="E49" s="12" t="s">
        <v>28</v>
      </c>
      <c r="F49" s="12"/>
      <c r="G49" s="12"/>
      <c r="H49" s="12"/>
      <c r="I49" s="33" t="s">
        <v>28</v>
      </c>
      <c r="J49" s="16"/>
      <c r="K49" s="16"/>
      <c r="L49" s="16"/>
      <c r="M49" s="16"/>
      <c r="N49" s="16"/>
      <c r="O49" s="16"/>
      <c r="P49" s="16"/>
      <c r="Q49" s="16"/>
      <c r="R49" s="16"/>
      <c r="S49" s="16"/>
      <c r="T49" s="16"/>
      <c r="U49" s="16"/>
      <c r="V49" s="16"/>
      <c r="W49" s="16"/>
      <c r="X49" s="16"/>
      <c r="Y49" s="16"/>
      <c r="Z49" s="16"/>
      <c r="AA49" s="16"/>
      <c r="AB49" s="16"/>
    </row>
    <row r="50" spans="1:28" ht="30.75" customHeight="1" x14ac:dyDescent="0.25">
      <c r="A50" s="16"/>
      <c r="B50" s="69" t="s">
        <v>115</v>
      </c>
      <c r="C50" s="69"/>
      <c r="D50" s="69"/>
      <c r="E50" s="69"/>
      <c r="F50" s="69"/>
      <c r="G50" s="69"/>
      <c r="H50" s="69"/>
      <c r="I50" s="69"/>
      <c r="J50" s="16"/>
      <c r="K50" s="16"/>
      <c r="L50" s="16"/>
      <c r="M50" s="16"/>
      <c r="N50" s="16"/>
      <c r="O50" s="16"/>
      <c r="P50" s="16"/>
      <c r="Q50" s="16"/>
      <c r="R50" s="16"/>
      <c r="S50" s="16"/>
      <c r="T50" s="16"/>
      <c r="U50" s="16"/>
      <c r="V50" s="16"/>
      <c r="W50" s="16"/>
      <c r="X50" s="16"/>
      <c r="Y50" s="16"/>
      <c r="Z50" s="16"/>
      <c r="AA50" s="16"/>
      <c r="AB50" s="16"/>
    </row>
    <row r="51" spans="1:28"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row>
    <row r="52" spans="1:28" ht="15.75" customHeight="1" x14ac:dyDescent="0.25">
      <c r="A52" s="16"/>
      <c r="B52" s="63" t="s">
        <v>206</v>
      </c>
      <c r="C52" s="63"/>
      <c r="D52" s="63"/>
      <c r="E52" s="63"/>
      <c r="F52" s="63"/>
      <c r="G52" s="63"/>
      <c r="H52" s="63"/>
      <c r="I52" s="6"/>
      <c r="J52" s="16"/>
      <c r="K52" s="16"/>
      <c r="L52" s="16"/>
      <c r="M52" s="16"/>
      <c r="N52" s="16"/>
      <c r="O52" s="16"/>
      <c r="P52" s="16"/>
      <c r="Q52" s="16"/>
      <c r="R52" s="16"/>
      <c r="S52" s="16"/>
      <c r="T52" s="16"/>
      <c r="U52" s="16"/>
      <c r="V52" s="16"/>
      <c r="W52" s="16"/>
      <c r="X52" s="16"/>
      <c r="Y52" s="16"/>
      <c r="Z52" s="16"/>
      <c r="AA52" s="16"/>
      <c r="AB52" s="16"/>
    </row>
    <row r="53" spans="1:28" x14ac:dyDescent="0.25">
      <c r="A53" s="16"/>
      <c r="B53" s="4" t="s">
        <v>25</v>
      </c>
      <c r="C53" s="4"/>
      <c r="D53" s="4"/>
      <c r="E53" s="4"/>
      <c r="F53" s="4"/>
      <c r="G53" s="4"/>
      <c r="H53" s="4"/>
      <c r="I53" s="4"/>
      <c r="J53" s="16"/>
      <c r="K53" s="16"/>
      <c r="L53" s="16"/>
      <c r="M53" s="16"/>
      <c r="N53" s="16"/>
      <c r="O53" s="16"/>
      <c r="P53" s="16"/>
      <c r="Q53" s="16"/>
      <c r="R53" s="16"/>
      <c r="S53" s="16"/>
      <c r="T53" s="16"/>
      <c r="U53" s="16"/>
      <c r="V53" s="16"/>
      <c r="W53" s="16"/>
      <c r="X53" s="16"/>
      <c r="Y53" s="16"/>
      <c r="Z53" s="16"/>
      <c r="AA53" s="16"/>
      <c r="AB53" s="16"/>
    </row>
    <row r="54" spans="1:28" x14ac:dyDescent="0.25">
      <c r="A54" s="16"/>
      <c r="B54" s="36">
        <v>2016</v>
      </c>
      <c r="C54" s="12">
        <v>756</v>
      </c>
      <c r="D54" s="12">
        <v>763</v>
      </c>
      <c r="E54" s="12" t="s">
        <v>28</v>
      </c>
      <c r="F54" s="12"/>
      <c r="G54" s="12">
        <v>755</v>
      </c>
      <c r="H54" s="12">
        <v>761</v>
      </c>
      <c r="I54" s="10" t="s">
        <v>28</v>
      </c>
      <c r="J54" s="16"/>
      <c r="K54" s="16"/>
      <c r="L54" s="16"/>
      <c r="M54" s="16"/>
      <c r="N54" s="16"/>
      <c r="O54" s="16"/>
      <c r="P54" s="16"/>
      <c r="Q54" s="16"/>
      <c r="R54" s="16"/>
      <c r="S54" s="16"/>
      <c r="T54" s="16"/>
      <c r="U54" s="16"/>
      <c r="V54" s="16"/>
      <c r="W54" s="16"/>
      <c r="X54" s="16"/>
      <c r="Y54" s="16"/>
      <c r="Z54" s="16"/>
      <c r="AA54" s="16"/>
      <c r="AB54" s="16"/>
    </row>
    <row r="55" spans="1:28" x14ac:dyDescent="0.25">
      <c r="A55" s="16"/>
      <c r="B55" s="37">
        <v>2017</v>
      </c>
      <c r="C55" s="13">
        <v>705</v>
      </c>
      <c r="D55" s="13">
        <v>722</v>
      </c>
      <c r="E55" s="13" t="s">
        <v>28</v>
      </c>
      <c r="F55" s="13"/>
      <c r="G55" s="13">
        <v>701</v>
      </c>
      <c r="H55" s="13">
        <v>717</v>
      </c>
      <c r="I55" s="11" t="s">
        <v>28</v>
      </c>
      <c r="J55" s="16"/>
      <c r="K55" s="16"/>
      <c r="L55" s="16"/>
      <c r="M55" s="16"/>
      <c r="N55" s="16"/>
      <c r="O55" s="16"/>
      <c r="P55" s="16"/>
      <c r="Q55" s="16"/>
      <c r="R55" s="16"/>
      <c r="S55" s="16"/>
      <c r="T55" s="16"/>
      <c r="U55" s="16"/>
      <c r="V55" s="16"/>
      <c r="W55" s="16"/>
      <c r="X55" s="16"/>
      <c r="Y55" s="16"/>
      <c r="Z55" s="16"/>
      <c r="AA55" s="16"/>
      <c r="AB55" s="16"/>
    </row>
    <row r="56" spans="1:28" x14ac:dyDescent="0.25">
      <c r="A56" s="16"/>
      <c r="B56" s="36">
        <v>2018</v>
      </c>
      <c r="C56" s="12">
        <v>644</v>
      </c>
      <c r="D56" s="12">
        <v>673</v>
      </c>
      <c r="E56" s="12" t="s">
        <v>28</v>
      </c>
      <c r="F56" s="12"/>
      <c r="G56" s="12">
        <v>636</v>
      </c>
      <c r="H56" s="12">
        <v>664</v>
      </c>
      <c r="I56" s="10" t="s">
        <v>28</v>
      </c>
      <c r="J56" s="16"/>
      <c r="K56" s="16"/>
      <c r="L56" s="16"/>
      <c r="M56" s="16"/>
      <c r="N56" s="16"/>
      <c r="O56" s="16"/>
      <c r="P56" s="16"/>
      <c r="Q56" s="16"/>
      <c r="R56" s="16"/>
      <c r="S56" s="16"/>
      <c r="T56" s="16"/>
      <c r="U56" s="16"/>
      <c r="V56" s="16"/>
      <c r="W56" s="16"/>
      <c r="X56" s="16"/>
      <c r="Y56" s="16"/>
      <c r="Z56" s="16"/>
      <c r="AA56" s="16"/>
      <c r="AB56" s="16"/>
    </row>
    <row r="57" spans="1:28" x14ac:dyDescent="0.25">
      <c r="A57" s="16"/>
      <c r="B57" s="37">
        <v>2019</v>
      </c>
      <c r="C57" s="13">
        <v>573</v>
      </c>
      <c r="D57" s="13">
        <v>617</v>
      </c>
      <c r="E57" s="13" t="s">
        <v>28</v>
      </c>
      <c r="F57" s="13"/>
      <c r="G57" s="13">
        <v>562</v>
      </c>
      <c r="H57" s="13">
        <v>603</v>
      </c>
      <c r="I57" s="13" t="s">
        <v>28</v>
      </c>
      <c r="J57" s="16"/>
      <c r="K57" s="16"/>
      <c r="L57" s="16"/>
      <c r="M57" s="16"/>
      <c r="N57" s="16"/>
      <c r="O57" s="16"/>
      <c r="P57" s="16"/>
      <c r="Q57" s="16"/>
      <c r="R57" s="16"/>
      <c r="S57" s="16"/>
      <c r="T57" s="16"/>
      <c r="U57" s="16"/>
      <c r="V57" s="16"/>
      <c r="W57" s="16"/>
      <c r="X57" s="16"/>
      <c r="Y57" s="16"/>
      <c r="Z57" s="16"/>
      <c r="AA57" s="16"/>
      <c r="AB57" s="16"/>
    </row>
    <row r="58" spans="1:28" x14ac:dyDescent="0.25">
      <c r="A58" s="16"/>
      <c r="B58" s="36" t="s">
        <v>79</v>
      </c>
      <c r="C58" s="12">
        <f>SUM(C54:C57)</f>
        <v>2678</v>
      </c>
      <c r="D58" s="12">
        <f>SUM(D54:D57)</f>
        <v>2775</v>
      </c>
      <c r="E58" s="12" t="s">
        <v>28</v>
      </c>
      <c r="F58" s="12"/>
      <c r="G58" s="12">
        <f>SUM(G54:G57)</f>
        <v>2654</v>
      </c>
      <c r="H58" s="12">
        <f>SUM(H54:H57)</f>
        <v>2745</v>
      </c>
      <c r="I58" s="12" t="s">
        <v>28</v>
      </c>
      <c r="J58" s="16"/>
      <c r="K58" s="16"/>
      <c r="L58" s="16"/>
      <c r="M58" s="16"/>
      <c r="N58" s="16"/>
      <c r="O58" s="16"/>
      <c r="P58" s="16"/>
      <c r="Q58" s="16"/>
      <c r="R58" s="16"/>
      <c r="S58" s="16"/>
      <c r="T58" s="16"/>
      <c r="U58" s="16"/>
      <c r="V58" s="16"/>
      <c r="W58" s="16"/>
      <c r="X58" s="16"/>
      <c r="Y58" s="16"/>
      <c r="Z58" s="16"/>
      <c r="AA58" s="16"/>
      <c r="AB58" s="16"/>
    </row>
    <row r="59" spans="1:28" ht="24" x14ac:dyDescent="0.25">
      <c r="A59" s="16"/>
      <c r="B59" s="15" t="s">
        <v>78</v>
      </c>
      <c r="C59" s="13">
        <f>C58-Umweltauswirkungen!$C$29</f>
        <v>-371.25500000000011</v>
      </c>
      <c r="D59" s="13">
        <f>D58-Umweltauswirkungen!$C$29</f>
        <v>-274.25500000000011</v>
      </c>
      <c r="E59" s="13" t="s">
        <v>28</v>
      </c>
      <c r="F59" s="13"/>
      <c r="G59" s="13">
        <f>G58-Umweltauswirkungen!$C$29</f>
        <v>-395.25500000000011</v>
      </c>
      <c r="H59" s="13">
        <f>H58-Umweltauswirkungen!$C$29</f>
        <v>-304.25500000000011</v>
      </c>
      <c r="I59" s="13" t="s">
        <v>28</v>
      </c>
      <c r="J59" s="16"/>
      <c r="K59" s="16"/>
      <c r="L59" s="16"/>
      <c r="M59" s="16"/>
      <c r="N59" s="16"/>
      <c r="O59" s="16"/>
      <c r="P59" s="16"/>
      <c r="Q59" s="16"/>
      <c r="R59" s="16"/>
      <c r="S59" s="16"/>
      <c r="T59" s="16"/>
      <c r="U59" s="16"/>
      <c r="V59" s="16"/>
      <c r="W59" s="16"/>
      <c r="X59" s="16"/>
      <c r="Y59" s="16"/>
      <c r="Z59" s="16"/>
      <c r="AA59" s="16"/>
      <c r="AB59" s="16"/>
    </row>
    <row r="60" spans="1:28" x14ac:dyDescent="0.25">
      <c r="A60" s="16"/>
      <c r="B60" s="4" t="s">
        <v>26</v>
      </c>
      <c r="C60" s="4"/>
      <c r="D60" s="4"/>
      <c r="E60" s="4"/>
      <c r="F60" s="4"/>
      <c r="G60" s="4"/>
      <c r="H60" s="4"/>
      <c r="I60" s="4"/>
      <c r="J60" s="16"/>
      <c r="K60" s="16"/>
      <c r="L60" s="16"/>
      <c r="M60" s="16"/>
      <c r="N60" s="16"/>
      <c r="O60" s="16"/>
      <c r="P60" s="16"/>
      <c r="Q60" s="16"/>
      <c r="R60" s="16"/>
      <c r="S60" s="16"/>
      <c r="T60" s="16"/>
      <c r="U60" s="16"/>
      <c r="V60" s="16"/>
      <c r="W60" s="16"/>
      <c r="X60" s="16"/>
      <c r="Y60" s="16"/>
      <c r="Z60" s="16"/>
      <c r="AA60" s="16"/>
      <c r="AB60" s="16"/>
    </row>
    <row r="61" spans="1:28" x14ac:dyDescent="0.25">
      <c r="A61" s="16"/>
      <c r="B61" s="36">
        <v>2016</v>
      </c>
      <c r="C61" s="12">
        <v>699</v>
      </c>
      <c r="D61" s="12">
        <v>717</v>
      </c>
      <c r="E61" s="12" t="s">
        <v>28</v>
      </c>
      <c r="F61" s="12"/>
      <c r="G61" s="12">
        <v>695</v>
      </c>
      <c r="H61" s="12">
        <v>712</v>
      </c>
      <c r="I61" s="10" t="s">
        <v>28</v>
      </c>
      <c r="J61" s="16"/>
      <c r="K61" s="16"/>
      <c r="L61" s="16"/>
      <c r="M61" s="16"/>
      <c r="N61" s="16"/>
      <c r="O61" s="16"/>
      <c r="P61" s="16"/>
      <c r="Q61" s="16"/>
      <c r="R61" s="16"/>
      <c r="S61" s="16"/>
      <c r="T61" s="16"/>
      <c r="U61" s="16"/>
      <c r="V61" s="16"/>
      <c r="W61" s="16"/>
      <c r="X61" s="16"/>
      <c r="Y61" s="16"/>
      <c r="Z61" s="16"/>
      <c r="AA61" s="16"/>
      <c r="AB61" s="16"/>
    </row>
    <row r="62" spans="1:28" x14ac:dyDescent="0.25">
      <c r="A62" s="16"/>
      <c r="B62" s="37">
        <v>2017</v>
      </c>
      <c r="C62" s="13">
        <v>598</v>
      </c>
      <c r="D62" s="13">
        <v>636</v>
      </c>
      <c r="E62" s="13" t="s">
        <v>28</v>
      </c>
      <c r="F62" s="13"/>
      <c r="G62" s="13">
        <v>589</v>
      </c>
      <c r="H62" s="13">
        <v>625</v>
      </c>
      <c r="I62" s="11" t="s">
        <v>28</v>
      </c>
      <c r="J62" s="16"/>
      <c r="K62" s="16"/>
      <c r="L62" s="16"/>
      <c r="M62" s="16"/>
      <c r="N62" s="16"/>
      <c r="O62" s="16"/>
      <c r="P62" s="16"/>
      <c r="Q62" s="16"/>
      <c r="R62" s="16"/>
      <c r="S62" s="16"/>
      <c r="T62" s="16"/>
      <c r="U62" s="16"/>
      <c r="V62" s="16"/>
      <c r="W62" s="16"/>
      <c r="X62" s="16"/>
      <c r="Y62" s="16"/>
      <c r="Z62" s="16"/>
      <c r="AA62" s="16"/>
      <c r="AB62" s="16"/>
    </row>
    <row r="63" spans="1:28" x14ac:dyDescent="0.25">
      <c r="A63" s="16"/>
      <c r="B63" s="36">
        <v>2018</v>
      </c>
      <c r="C63" s="12">
        <v>502</v>
      </c>
      <c r="D63" s="12">
        <v>558</v>
      </c>
      <c r="E63" s="12" t="s">
        <v>28</v>
      </c>
      <c r="F63" s="12"/>
      <c r="G63" s="12">
        <v>488</v>
      </c>
      <c r="H63" s="12">
        <v>542</v>
      </c>
      <c r="I63" s="10" t="s">
        <v>28</v>
      </c>
      <c r="J63" s="16"/>
      <c r="K63" s="16"/>
      <c r="L63" s="16"/>
      <c r="M63" s="16"/>
      <c r="N63" s="16"/>
      <c r="O63" s="16"/>
      <c r="P63" s="16"/>
      <c r="Q63" s="16"/>
      <c r="R63" s="16"/>
      <c r="S63" s="16"/>
      <c r="T63" s="16"/>
      <c r="U63" s="16"/>
      <c r="V63" s="16"/>
      <c r="W63" s="16"/>
      <c r="X63" s="16"/>
      <c r="Y63" s="16"/>
      <c r="Z63" s="16"/>
      <c r="AA63" s="16"/>
      <c r="AB63" s="16"/>
    </row>
    <row r="64" spans="1:28" x14ac:dyDescent="0.25">
      <c r="A64" s="16"/>
      <c r="B64" s="37">
        <v>2019</v>
      </c>
      <c r="C64" s="13">
        <v>412</v>
      </c>
      <c r="D64" s="13">
        <v>485</v>
      </c>
      <c r="E64" s="13" t="s">
        <v>28</v>
      </c>
      <c r="F64" s="13"/>
      <c r="G64" s="13">
        <v>392</v>
      </c>
      <c r="H64" s="13">
        <v>463</v>
      </c>
      <c r="I64" s="13" t="s">
        <v>28</v>
      </c>
      <c r="J64" s="16"/>
      <c r="K64" s="16"/>
      <c r="L64" s="16"/>
      <c r="M64" s="16"/>
      <c r="N64" s="16"/>
      <c r="O64" s="16"/>
      <c r="P64" s="16"/>
      <c r="Q64" s="16"/>
      <c r="R64" s="16"/>
      <c r="S64" s="16"/>
      <c r="T64" s="16"/>
      <c r="U64" s="16"/>
      <c r="V64" s="16"/>
      <c r="W64" s="16"/>
      <c r="X64" s="16"/>
      <c r="Y64" s="16"/>
      <c r="Z64" s="16"/>
      <c r="AA64" s="16"/>
      <c r="AB64" s="16"/>
    </row>
    <row r="65" spans="1:28" x14ac:dyDescent="0.25">
      <c r="A65" s="16"/>
      <c r="B65" s="36" t="s">
        <v>77</v>
      </c>
      <c r="C65" s="12">
        <f>SUM(C61:C64)</f>
        <v>2211</v>
      </c>
      <c r="D65" s="12">
        <f>SUM(D61:D64)</f>
        <v>2396</v>
      </c>
      <c r="E65" s="12" t="s">
        <v>28</v>
      </c>
      <c r="F65" s="12"/>
      <c r="G65" s="12">
        <f>SUM(G61:G64)</f>
        <v>2164</v>
      </c>
      <c r="H65" s="12">
        <f>SUM(H61:H64)</f>
        <v>2342</v>
      </c>
      <c r="I65" s="12" t="s">
        <v>28</v>
      </c>
      <c r="J65" s="16"/>
      <c r="K65" s="16"/>
      <c r="L65" s="16"/>
      <c r="M65" s="16"/>
      <c r="N65" s="16"/>
      <c r="O65" s="16"/>
      <c r="P65" s="16"/>
      <c r="Q65" s="16"/>
      <c r="R65" s="16"/>
      <c r="S65" s="16"/>
      <c r="T65" s="16"/>
      <c r="U65" s="16"/>
      <c r="V65" s="16"/>
      <c r="W65" s="16"/>
      <c r="X65" s="16"/>
      <c r="Y65" s="16"/>
      <c r="Z65" s="16"/>
      <c r="AA65" s="16"/>
      <c r="AB65" s="16"/>
    </row>
    <row r="66" spans="1:28" ht="24" x14ac:dyDescent="0.25">
      <c r="A66" s="16"/>
      <c r="B66" s="15" t="s">
        <v>78</v>
      </c>
      <c r="C66" s="13">
        <f>C65-Umweltauswirkungen!$C$29</f>
        <v>-838.25500000000011</v>
      </c>
      <c r="D66" s="13">
        <f>D65-Umweltauswirkungen!$C$29</f>
        <v>-653.25500000000011</v>
      </c>
      <c r="E66" s="13" t="s">
        <v>28</v>
      </c>
      <c r="F66" s="13"/>
      <c r="G66" s="13">
        <f>G65-Umweltauswirkungen!$C$29</f>
        <v>-885.25500000000011</v>
      </c>
      <c r="H66" s="13">
        <f>H65-Umweltauswirkungen!$C$29</f>
        <v>-707.25500000000011</v>
      </c>
      <c r="I66" s="13" t="s">
        <v>28</v>
      </c>
      <c r="J66" s="16"/>
      <c r="K66" s="16"/>
      <c r="L66" s="16"/>
      <c r="M66" s="16"/>
      <c r="N66" s="16"/>
      <c r="O66" s="16"/>
      <c r="P66" s="16"/>
      <c r="Q66" s="16"/>
      <c r="R66" s="16"/>
      <c r="S66" s="16"/>
      <c r="T66" s="16"/>
      <c r="U66" s="16"/>
      <c r="V66" s="16"/>
      <c r="W66" s="16"/>
      <c r="X66" s="16"/>
      <c r="Y66" s="16"/>
      <c r="Z66" s="16"/>
      <c r="AA66" s="16"/>
      <c r="AB66" s="16"/>
    </row>
    <row r="67" spans="1:28" x14ac:dyDescent="0.25">
      <c r="A67" s="16"/>
      <c r="B67" s="4" t="s">
        <v>27</v>
      </c>
      <c r="C67" s="4"/>
      <c r="D67" s="4"/>
      <c r="E67" s="4"/>
      <c r="F67" s="4"/>
      <c r="G67" s="4"/>
      <c r="H67" s="4"/>
      <c r="I67" s="4"/>
      <c r="J67" s="16"/>
      <c r="K67" s="16"/>
      <c r="L67" s="16"/>
      <c r="M67" s="16"/>
      <c r="N67" s="16"/>
      <c r="O67" s="16"/>
      <c r="P67" s="16"/>
      <c r="Q67" s="16"/>
      <c r="R67" s="16"/>
      <c r="S67" s="16"/>
      <c r="T67" s="16"/>
      <c r="U67" s="16"/>
      <c r="V67" s="16"/>
      <c r="W67" s="16"/>
      <c r="X67" s="16"/>
      <c r="Y67" s="16"/>
      <c r="Z67" s="16"/>
      <c r="AA67" s="16"/>
      <c r="AB67" s="16"/>
    </row>
    <row r="68" spans="1:28" x14ac:dyDescent="0.25">
      <c r="A68" s="16"/>
      <c r="B68" s="36">
        <v>2016</v>
      </c>
      <c r="C68" s="12">
        <v>741</v>
      </c>
      <c r="D68" s="12">
        <v>751</v>
      </c>
      <c r="E68" s="12" t="s">
        <v>28</v>
      </c>
      <c r="F68" s="12"/>
      <c r="G68" s="12">
        <v>739</v>
      </c>
      <c r="H68" s="12">
        <v>748</v>
      </c>
      <c r="I68" s="10" t="s">
        <v>28</v>
      </c>
      <c r="J68" s="16"/>
      <c r="K68" s="16"/>
      <c r="L68" s="16"/>
      <c r="M68" s="16"/>
      <c r="N68" s="16"/>
      <c r="O68" s="16"/>
      <c r="P68" s="16"/>
      <c r="Q68" s="16"/>
      <c r="R68" s="16"/>
      <c r="S68" s="16"/>
      <c r="T68" s="16"/>
      <c r="U68" s="16"/>
      <c r="V68" s="16"/>
      <c r="W68" s="16"/>
      <c r="X68" s="16"/>
      <c r="Y68" s="16"/>
      <c r="Z68" s="16"/>
      <c r="AA68" s="16"/>
      <c r="AB68" s="16"/>
    </row>
    <row r="69" spans="1:28" x14ac:dyDescent="0.25">
      <c r="A69" s="16"/>
      <c r="B69" s="37">
        <v>2017</v>
      </c>
      <c r="C69" s="13">
        <v>677</v>
      </c>
      <c r="D69" s="13">
        <v>700</v>
      </c>
      <c r="E69" s="13" t="s">
        <v>28</v>
      </c>
      <c r="F69" s="13"/>
      <c r="G69" s="13">
        <v>672</v>
      </c>
      <c r="H69" s="13">
        <v>693</v>
      </c>
      <c r="I69" s="11" t="s">
        <v>28</v>
      </c>
      <c r="J69" s="16"/>
      <c r="K69" s="16"/>
      <c r="L69" s="16"/>
      <c r="M69" s="16"/>
      <c r="N69" s="16"/>
      <c r="O69" s="16"/>
      <c r="P69" s="16"/>
      <c r="Q69" s="16"/>
      <c r="R69" s="16"/>
      <c r="S69" s="16"/>
      <c r="T69" s="16"/>
      <c r="U69" s="16"/>
      <c r="V69" s="16"/>
      <c r="W69" s="16"/>
      <c r="X69" s="16"/>
      <c r="Y69" s="16"/>
      <c r="Z69" s="16"/>
      <c r="AA69" s="16"/>
      <c r="AB69" s="16"/>
    </row>
    <row r="70" spans="1:28" x14ac:dyDescent="0.25">
      <c r="A70" s="16"/>
      <c r="B70" s="36">
        <v>2018</v>
      </c>
      <c r="C70" s="12">
        <v>612</v>
      </c>
      <c r="D70" s="12">
        <v>647</v>
      </c>
      <c r="E70" s="12" t="s">
        <v>28</v>
      </c>
      <c r="F70" s="12"/>
      <c r="G70" s="12">
        <v>603</v>
      </c>
      <c r="H70" s="12">
        <v>637</v>
      </c>
      <c r="I70" s="10" t="s">
        <v>28</v>
      </c>
      <c r="J70" s="16"/>
      <c r="K70" s="16"/>
      <c r="L70" s="16"/>
      <c r="M70" s="16"/>
      <c r="N70" s="16"/>
      <c r="O70" s="16"/>
      <c r="P70" s="16"/>
      <c r="Q70" s="16"/>
      <c r="R70" s="16"/>
      <c r="S70" s="16"/>
      <c r="T70" s="16"/>
      <c r="U70" s="16"/>
      <c r="V70" s="16"/>
      <c r="W70" s="16"/>
      <c r="X70" s="16"/>
      <c r="Y70" s="16"/>
      <c r="Z70" s="16"/>
      <c r="AA70" s="16"/>
      <c r="AB70" s="16"/>
    </row>
    <row r="71" spans="1:28" x14ac:dyDescent="0.25">
      <c r="A71" s="16"/>
      <c r="B71" s="37">
        <v>2019</v>
      </c>
      <c r="C71" s="13">
        <v>548</v>
      </c>
      <c r="D71" s="13">
        <v>596</v>
      </c>
      <c r="E71" s="13" t="s">
        <v>28</v>
      </c>
      <c r="F71" s="13"/>
      <c r="G71" s="13">
        <v>535</v>
      </c>
      <c r="H71" s="13">
        <v>581</v>
      </c>
      <c r="I71" s="13" t="s">
        <v>28</v>
      </c>
      <c r="J71" s="16"/>
      <c r="K71" s="16"/>
      <c r="L71" s="16"/>
      <c r="M71" s="16"/>
      <c r="N71" s="16"/>
      <c r="O71" s="16"/>
      <c r="P71" s="16"/>
      <c r="Q71" s="16"/>
      <c r="R71" s="16"/>
      <c r="S71" s="16"/>
      <c r="T71" s="16"/>
      <c r="U71" s="16"/>
      <c r="V71" s="16"/>
      <c r="W71" s="16"/>
      <c r="X71" s="16"/>
      <c r="Y71" s="16"/>
      <c r="Z71" s="16"/>
      <c r="AA71" s="16"/>
      <c r="AB71" s="16"/>
    </row>
    <row r="72" spans="1:28" x14ac:dyDescent="0.25">
      <c r="A72" s="16"/>
      <c r="B72" s="36" t="s">
        <v>77</v>
      </c>
      <c r="C72" s="12">
        <f>SUM(C68:C71)</f>
        <v>2578</v>
      </c>
      <c r="D72" s="12">
        <f>SUM(D68:D71)</f>
        <v>2694</v>
      </c>
      <c r="E72" s="12" t="s">
        <v>28</v>
      </c>
      <c r="F72" s="12"/>
      <c r="G72" s="12">
        <f>SUM(G68:G71)</f>
        <v>2549</v>
      </c>
      <c r="H72" s="12">
        <f>SUM(H68:H71)</f>
        <v>2659</v>
      </c>
      <c r="I72" s="12" t="s">
        <v>28</v>
      </c>
      <c r="J72" s="16"/>
      <c r="K72" s="16"/>
      <c r="L72" s="16"/>
      <c r="M72" s="16"/>
      <c r="N72" s="16"/>
      <c r="O72" s="16"/>
      <c r="P72" s="16"/>
      <c r="Q72" s="16"/>
      <c r="R72" s="16"/>
      <c r="S72" s="16"/>
      <c r="T72" s="16"/>
      <c r="U72" s="16"/>
      <c r="V72" s="16"/>
      <c r="W72" s="16"/>
      <c r="X72" s="16"/>
      <c r="Y72" s="16"/>
      <c r="Z72" s="16"/>
      <c r="AA72" s="16"/>
      <c r="AB72" s="16"/>
    </row>
    <row r="73" spans="1:28" ht="24" x14ac:dyDescent="0.25">
      <c r="A73" s="16"/>
      <c r="B73" s="38" t="s">
        <v>78</v>
      </c>
      <c r="C73" s="29">
        <f>C72-Umweltauswirkungen!$C$29</f>
        <v>-471.25500000000011</v>
      </c>
      <c r="D73" s="29">
        <f>D72-Umweltauswirkungen!$C$29</f>
        <v>-355.25500000000011</v>
      </c>
      <c r="E73" s="29"/>
      <c r="F73" s="29"/>
      <c r="G73" s="29">
        <f>G72-Umweltauswirkungen!$C$29</f>
        <v>-500.25500000000011</v>
      </c>
      <c r="H73" s="29">
        <f>H72-Umweltauswirkungen!$C$29</f>
        <v>-390.25500000000011</v>
      </c>
      <c r="I73" s="29" t="s">
        <v>28</v>
      </c>
      <c r="J73" s="16"/>
      <c r="K73" s="16"/>
      <c r="L73" s="16"/>
      <c r="M73" s="16"/>
      <c r="N73" s="16"/>
      <c r="O73" s="16"/>
      <c r="P73" s="16"/>
      <c r="Q73" s="16"/>
      <c r="R73" s="16"/>
      <c r="S73" s="16"/>
      <c r="T73" s="16"/>
      <c r="U73" s="16"/>
      <c r="V73" s="16"/>
      <c r="W73" s="16"/>
      <c r="X73" s="16"/>
      <c r="Y73" s="16"/>
      <c r="Z73" s="16"/>
      <c r="AA73" s="16"/>
      <c r="AB73" s="16"/>
    </row>
    <row r="74" spans="1:28"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row>
    <row r="75" spans="1:28"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row>
    <row r="76" spans="1:2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row>
    <row r="77" spans="1:2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row>
    <row r="78" spans="1:2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row>
    <row r="79" spans="1:2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1:27"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x14ac:dyDescent="0.25">
      <c r="A210" s="16"/>
    </row>
    <row r="211" spans="1:27" x14ac:dyDescent="0.25">
      <c r="A211" s="16"/>
    </row>
    <row r="212" spans="1:27" x14ac:dyDescent="0.25">
      <c r="A212" s="16"/>
    </row>
    <row r="213" spans="1:27" x14ac:dyDescent="0.25">
      <c r="A213" s="16"/>
    </row>
    <row r="214" spans="1:27" x14ac:dyDescent="0.25">
      <c r="A214" s="16"/>
    </row>
  </sheetData>
  <mergeCells count="6">
    <mergeCell ref="B52:H52"/>
    <mergeCell ref="B17:I17"/>
    <mergeCell ref="B18:I18"/>
    <mergeCell ref="B50:I50"/>
    <mergeCell ref="B3:F3"/>
    <mergeCell ref="B21:I21"/>
  </mergeCells>
  <pageMargins left="0.7" right="0.7" top="0.78740157499999996" bottom="0.78740157499999996"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10"/>
  <sheetViews>
    <sheetView topLeftCell="B4" zoomScale="90" zoomScaleNormal="90" workbookViewId="0">
      <selection activeCell="F15" sqref="F15"/>
    </sheetView>
  </sheetViews>
  <sheetFormatPr baseColWidth="10" defaultRowHeight="15" x14ac:dyDescent="0.25"/>
  <cols>
    <col min="1" max="1" width="26.5703125" customWidth="1"/>
    <col min="2" max="2" width="25" customWidth="1"/>
    <col min="3" max="3" width="14.140625" bestFit="1" customWidth="1"/>
    <col min="6" max="6" width="17" customWidth="1"/>
    <col min="8" max="8" width="17.140625" customWidth="1"/>
  </cols>
  <sheetData>
    <row r="1" spans="1:27" s="2" customFormat="1" ht="21" x14ac:dyDescent="0.35">
      <c r="A1" s="16"/>
      <c r="B1" s="16"/>
      <c r="C1" s="16"/>
      <c r="D1" s="16"/>
      <c r="E1" s="16"/>
      <c r="F1" s="16"/>
      <c r="G1" s="16"/>
      <c r="H1" s="16"/>
      <c r="I1" s="16"/>
      <c r="J1" s="16"/>
      <c r="K1" s="16"/>
      <c r="L1" s="16"/>
      <c r="M1" s="16"/>
      <c r="N1" s="16"/>
      <c r="O1" s="16"/>
      <c r="P1" s="16"/>
      <c r="Q1" s="16"/>
      <c r="R1" s="16"/>
      <c r="S1" s="16"/>
      <c r="T1" s="16"/>
      <c r="U1" s="16"/>
      <c r="V1" s="16"/>
      <c r="W1" s="16"/>
      <c r="X1" s="16"/>
      <c r="Y1" s="16"/>
    </row>
    <row r="2" spans="1:27"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5.75" customHeight="1" x14ac:dyDescent="0.25">
      <c r="A3" s="16"/>
      <c r="B3" s="63" t="s">
        <v>207</v>
      </c>
      <c r="C3" s="63"/>
      <c r="D3" s="63"/>
      <c r="E3" s="63"/>
      <c r="F3" s="63"/>
      <c r="G3" s="63"/>
      <c r="H3" s="63"/>
      <c r="I3" s="63"/>
      <c r="J3" s="63"/>
      <c r="K3" s="63"/>
      <c r="L3" s="63"/>
      <c r="M3" s="63"/>
      <c r="N3" s="63"/>
      <c r="O3" s="16"/>
      <c r="P3" s="16"/>
      <c r="Q3" s="16"/>
      <c r="R3" s="16"/>
      <c r="S3" s="16"/>
      <c r="T3" s="16"/>
      <c r="U3" s="16"/>
      <c r="V3" s="16"/>
      <c r="W3" s="16"/>
      <c r="X3" s="16"/>
      <c r="Y3" s="16"/>
      <c r="Z3" s="16"/>
      <c r="AA3" s="16"/>
    </row>
    <row r="4" spans="1:27" ht="48" customHeight="1" x14ac:dyDescent="0.25">
      <c r="A4" s="16"/>
      <c r="B4" s="4" t="s">
        <v>209</v>
      </c>
      <c r="C4" s="70" t="s">
        <v>66</v>
      </c>
      <c r="D4" s="71"/>
      <c r="E4" s="70" t="s">
        <v>67</v>
      </c>
      <c r="F4" s="71"/>
      <c r="G4" s="70" t="s">
        <v>263</v>
      </c>
      <c r="H4" s="71"/>
      <c r="I4" s="70" t="s">
        <v>249</v>
      </c>
      <c r="J4" s="71"/>
      <c r="K4" s="70" t="s">
        <v>265</v>
      </c>
      <c r="L4" s="71"/>
      <c r="M4" s="70" t="s">
        <v>250</v>
      </c>
      <c r="N4" s="71"/>
      <c r="O4" s="16"/>
      <c r="P4" s="16"/>
      <c r="Q4" s="16"/>
      <c r="R4" s="16"/>
      <c r="S4" s="16"/>
      <c r="T4" s="16"/>
      <c r="U4" s="16"/>
      <c r="V4" s="16"/>
      <c r="W4" s="16"/>
      <c r="X4" s="16"/>
      <c r="Y4" s="16"/>
      <c r="Z4" s="16"/>
      <c r="AA4" s="16"/>
    </row>
    <row r="5" spans="1:27" ht="24" x14ac:dyDescent="0.25">
      <c r="A5" s="16"/>
      <c r="B5" s="4"/>
      <c r="C5" s="4" t="s">
        <v>92</v>
      </c>
      <c r="D5" s="4" t="s">
        <v>93</v>
      </c>
      <c r="E5" s="4" t="s">
        <v>92</v>
      </c>
      <c r="F5" s="4" t="s">
        <v>93</v>
      </c>
      <c r="G5" s="4" t="s">
        <v>72</v>
      </c>
      <c r="H5" s="4" t="s">
        <v>73</v>
      </c>
      <c r="I5" s="4" t="s">
        <v>72</v>
      </c>
      <c r="J5" s="4" t="s">
        <v>73</v>
      </c>
      <c r="K5" s="4" t="s">
        <v>72</v>
      </c>
      <c r="L5" s="4" t="s">
        <v>74</v>
      </c>
      <c r="M5" s="4" t="s">
        <v>72</v>
      </c>
      <c r="N5" s="4" t="s">
        <v>73</v>
      </c>
      <c r="P5" s="16"/>
      <c r="Q5" s="16"/>
      <c r="R5" s="16"/>
      <c r="S5" s="16"/>
      <c r="T5" s="16"/>
      <c r="U5" s="16"/>
      <c r="V5" s="16"/>
      <c r="W5" s="16"/>
      <c r="X5" s="16"/>
      <c r="Y5" s="16"/>
      <c r="Z5" s="16"/>
      <c r="AA5" s="16"/>
    </row>
    <row r="6" spans="1:27" x14ac:dyDescent="0.25">
      <c r="A6" s="16"/>
      <c r="B6" s="7" t="s">
        <v>68</v>
      </c>
      <c r="C6" s="12">
        <f>National_ProKopf!C6/1000000000</f>
        <v>3.0771818181818178</v>
      </c>
      <c r="D6" s="12">
        <f>National_ProKopf!E5/1000000000</f>
        <v>11.848976623376624</v>
      </c>
      <c r="E6" s="12">
        <f>National_ProKopf!C17</f>
        <v>4.3610853432281997</v>
      </c>
      <c r="F6" s="12">
        <f>National_ProKopf!E16</f>
        <v>16.792767323379568</v>
      </c>
      <c r="G6" s="45">
        <v>60000</v>
      </c>
      <c r="H6" s="45">
        <v>-90000</v>
      </c>
      <c r="I6" s="12">
        <f>National_ProKopf!C9</f>
        <v>43.220779220779221</v>
      </c>
      <c r="J6" s="12">
        <f>National_ProKopf!E9</f>
        <v>64.831168831168839</v>
      </c>
      <c r="K6" s="12">
        <f>National_ProKopf!C10</f>
        <v>7.4555844155844167E-2</v>
      </c>
      <c r="L6" s="12">
        <f>National_ProKopf!E10</f>
        <v>0.13506493506493508</v>
      </c>
      <c r="M6" s="12">
        <f>National_ProKopf!C11</f>
        <v>0.74555844155844153</v>
      </c>
      <c r="N6" s="12">
        <f>National_ProKopf!E11</f>
        <v>0.9832727272727273</v>
      </c>
      <c r="O6" s="16"/>
      <c r="P6" s="16"/>
      <c r="Q6" s="16"/>
      <c r="R6" s="16"/>
      <c r="S6" s="16"/>
      <c r="T6" s="16"/>
      <c r="U6" s="16"/>
      <c r="V6" s="16"/>
      <c r="W6" s="16"/>
      <c r="X6" s="16"/>
      <c r="Y6" s="16"/>
      <c r="Z6" s="16"/>
      <c r="AA6" s="16"/>
    </row>
    <row r="7" spans="1:27" ht="30" customHeight="1" x14ac:dyDescent="0.25">
      <c r="A7" s="16"/>
      <c r="B7" s="40" t="s">
        <v>69</v>
      </c>
      <c r="C7" s="13">
        <f>National_Historisch!E9</f>
        <v>-0.21925500000000012</v>
      </c>
      <c r="D7" s="13">
        <f>National_Historisch!C13</f>
        <v>2.728745</v>
      </c>
      <c r="E7" s="13">
        <f>National_Historisch!F9</f>
        <v>-0.31073554421768723</v>
      </c>
      <c r="F7" s="13">
        <f>National_Historisch!D13</f>
        <v>3.8672689909297051</v>
      </c>
      <c r="G7" s="46">
        <v>-53500</v>
      </c>
      <c r="H7" s="52"/>
      <c r="I7" s="27"/>
      <c r="J7" s="11"/>
      <c r="K7" s="11"/>
      <c r="L7" s="27"/>
      <c r="M7" s="8"/>
      <c r="N7" s="11"/>
      <c r="O7" s="16"/>
      <c r="P7" s="16"/>
      <c r="Q7" s="16"/>
      <c r="R7" s="16"/>
      <c r="S7" s="16"/>
      <c r="T7" s="16"/>
      <c r="U7" s="16"/>
      <c r="V7" s="16"/>
      <c r="W7" s="16"/>
      <c r="X7" s="16"/>
      <c r="Y7" s="16"/>
      <c r="Z7" s="16"/>
      <c r="AA7" s="16"/>
    </row>
    <row r="8" spans="1:27" x14ac:dyDescent="0.25">
      <c r="A8" s="16"/>
      <c r="B8" s="7" t="s">
        <v>70</v>
      </c>
      <c r="C8" s="12">
        <f>National_DevRights!C5/1000000000</f>
        <v>-0.5584480291467514</v>
      </c>
      <c r="D8" s="12">
        <f>National_DevRights!E5/1000000000</f>
        <v>1.2757354494552919</v>
      </c>
      <c r="E8" s="12">
        <f>National_DevRights!C17</f>
        <v>-0.79145128847328716</v>
      </c>
      <c r="F8" s="12">
        <f>National_DevRights!E17</f>
        <v>1.8080150927654366</v>
      </c>
      <c r="G8" s="12"/>
      <c r="H8" s="12"/>
      <c r="I8" s="12">
        <f>National_DevRights!C31</f>
        <v>103.71027480171441</v>
      </c>
      <c r="J8" s="12">
        <f>National_DevRights!D32</f>
        <v>262.48895308987784</v>
      </c>
      <c r="K8" s="12">
        <f>National_DevRights!C33</f>
        <v>-0.55367361316344865</v>
      </c>
      <c r="L8" s="12">
        <f>National_DevRights!D33</f>
        <v>-0.14281651395659106</v>
      </c>
      <c r="M8" s="12">
        <f>National_DevRights!C34</f>
        <v>-1.7882638628333436</v>
      </c>
      <c r="N8" s="12">
        <f>National_DevRights!D35</f>
        <v>0.12581759833645439</v>
      </c>
      <c r="O8" s="16"/>
      <c r="P8" s="16"/>
      <c r="Q8" s="16"/>
      <c r="R8" s="16"/>
      <c r="S8" s="16"/>
      <c r="T8" s="16"/>
      <c r="U8" s="16"/>
      <c r="V8" s="16"/>
      <c r="W8" s="16"/>
      <c r="X8" s="16"/>
      <c r="Y8" s="16"/>
      <c r="Z8" s="16"/>
      <c r="AA8" s="16"/>
    </row>
    <row r="9" spans="1:27" x14ac:dyDescent="0.25">
      <c r="A9" s="16"/>
      <c r="B9" s="28" t="s">
        <v>71</v>
      </c>
      <c r="C9" s="29">
        <f>National_Grandfathering!C6/1000000000</f>
        <v>6.5920434782608694</v>
      </c>
      <c r="D9" s="29">
        <f>National_Grandfathering!D5/1000000000</f>
        <v>21.026113043478261</v>
      </c>
      <c r="E9" s="29">
        <f>National_Grandfathering!C18</f>
        <v>9.3424652469683522</v>
      </c>
      <c r="F9" s="29">
        <f>National_Grandfathering!D17</f>
        <v>29.798913043478258</v>
      </c>
      <c r="G9" s="29"/>
      <c r="H9" s="29"/>
      <c r="I9" s="29">
        <f>National_Grandfathering!C24</f>
        <v>1.5323076923076924</v>
      </c>
      <c r="J9" s="29">
        <f>National_Grandfathering!D25</f>
        <v>30.092307692307692</v>
      </c>
      <c r="K9" s="29">
        <f>National_Grandfathering!C26</f>
        <v>4.7598442232799659E-2</v>
      </c>
      <c r="L9" s="29">
        <f>National_Grandfathering!D26</f>
        <v>8.622906201594141E-2</v>
      </c>
      <c r="M9" s="29">
        <f>National_Grandfathering!C27</f>
        <v>0.92</v>
      </c>
      <c r="N9" s="29">
        <f>National_Grandfathering!D28</f>
        <v>1.3953333333333333</v>
      </c>
      <c r="O9" s="16"/>
      <c r="P9" s="16"/>
      <c r="Q9" s="16"/>
      <c r="R9" s="16"/>
      <c r="S9" s="16"/>
      <c r="T9" s="16"/>
      <c r="U9" s="16"/>
      <c r="V9" s="16"/>
      <c r="W9" s="16"/>
      <c r="X9" s="16"/>
      <c r="Y9" s="16"/>
      <c r="Z9" s="16"/>
      <c r="AA9" s="16"/>
    </row>
    <row r="10" spans="1:27" x14ac:dyDescent="0.25">
      <c r="A10" s="16"/>
      <c r="B10" s="17" t="s">
        <v>204</v>
      </c>
      <c r="C10" s="17"/>
      <c r="D10" s="17"/>
      <c r="E10" s="17"/>
      <c r="F10" s="17"/>
      <c r="G10" s="17"/>
      <c r="H10" s="17"/>
      <c r="I10" s="17"/>
      <c r="J10" s="17"/>
      <c r="K10" s="17"/>
      <c r="L10" s="17"/>
      <c r="M10" s="17"/>
      <c r="N10" s="17"/>
      <c r="O10" s="16"/>
      <c r="P10" s="16"/>
      <c r="Q10" s="16"/>
      <c r="R10" s="16"/>
      <c r="S10" s="16"/>
      <c r="T10" s="16"/>
      <c r="U10" s="16"/>
      <c r="V10" s="16"/>
      <c r="W10" s="16"/>
      <c r="X10" s="16"/>
      <c r="Y10" s="16"/>
      <c r="Z10" s="16"/>
      <c r="AA10" s="16"/>
    </row>
    <row r="11" spans="1:27" x14ac:dyDescent="0.25">
      <c r="A11" s="16"/>
      <c r="B11" s="17" t="s">
        <v>264</v>
      </c>
      <c r="C11" s="17"/>
      <c r="D11" s="17"/>
      <c r="E11" s="17"/>
      <c r="F11" s="17"/>
      <c r="G11" s="17"/>
      <c r="H11" s="17"/>
      <c r="I11" s="17"/>
      <c r="J11" s="17"/>
      <c r="K11" s="17"/>
      <c r="L11" s="17"/>
      <c r="M11" s="17"/>
      <c r="N11" s="17"/>
      <c r="O11" s="16"/>
      <c r="P11" s="16"/>
      <c r="Q11" s="16"/>
      <c r="R11" s="16"/>
      <c r="S11" s="16"/>
      <c r="T11" s="16"/>
      <c r="U11" s="16"/>
      <c r="V11" s="16"/>
      <c r="W11" s="16"/>
      <c r="X11" s="16"/>
      <c r="Y11" s="16"/>
      <c r="Z11" s="16"/>
      <c r="AA11" s="16"/>
    </row>
    <row r="12" spans="1:27" ht="15.75" customHeight="1" x14ac:dyDescent="0.25">
      <c r="A12" s="16"/>
      <c r="B12" s="17" t="s">
        <v>267</v>
      </c>
      <c r="C12" s="17"/>
      <c r="D12" s="17"/>
      <c r="E12" s="17"/>
      <c r="F12" s="17"/>
      <c r="G12" s="17"/>
      <c r="H12" s="17"/>
      <c r="I12" s="17"/>
      <c r="J12" s="17"/>
      <c r="K12" s="17"/>
      <c r="L12" s="17"/>
      <c r="M12" s="17"/>
      <c r="N12" s="17"/>
      <c r="O12" s="16"/>
      <c r="P12" s="16"/>
      <c r="Q12" s="16"/>
      <c r="R12" s="16"/>
      <c r="S12" s="16"/>
      <c r="T12" s="16"/>
      <c r="U12" s="16"/>
      <c r="V12" s="16"/>
      <c r="W12" s="16"/>
      <c r="X12" s="16"/>
      <c r="Y12" s="16"/>
      <c r="Z12" s="16"/>
      <c r="AA12" s="16"/>
    </row>
    <row r="13" spans="1:27" x14ac:dyDescent="0.25">
      <c r="A13" s="16"/>
      <c r="B13" s="17" t="s">
        <v>266</v>
      </c>
      <c r="C13" s="17"/>
      <c r="D13" s="17"/>
      <c r="E13" s="17"/>
      <c r="F13" s="17"/>
      <c r="G13" s="17"/>
      <c r="H13" s="17"/>
      <c r="I13" s="17"/>
      <c r="J13" s="17"/>
      <c r="K13" s="17"/>
      <c r="L13" s="17"/>
      <c r="M13" s="17"/>
      <c r="N13" s="17"/>
      <c r="O13" s="16"/>
      <c r="P13" s="16"/>
      <c r="Q13" s="16"/>
      <c r="R13" s="16"/>
      <c r="S13" s="16"/>
      <c r="T13" s="16"/>
      <c r="U13" s="16"/>
      <c r="V13" s="16"/>
      <c r="W13" s="16"/>
      <c r="X13" s="16"/>
      <c r="Y13" s="16"/>
      <c r="Z13" s="16"/>
      <c r="AA13" s="16"/>
    </row>
    <row r="14" spans="1:27" x14ac:dyDescent="0.25">
      <c r="A14" s="16"/>
      <c r="B14" s="17"/>
      <c r="C14" s="17"/>
      <c r="D14" s="17"/>
      <c r="E14" s="17"/>
      <c r="F14" s="17"/>
      <c r="G14" s="17"/>
      <c r="H14" s="17"/>
      <c r="I14" s="17"/>
      <c r="J14" s="17"/>
      <c r="K14" s="17"/>
      <c r="L14" s="17"/>
      <c r="M14" s="17"/>
      <c r="N14" s="17"/>
      <c r="O14" s="16"/>
      <c r="P14" s="16"/>
      <c r="Q14" s="16"/>
      <c r="R14" s="16"/>
      <c r="S14" s="16"/>
      <c r="T14" s="16"/>
      <c r="U14" s="16"/>
      <c r="V14" s="16"/>
      <c r="W14" s="16"/>
      <c r="X14" s="16"/>
      <c r="Y14" s="16"/>
      <c r="Z14" s="16"/>
      <c r="AA14" s="16"/>
    </row>
    <row r="15" spans="1:27"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ht="15.75" customHeight="1" x14ac:dyDescent="0.25">
      <c r="A16" s="16"/>
      <c r="B16" s="63" t="s">
        <v>208</v>
      </c>
      <c r="C16" s="63"/>
      <c r="D16" s="63"/>
      <c r="E16" s="63"/>
      <c r="F16" s="63"/>
      <c r="G16" s="63"/>
      <c r="H16" s="63"/>
      <c r="I16" s="63"/>
      <c r="J16" s="63"/>
      <c r="K16" s="16"/>
      <c r="L16" s="16"/>
      <c r="M16" s="16"/>
      <c r="N16" s="16"/>
      <c r="O16" s="16"/>
      <c r="P16" s="16"/>
      <c r="Q16" s="16"/>
      <c r="R16" s="16"/>
      <c r="S16" s="16"/>
      <c r="T16" s="16"/>
      <c r="U16" s="16"/>
      <c r="V16" s="16"/>
      <c r="W16" s="16"/>
      <c r="X16" s="16"/>
      <c r="Y16" s="16"/>
      <c r="Z16" s="16"/>
      <c r="AA16" s="16"/>
    </row>
    <row r="17" spans="1:27" ht="48" customHeight="1" x14ac:dyDescent="0.25">
      <c r="A17" s="16"/>
      <c r="B17" s="4" t="s">
        <v>209</v>
      </c>
      <c r="C17" s="70" t="s">
        <v>76</v>
      </c>
      <c r="D17" s="71"/>
      <c r="E17" s="70" t="s">
        <v>251</v>
      </c>
      <c r="F17" s="71"/>
      <c r="G17" s="70" t="s">
        <v>252</v>
      </c>
      <c r="H17" s="71"/>
      <c r="I17" s="70" t="s">
        <v>253</v>
      </c>
      <c r="J17" s="71"/>
      <c r="K17" s="16"/>
      <c r="L17" s="16"/>
      <c r="M17" s="16"/>
      <c r="N17" s="16"/>
      <c r="O17" s="16"/>
      <c r="P17" s="16"/>
      <c r="Q17" s="16"/>
      <c r="R17" s="16"/>
      <c r="S17" s="16"/>
      <c r="T17" s="16"/>
      <c r="U17" s="16"/>
      <c r="V17" s="16"/>
      <c r="W17" s="16"/>
      <c r="X17" s="16"/>
      <c r="Y17" s="16"/>
      <c r="Z17" s="16"/>
      <c r="AA17" s="16"/>
    </row>
    <row r="18" spans="1:27" ht="48" customHeight="1" x14ac:dyDescent="0.25">
      <c r="A18" s="16"/>
      <c r="B18" s="4"/>
      <c r="C18" s="4" t="s">
        <v>92</v>
      </c>
      <c r="D18" s="4" t="s">
        <v>93</v>
      </c>
      <c r="E18" s="4" t="s">
        <v>72</v>
      </c>
      <c r="F18" s="4" t="s">
        <v>73</v>
      </c>
      <c r="G18" s="4" t="s">
        <v>72</v>
      </c>
      <c r="H18" s="4" t="s">
        <v>74</v>
      </c>
      <c r="I18" s="4" t="s">
        <v>72</v>
      </c>
      <c r="J18" s="4" t="s">
        <v>73</v>
      </c>
      <c r="K18" s="16"/>
      <c r="L18" s="16"/>
      <c r="M18" s="16"/>
      <c r="N18" s="16"/>
      <c r="O18" s="16"/>
      <c r="P18" s="16"/>
      <c r="Q18" s="16"/>
      <c r="R18" s="16"/>
      <c r="S18" s="16"/>
      <c r="T18" s="16"/>
      <c r="U18" s="16"/>
      <c r="V18" s="16"/>
      <c r="W18" s="16"/>
      <c r="X18" s="16"/>
      <c r="Y18" s="16"/>
      <c r="Z18" s="16"/>
      <c r="AA18" s="16"/>
    </row>
    <row r="19" spans="1:27" ht="36" customHeight="1" x14ac:dyDescent="0.25">
      <c r="A19" s="16"/>
      <c r="B19" s="7" t="s">
        <v>68</v>
      </c>
      <c r="C19" s="31">
        <f>(C6*1000000000)/Umweltauswirkungen!$C$19</f>
        <v>36.985358391608386</v>
      </c>
      <c r="D19" s="31">
        <f>(D6*1000000000)/Umweltauswirkungen!$C$19</f>
        <v>142.41558441558442</v>
      </c>
      <c r="E19" s="31">
        <f>(I6*1000000000)/Umweltauswirkungen!$C$19</f>
        <v>519.48051948051943</v>
      </c>
      <c r="F19" s="31">
        <f>(J6*1000000000)/Umweltauswirkungen!$C$19</f>
        <v>779.22077922077926</v>
      </c>
      <c r="G19" s="31">
        <f>(K6*1000000000)/Umweltauswirkungen!$C$19</f>
        <v>0.89610389610389629</v>
      </c>
      <c r="H19" s="31">
        <f>(L6*1000000000)/Umweltauswirkungen!$C$19</f>
        <v>1.6233766233766236</v>
      </c>
      <c r="I19" s="31">
        <f>(M6*1000000000)/Umweltauswirkungen!$C$19</f>
        <v>8.9610389610389607</v>
      </c>
      <c r="J19" s="31">
        <f>(N6*1000000000)/Umweltauswirkungen!$C$19</f>
        <v>11.818181818181818</v>
      </c>
      <c r="K19" s="16"/>
      <c r="L19" s="16"/>
      <c r="M19" s="16"/>
      <c r="N19" s="16"/>
      <c r="O19" s="16"/>
      <c r="P19" s="16"/>
      <c r="Q19" s="16"/>
      <c r="R19" s="16"/>
      <c r="S19" s="16"/>
      <c r="T19" s="16"/>
      <c r="U19" s="16"/>
      <c r="V19" s="16"/>
      <c r="W19" s="16"/>
      <c r="X19" s="16"/>
      <c r="Y19" s="16"/>
      <c r="Z19" s="16"/>
      <c r="AA19" s="16"/>
    </row>
    <row r="20" spans="1:27" ht="30" customHeight="1" x14ac:dyDescent="0.25">
      <c r="A20" s="16"/>
      <c r="B20" s="8" t="s">
        <v>69</v>
      </c>
      <c r="C20" s="13">
        <f>(C7*1000000000)/Umweltauswirkungen!$C$19</f>
        <v>-2.6352764423076938</v>
      </c>
      <c r="D20" s="13">
        <f>(D7*1000000000)/Umweltauswirkungen!$C$19</f>
        <v>32.797415865384615</v>
      </c>
      <c r="E20" s="11"/>
      <c r="F20" s="27"/>
      <c r="G20" s="8"/>
      <c r="H20" s="11"/>
      <c r="I20" s="11"/>
      <c r="J20" s="11"/>
      <c r="K20" s="16"/>
      <c r="L20" s="16"/>
      <c r="M20" s="16"/>
      <c r="N20" s="16"/>
      <c r="O20" s="16"/>
      <c r="P20" s="16"/>
      <c r="Q20" s="16"/>
      <c r="R20" s="16"/>
      <c r="S20" s="16"/>
      <c r="T20" s="16"/>
      <c r="U20" s="16"/>
      <c r="V20" s="16"/>
      <c r="W20" s="16"/>
      <c r="X20" s="16"/>
      <c r="Y20" s="16"/>
      <c r="Z20" s="16"/>
      <c r="AA20" s="16"/>
    </row>
    <row r="21" spans="1:27" x14ac:dyDescent="0.25">
      <c r="A21" s="16"/>
      <c r="B21" s="7" t="s">
        <v>70</v>
      </c>
      <c r="C21" s="31">
        <f>(C8*1000000000)/Umweltauswirkungen!$C$18</f>
        <v>-6.8269930213539292</v>
      </c>
      <c r="D21" s="31">
        <f>(D8*1000000000)/Umweltauswirkungen!$C$18</f>
        <v>15.595787890651492</v>
      </c>
      <c r="E21" s="41">
        <f>(I8*1000000000)/Umweltauswirkungen!$C$18</f>
        <v>1267.8517701921076</v>
      </c>
      <c r="F21" s="41">
        <f>(J8*1000000000)/Umweltauswirkungen!$C$18</f>
        <v>3208.9114069667216</v>
      </c>
      <c r="G21" s="31">
        <f>(K8*1000000000)/Umweltauswirkungen!$C$18</f>
        <v>-6.7686260777927716</v>
      </c>
      <c r="H21" s="31">
        <f>(L8*1000000000)/Umweltauswirkungen!$C$18</f>
        <v>-1.7459231535035582</v>
      </c>
      <c r="I21" s="31">
        <f>(M8*1000000000)/Umweltauswirkungen!$C$18</f>
        <v>-21.861416416055544</v>
      </c>
      <c r="J21" s="31">
        <f>(N8*1000000000)/Umweltauswirkungen!$C$18</f>
        <v>1.5381124491009095</v>
      </c>
      <c r="K21" s="16"/>
      <c r="L21" s="16"/>
      <c r="M21" s="16"/>
      <c r="N21" s="16"/>
      <c r="O21" s="16"/>
      <c r="P21" s="16"/>
      <c r="Q21" s="16"/>
      <c r="R21" s="16"/>
      <c r="S21" s="16"/>
      <c r="T21" s="16"/>
      <c r="U21" s="16"/>
      <c r="V21" s="16"/>
      <c r="W21" s="16"/>
      <c r="X21" s="16"/>
      <c r="Y21" s="16"/>
      <c r="Z21" s="16"/>
      <c r="AA21" s="16"/>
    </row>
    <row r="22" spans="1:27" x14ac:dyDescent="0.25">
      <c r="A22" s="16"/>
      <c r="B22" s="28" t="s">
        <v>71</v>
      </c>
      <c r="C22" s="29">
        <f>(C9*1000000000)/Umweltauswirkungen!$C$19</f>
        <v>79.231291806020067</v>
      </c>
      <c r="D22" s="29">
        <f>(D9*1000000000)/Umweltauswirkungen!$C$19</f>
        <v>252.71770484949832</v>
      </c>
      <c r="E22" s="29">
        <f>(I9*1000000000)/Umweltauswirkungen!$C$19</f>
        <v>18.417159763313609</v>
      </c>
      <c r="F22" s="29">
        <f>(J9*1000000000)/Umweltauswirkungen!$C$19</f>
        <v>361.68639053254441</v>
      </c>
      <c r="G22" s="29">
        <f>(K9*1000000000)/Umweltauswirkungen!$C$19</f>
        <v>0.57209666145191895</v>
      </c>
      <c r="H22" s="29">
        <f>(L9*1000000000)/Umweltauswirkungen!$C$19</f>
        <v>1.0364069953839112</v>
      </c>
      <c r="I22" s="29">
        <f>(M9*1000000000)/Umweltauswirkungen!$C$19</f>
        <v>11.057692307692308</v>
      </c>
      <c r="J22" s="29">
        <f>(N9*1000000000)/Umweltauswirkungen!$C$19</f>
        <v>16.770833333333332</v>
      </c>
      <c r="K22" s="16"/>
      <c r="L22" s="16"/>
      <c r="M22" s="16"/>
      <c r="N22" s="16"/>
      <c r="O22" s="16"/>
      <c r="P22" s="16"/>
      <c r="Q22" s="16"/>
      <c r="R22" s="16"/>
      <c r="S22" s="16"/>
      <c r="T22" s="16"/>
      <c r="U22" s="16"/>
      <c r="V22" s="16"/>
      <c r="W22" s="16"/>
      <c r="X22" s="16"/>
      <c r="Y22" s="16"/>
      <c r="Z22" s="16"/>
      <c r="AA22" s="16"/>
    </row>
    <row r="23" spans="1:27"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row>
    <row r="29" spans="1:27"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row>
    <row r="30" spans="1:27"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row>
    <row r="31" spans="1:27"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row>
    <row r="32" spans="1:27"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row>
    <row r="33" spans="1:24"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row>
    <row r="35" spans="1:24"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row>
    <row r="36" spans="1:24"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row>
    <row r="38" spans="1:24"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row>
    <row r="39" spans="1:24"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row>
    <row r="41" spans="1:24"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row>
    <row r="42" spans="1:24"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row>
    <row r="44" spans="1:24"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row>
    <row r="45" spans="1:24"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row>
    <row r="46" spans="1:24"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row>
    <row r="48" spans="1:24"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row>
    <row r="49" spans="1:24"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row>
    <row r="50" spans="1:24"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row>
    <row r="51" spans="1:24"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row>
    <row r="52" spans="1:24"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row>
    <row r="53" spans="1:24"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row>
    <row r="54" spans="1:24"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row>
    <row r="55" spans="1:24"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row>
    <row r="58" spans="1:24"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row>
    <row r="59" spans="1:24"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row>
    <row r="60" spans="1:24"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row>
    <row r="61" spans="1:24"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row>
    <row r="62" spans="1:24"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row>
    <row r="63" spans="1:24"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row>
    <row r="64" spans="1:24"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row>
    <row r="66" spans="1:24"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row>
    <row r="68" spans="1:24"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row>
    <row r="70" spans="1:24"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row>
    <row r="71" spans="1:24"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row>
    <row r="73" spans="1:24"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row>
    <row r="74" spans="1:24"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row>
    <row r="76" spans="1:24"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row>
    <row r="78" spans="1:24"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row>
    <row r="79" spans="1:24"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row>
    <row r="81" spans="1:24"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row>
    <row r="82" spans="1:24"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row>
    <row r="84" spans="1:24"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row>
    <row r="86" spans="1:24"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row>
    <row r="87" spans="1:24"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row>
    <row r="88" spans="1:24"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row>
    <row r="91" spans="1:24"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row>
    <row r="92" spans="1:24"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row>
    <row r="94" spans="1:24"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row>
    <row r="95" spans="1:24"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row>
    <row r="96" spans="1:24"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row>
    <row r="97" spans="1:24"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row>
    <row r="98" spans="1:24"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24"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24"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row>
    <row r="101" spans="1:24"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24"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row>
    <row r="104" spans="1:24"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row>
    <row r="106" spans="1:24"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row>
    <row r="108" spans="1:24"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24"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row>
    <row r="110" spans="1:24"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sheetData>
  <mergeCells count="12">
    <mergeCell ref="C4:D4"/>
    <mergeCell ref="E17:F17"/>
    <mergeCell ref="C17:D17"/>
    <mergeCell ref="G4:H4"/>
    <mergeCell ref="B3:N3"/>
    <mergeCell ref="B16:J16"/>
    <mergeCell ref="M4:N4"/>
    <mergeCell ref="K4:L4"/>
    <mergeCell ref="I4:J4"/>
    <mergeCell ref="E4:F4"/>
    <mergeCell ref="G17:H17"/>
    <mergeCell ref="I17:J17"/>
  </mergeCells>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Globale Grenzen</vt:lpstr>
      <vt:lpstr>Intro</vt:lpstr>
      <vt:lpstr>Waldgrenze</vt:lpstr>
      <vt:lpstr>Umweltauswirkungen</vt:lpstr>
      <vt:lpstr>National_ProKopf</vt:lpstr>
      <vt:lpstr>National_DevRights</vt:lpstr>
      <vt:lpstr>National_Grandfathering</vt:lpstr>
      <vt:lpstr>National_Historisch</vt:lpstr>
      <vt:lpstr>Zusammenfassung</vt:lpstr>
      <vt:lpstr>Umrechnungskoeffizienten</vt:lpstr>
      <vt:lpstr>Umweltauswirkungen!_ftnref1</vt:lpstr>
      <vt:lpstr>Intro!UBA_Titel</vt:lpstr>
    </vt:vector>
  </TitlesOfParts>
  <Company>adelphi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Leuser - adelphi</dc:creator>
  <cp:lastModifiedBy>Eisemann, Lea</cp:lastModifiedBy>
  <dcterms:created xsi:type="dcterms:W3CDTF">2020-02-19T09:13:40Z</dcterms:created>
  <dcterms:modified xsi:type="dcterms:W3CDTF">2021-04-16T12:01:13Z</dcterms:modified>
</cp:coreProperties>
</file>