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BergerK\Desktop\"/>
    </mc:Choice>
  </mc:AlternateContent>
  <xr:revisionPtr revIDLastSave="0" documentId="8_{56366C06-DAE4-4AF5-9D34-C139A0B04A83}" xr6:coauthVersionLast="36" xr6:coauthVersionMax="36" xr10:uidLastSave="{00000000-0000-0000-0000-000000000000}"/>
  <bookViews>
    <workbookView xWindow="-105" yWindow="-105" windowWidth="28995" windowHeight="16395" activeTab="1" xr2:uid="{00000000-000D-0000-FFFF-FFFF00000000}"/>
  </bookViews>
  <sheets>
    <sheet name="Deckblatt Datentabelle 25" sheetId="3" r:id="rId1"/>
    <sheet name="Datentabelle" sheetId="1" r:id="rId2"/>
    <sheet name="codes" sheetId="2" state="hidden" r:id="rId3"/>
  </sheets>
  <definedNames>
    <definedName name="_xlnm._FilterDatabase" localSheetId="1" hidden="1">Datentabelle!$A$1:$AO$1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7" i="1" l="1"/>
  <c r="C488" i="1"/>
  <c r="C489" i="1"/>
  <c r="C490" i="1"/>
  <c r="C491" i="1"/>
  <c r="C492" i="1"/>
  <c r="C493" i="1"/>
  <c r="C494" i="1"/>
  <c r="C495" i="1"/>
  <c r="C496" i="1"/>
  <c r="C497" i="1"/>
  <c r="C498" i="1"/>
  <c r="C499" i="1"/>
  <c r="C500" i="1"/>
  <c r="C501" i="1"/>
  <c r="C502" i="1"/>
  <c r="C503" i="1"/>
  <c r="C504" i="1"/>
  <c r="C505" i="1"/>
  <c r="C506" i="1"/>
  <c r="C507" i="1"/>
  <c r="C508" i="1"/>
  <c r="C509" i="1"/>
  <c r="C510" i="1"/>
  <c r="C484" i="1" l="1"/>
  <c r="C483" i="1"/>
  <c r="C486" i="1" l="1"/>
  <c r="C485" i="1"/>
  <c r="C482" i="1"/>
  <c r="C481" i="1"/>
  <c r="C480" i="1"/>
  <c r="C479" i="1"/>
  <c r="C478" i="1"/>
  <c r="C477" i="1"/>
  <c r="C476" i="1"/>
  <c r="C475" i="1"/>
  <c r="C474" i="1"/>
  <c r="C473" i="1"/>
  <c r="C472" i="1"/>
  <c r="C471" i="1"/>
  <c r="C470" i="1"/>
  <c r="C469" i="1"/>
  <c r="C466" i="1"/>
  <c r="C465" i="1"/>
  <c r="C463" i="1"/>
  <c r="C460" i="1"/>
  <c r="C459" i="1"/>
  <c r="C458" i="1"/>
  <c r="C457" i="1"/>
  <c r="C456" i="1"/>
  <c r="C455" i="1"/>
  <c r="C454" i="1"/>
  <c r="C453" i="1"/>
  <c r="C452" i="1"/>
  <c r="C317" i="1"/>
  <c r="C316" i="1"/>
  <c r="C315" i="1"/>
  <c r="C313" i="1"/>
  <c r="C311" i="1"/>
  <c r="C310" i="1"/>
  <c r="C309" i="1"/>
  <c r="C312" i="1"/>
  <c r="C314" i="1"/>
  <c r="C308"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61" i="1"/>
  <c r="C462" i="1"/>
  <c r="C464" i="1"/>
  <c r="C467" i="1"/>
  <c r="C468" i="1"/>
  <c r="C2" i="1"/>
  <c r="AJ509" i="1" l="1"/>
  <c r="AI509" i="1"/>
  <c r="AH509" i="1"/>
  <c r="AG509" i="1"/>
  <c r="AF509" i="1"/>
  <c r="AE509" i="1"/>
  <c r="AD509" i="1"/>
  <c r="AC509" i="1"/>
  <c r="AB509" i="1"/>
  <c r="AA509" i="1"/>
  <c r="Z509" i="1"/>
  <c r="Y509" i="1"/>
  <c r="X509" i="1"/>
  <c r="W509" i="1"/>
  <c r="V509" i="1"/>
  <c r="U509" i="1"/>
  <c r="T509" i="1"/>
  <c r="S509" i="1"/>
  <c r="R509" i="1"/>
  <c r="Q509" i="1"/>
  <c r="P509" i="1"/>
  <c r="O509" i="1"/>
  <c r="N509" i="1"/>
  <c r="M509" i="1"/>
  <c r="L509" i="1"/>
  <c r="K509" i="1"/>
  <c r="AJ507" i="1"/>
  <c r="AI507" i="1"/>
  <c r="AH507" i="1"/>
  <c r="AG507" i="1"/>
  <c r="AF507" i="1"/>
  <c r="AE507" i="1"/>
  <c r="AD507" i="1"/>
  <c r="AC507" i="1"/>
  <c r="AB507" i="1"/>
  <c r="AA507" i="1"/>
  <c r="Z507" i="1"/>
  <c r="Y507" i="1"/>
  <c r="X507" i="1"/>
  <c r="W507" i="1"/>
  <c r="V507" i="1"/>
  <c r="U507" i="1"/>
  <c r="T507" i="1"/>
  <c r="S507" i="1"/>
  <c r="R507" i="1"/>
  <c r="Q507" i="1"/>
  <c r="P507" i="1"/>
  <c r="O507" i="1"/>
  <c r="N507" i="1"/>
  <c r="M507" i="1"/>
  <c r="L507" i="1"/>
  <c r="K507" i="1"/>
  <c r="AJ505" i="1"/>
  <c r="AI505" i="1"/>
  <c r="AH505" i="1"/>
  <c r="AG505" i="1"/>
  <c r="AF505" i="1"/>
  <c r="AE505" i="1"/>
  <c r="AD505" i="1"/>
  <c r="AC505" i="1"/>
  <c r="AB505" i="1"/>
  <c r="AA505" i="1"/>
  <c r="Z505" i="1"/>
  <c r="Y505" i="1"/>
  <c r="X505" i="1"/>
  <c r="W505" i="1"/>
  <c r="V505" i="1"/>
  <c r="U505" i="1"/>
  <c r="T505" i="1"/>
  <c r="S505" i="1"/>
  <c r="R505" i="1"/>
  <c r="Q505" i="1"/>
  <c r="P505" i="1"/>
  <c r="O505" i="1"/>
  <c r="N505" i="1"/>
  <c r="M505" i="1"/>
  <c r="L505" i="1"/>
  <c r="K505" i="1"/>
  <c r="AJ503" i="1"/>
  <c r="AI503" i="1"/>
  <c r="AH503" i="1"/>
  <c r="AG503" i="1"/>
  <c r="AF503" i="1"/>
  <c r="AE503" i="1"/>
  <c r="AD503" i="1"/>
  <c r="AC503" i="1"/>
  <c r="AB503" i="1"/>
  <c r="AA503" i="1"/>
  <c r="Z503" i="1"/>
  <c r="Y503" i="1"/>
  <c r="X503" i="1"/>
  <c r="W503" i="1"/>
  <c r="V503" i="1"/>
  <c r="U503" i="1"/>
  <c r="T503" i="1"/>
  <c r="S503" i="1"/>
  <c r="R503" i="1"/>
  <c r="Q503" i="1"/>
  <c r="P503" i="1"/>
  <c r="O503" i="1"/>
  <c r="N503" i="1"/>
  <c r="M503" i="1"/>
  <c r="L503" i="1"/>
  <c r="K503" i="1"/>
  <c r="L303" i="1" l="1"/>
  <c r="M303" i="1"/>
  <c r="N303" i="1"/>
  <c r="O303" i="1"/>
  <c r="P303" i="1"/>
  <c r="Q303" i="1"/>
  <c r="R303" i="1"/>
  <c r="S303" i="1"/>
  <c r="T303" i="1"/>
  <c r="U303" i="1"/>
  <c r="V303" i="1"/>
  <c r="W303" i="1"/>
  <c r="X303" i="1"/>
  <c r="Y303" i="1"/>
  <c r="Z303" i="1"/>
  <c r="AA303" i="1"/>
  <c r="AB303" i="1"/>
  <c r="AC303" i="1"/>
  <c r="AD303" i="1"/>
  <c r="AE303" i="1"/>
  <c r="AF303" i="1"/>
  <c r="AG303" i="1"/>
  <c r="AH303" i="1"/>
  <c r="AI303" i="1"/>
  <c r="AJ303" i="1"/>
  <c r="L301" i="1"/>
  <c r="M301" i="1"/>
  <c r="N301" i="1"/>
  <c r="O301" i="1"/>
  <c r="P301" i="1"/>
  <c r="Q301" i="1"/>
  <c r="R301" i="1"/>
  <c r="S301" i="1"/>
  <c r="T301" i="1"/>
  <c r="U301" i="1"/>
  <c r="V301" i="1"/>
  <c r="W301" i="1"/>
  <c r="X301" i="1"/>
  <c r="Y301" i="1"/>
  <c r="Z301" i="1"/>
  <c r="AA301" i="1"/>
  <c r="AB301" i="1"/>
  <c r="AC301" i="1"/>
  <c r="AD301" i="1"/>
  <c r="AE301" i="1"/>
  <c r="AF301" i="1"/>
  <c r="AG301" i="1"/>
  <c r="AH301" i="1"/>
  <c r="AI301" i="1"/>
  <c r="AJ301" i="1"/>
  <c r="K303" i="1"/>
  <c r="K301" i="1"/>
  <c r="AK67" i="1"/>
  <c r="AL67" i="1"/>
  <c r="AM67" i="1"/>
  <c r="AN67" i="1"/>
  <c r="AO67" i="1"/>
  <c r="K297" i="1"/>
  <c r="AC185" i="1"/>
  <c r="AA185" i="1"/>
  <c r="Y185" i="1"/>
  <c r="T185" i="1"/>
  <c r="P185" i="1"/>
  <c r="N185" i="1"/>
  <c r="AJ177" i="1"/>
  <c r="AI177" i="1"/>
  <c r="AH177" i="1"/>
  <c r="AG177" i="1"/>
  <c r="AF177" i="1"/>
  <c r="AC177" i="1"/>
  <c r="AB177" i="1"/>
  <c r="AA177" i="1"/>
  <c r="Z177" i="1"/>
  <c r="Y177" i="1"/>
  <c r="X177" i="1"/>
  <c r="W177" i="1"/>
  <c r="V177" i="1"/>
  <c r="U177" i="1"/>
  <c r="T177" i="1"/>
  <c r="Q177" i="1"/>
  <c r="P177" i="1"/>
  <c r="O177" i="1"/>
  <c r="N177" i="1"/>
  <c r="M177" i="1"/>
  <c r="L177" i="1"/>
  <c r="K177" i="1"/>
  <c r="AJ173" i="1"/>
  <c r="AG173" i="1"/>
  <c r="AF173" i="1"/>
  <c r="AE173" i="1"/>
  <c r="AD173" i="1"/>
  <c r="AB173" i="1"/>
  <c r="AA173" i="1"/>
  <c r="Z173" i="1"/>
  <c r="Y173" i="1"/>
  <c r="X173" i="1"/>
  <c r="U173" i="1"/>
  <c r="T173" i="1"/>
  <c r="S173" i="1"/>
  <c r="R173" i="1"/>
  <c r="P173" i="1"/>
  <c r="O173" i="1"/>
  <c r="N173" i="1"/>
  <c r="M173" i="1"/>
  <c r="L173" i="1"/>
  <c r="K173" i="1"/>
  <c r="AA169" i="1"/>
  <c r="AD161" i="1"/>
  <c r="AB161" i="1"/>
  <c r="T161" i="1"/>
  <c r="R161" i="1"/>
  <c r="P161" i="1"/>
  <c r="AC157" i="1"/>
  <c r="AA157" i="1"/>
  <c r="V157" i="1"/>
  <c r="R157" i="1"/>
  <c r="Q184" i="1"/>
  <c r="M184" i="1"/>
  <c r="AJ176" i="1"/>
  <c r="AI176" i="1"/>
  <c r="AH176" i="1"/>
  <c r="AG176" i="1"/>
  <c r="AD176" i="1"/>
  <c r="AC176" i="1"/>
  <c r="AB176" i="1"/>
  <c r="AA176" i="1"/>
  <c r="Z176" i="1"/>
  <c r="Y176" i="1"/>
  <c r="X176" i="1"/>
  <c r="W176" i="1"/>
  <c r="V176" i="1"/>
  <c r="U176" i="1"/>
  <c r="R176" i="1"/>
  <c r="Q176" i="1"/>
  <c r="P176" i="1"/>
  <c r="O176" i="1"/>
  <c r="N176" i="1"/>
  <c r="M176" i="1"/>
  <c r="L176" i="1"/>
  <c r="K176" i="1"/>
  <c r="AH172" i="1"/>
  <c r="AG172" i="1"/>
  <c r="AF172" i="1"/>
  <c r="AE172" i="1"/>
  <c r="AC172" i="1"/>
  <c r="AB172" i="1"/>
  <c r="AA172" i="1"/>
  <c r="Z172" i="1"/>
  <c r="Y172" i="1"/>
  <c r="V172" i="1"/>
  <c r="U172" i="1"/>
  <c r="T172" i="1"/>
  <c r="S172" i="1"/>
  <c r="Q172" i="1"/>
  <c r="P172" i="1"/>
  <c r="O172" i="1"/>
  <c r="N172" i="1"/>
  <c r="M172"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AJ160" i="1"/>
  <c r="AI160" i="1"/>
  <c r="AH160" i="1"/>
  <c r="AG160" i="1"/>
  <c r="AF160" i="1"/>
  <c r="AE160" i="1"/>
  <c r="AD160" i="1"/>
  <c r="AC160" i="1"/>
  <c r="AB160" i="1"/>
  <c r="AA160" i="1"/>
  <c r="Z160" i="1"/>
  <c r="Y160" i="1"/>
  <c r="X160" i="1"/>
  <c r="W160" i="1"/>
  <c r="V160" i="1"/>
  <c r="U160" i="1"/>
  <c r="T160" i="1"/>
  <c r="S160" i="1"/>
  <c r="R160" i="1"/>
  <c r="Q160" i="1"/>
  <c r="P160" i="1"/>
  <c r="O160" i="1"/>
  <c r="N160" i="1"/>
  <c r="M160" i="1"/>
  <c r="L160" i="1"/>
  <c r="K160" i="1"/>
  <c r="AJ156" i="1"/>
  <c r="AI156" i="1"/>
  <c r="AH156" i="1"/>
  <c r="AG156" i="1"/>
  <c r="AF156" i="1"/>
  <c r="AE156" i="1"/>
  <c r="AD156" i="1"/>
  <c r="AB156" i="1"/>
  <c r="AA156" i="1"/>
  <c r="X156" i="1"/>
  <c r="W156" i="1"/>
  <c r="V156" i="1"/>
  <c r="U156" i="1"/>
  <c r="T156" i="1"/>
  <c r="S156" i="1"/>
  <c r="R156" i="1"/>
  <c r="P156" i="1"/>
  <c r="O156" i="1"/>
  <c r="L156" i="1"/>
  <c r="K156" i="1"/>
  <c r="K77" i="1"/>
  <c r="AJ76" i="1"/>
  <c r="AI76" i="1"/>
  <c r="AH76" i="1"/>
  <c r="AG76" i="1"/>
  <c r="AF76" i="1"/>
  <c r="AE76" i="1"/>
  <c r="AD76" i="1"/>
  <c r="AC76" i="1"/>
  <c r="AB76" i="1"/>
  <c r="AA76" i="1"/>
  <c r="Z76" i="1"/>
  <c r="Y76" i="1"/>
  <c r="X76" i="1"/>
  <c r="W76" i="1"/>
  <c r="V76" i="1"/>
  <c r="U76" i="1"/>
  <c r="T76" i="1"/>
  <c r="S76" i="1"/>
  <c r="R76" i="1"/>
  <c r="Q76" i="1"/>
  <c r="P76" i="1"/>
  <c r="O76" i="1"/>
  <c r="N76" i="1"/>
  <c r="M76" i="1"/>
  <c r="L76" i="1"/>
  <c r="K76" i="1"/>
  <c r="L73" i="1"/>
  <c r="M73" i="1"/>
  <c r="N73" i="1"/>
  <c r="O73" i="1"/>
  <c r="P73" i="1"/>
  <c r="Q73" i="1"/>
  <c r="R73" i="1"/>
  <c r="S73" i="1"/>
  <c r="T73" i="1"/>
  <c r="U73" i="1"/>
  <c r="V73" i="1"/>
  <c r="W73" i="1"/>
  <c r="X73" i="1"/>
  <c r="Y73" i="1"/>
  <c r="Z73" i="1"/>
  <c r="AA73" i="1"/>
  <c r="AB73" i="1"/>
  <c r="AC73" i="1"/>
  <c r="AD73" i="1"/>
  <c r="AE73" i="1"/>
  <c r="AF73" i="1"/>
  <c r="AG73" i="1"/>
  <c r="AH73" i="1"/>
  <c r="AI73" i="1"/>
  <c r="AJ73" i="1"/>
  <c r="K73" i="1"/>
  <c r="L72" i="1"/>
  <c r="M72" i="1"/>
  <c r="O72" i="1"/>
  <c r="P72" i="1"/>
  <c r="T72" i="1"/>
  <c r="U72" i="1"/>
  <c r="W72" i="1"/>
  <c r="X72" i="1"/>
  <c r="AB72" i="1"/>
  <c r="AC72" i="1"/>
  <c r="AE72" i="1"/>
  <c r="AF72" i="1"/>
  <c r="AJ72" i="1"/>
  <c r="AJ67" i="1"/>
  <c r="AI67" i="1"/>
  <c r="AH67" i="1"/>
  <c r="AG67" i="1"/>
  <c r="AF67" i="1"/>
  <c r="AE67" i="1"/>
  <c r="AD67" i="1"/>
  <c r="AC67" i="1"/>
  <c r="AB67" i="1"/>
  <c r="AA67" i="1"/>
  <c r="Z67" i="1"/>
  <c r="Y67" i="1"/>
  <c r="X67" i="1"/>
  <c r="W67" i="1"/>
  <c r="V67" i="1"/>
  <c r="U67" i="1"/>
  <c r="T67" i="1"/>
  <c r="S67" i="1"/>
  <c r="R67" i="1"/>
  <c r="Q67" i="1"/>
  <c r="P67" i="1"/>
  <c r="O67" i="1"/>
  <c r="N67" i="1"/>
  <c r="M67" i="1"/>
  <c r="L67" i="1"/>
  <c r="K67" i="1"/>
  <c r="N161" i="1"/>
  <c r="O157" i="1"/>
  <c r="L297" i="1"/>
  <c r="M297" i="1"/>
  <c r="N297" i="1"/>
  <c r="O297" i="1"/>
  <c r="P297" i="1"/>
  <c r="Q297" i="1"/>
  <c r="R297" i="1"/>
  <c r="S297" i="1"/>
  <c r="T297" i="1"/>
  <c r="U297" i="1"/>
  <c r="V297" i="1"/>
  <c r="W297" i="1"/>
  <c r="X297" i="1"/>
  <c r="Y297" i="1"/>
  <c r="Z297" i="1"/>
  <c r="AA297" i="1"/>
  <c r="AB297" i="1"/>
  <c r="AC297" i="1"/>
  <c r="AD297" i="1"/>
  <c r="AE297" i="1"/>
  <c r="AF297" i="1"/>
  <c r="AG297" i="1"/>
  <c r="AH297" i="1"/>
  <c r="AI297" i="1"/>
  <c r="AJ297" i="1"/>
  <c r="L295" i="1"/>
  <c r="M295" i="1"/>
  <c r="N295" i="1"/>
  <c r="O295" i="1"/>
  <c r="P295" i="1"/>
  <c r="Q295" i="1"/>
  <c r="R295" i="1"/>
  <c r="S295" i="1"/>
  <c r="T295" i="1"/>
  <c r="U295" i="1"/>
  <c r="V295" i="1"/>
  <c r="W295" i="1"/>
  <c r="X295" i="1"/>
  <c r="Y295" i="1"/>
  <c r="Z295" i="1"/>
  <c r="AA295" i="1"/>
  <c r="AB295" i="1"/>
  <c r="AC295" i="1"/>
  <c r="AD295" i="1"/>
  <c r="AE295" i="1"/>
  <c r="AF295" i="1"/>
  <c r="AG295" i="1"/>
  <c r="AH295" i="1"/>
  <c r="AI295" i="1"/>
  <c r="AJ295" i="1"/>
  <c r="K295" i="1"/>
  <c r="AJ443" i="1"/>
  <c r="AI443" i="1"/>
  <c r="AH443" i="1"/>
  <c r="AG443" i="1"/>
  <c r="AF443" i="1"/>
  <c r="AE443" i="1"/>
  <c r="AD443" i="1"/>
  <c r="AC443" i="1"/>
  <c r="AB443" i="1"/>
  <c r="AA443" i="1"/>
  <c r="Z443" i="1"/>
  <c r="Y443" i="1"/>
  <c r="X443" i="1"/>
  <c r="W443" i="1"/>
  <c r="V443" i="1"/>
  <c r="U443" i="1"/>
  <c r="T443" i="1"/>
  <c r="S443" i="1"/>
  <c r="R443" i="1"/>
  <c r="Q443" i="1"/>
  <c r="P443" i="1"/>
  <c r="O443" i="1"/>
  <c r="N443" i="1"/>
  <c r="M443" i="1"/>
  <c r="L443" i="1"/>
  <c r="K443" i="1"/>
  <c r="AC441" i="1"/>
  <c r="U441" i="1"/>
  <c r="M441" i="1"/>
  <c r="K441" i="1"/>
  <c r="AJ441" i="1"/>
  <c r="AI441" i="1"/>
  <c r="AH441" i="1"/>
  <c r="AG441" i="1"/>
  <c r="AF441" i="1"/>
  <c r="AE441" i="1"/>
  <c r="AD441" i="1"/>
  <c r="AB441" i="1"/>
  <c r="AA441" i="1"/>
  <c r="Z441" i="1"/>
  <c r="Y441" i="1"/>
  <c r="X441" i="1"/>
  <c r="W441" i="1"/>
  <c r="V441" i="1"/>
  <c r="T441" i="1"/>
  <c r="S441" i="1"/>
  <c r="R441" i="1"/>
  <c r="Q441" i="1"/>
  <c r="P441" i="1"/>
  <c r="O441" i="1"/>
  <c r="N441" i="1"/>
  <c r="L441" i="1"/>
  <c r="AJ439" i="1"/>
  <c r="AI439" i="1"/>
  <c r="AH439" i="1"/>
  <c r="AG439" i="1"/>
  <c r="AF439" i="1"/>
  <c r="AE439" i="1"/>
  <c r="AD439" i="1"/>
  <c r="AC439" i="1"/>
  <c r="AB439" i="1"/>
  <c r="AA439" i="1"/>
  <c r="Z439" i="1"/>
  <c r="Y439" i="1"/>
  <c r="X439" i="1"/>
  <c r="W439" i="1"/>
  <c r="V439" i="1"/>
  <c r="U439" i="1"/>
  <c r="T439" i="1"/>
  <c r="S439" i="1"/>
  <c r="R439" i="1"/>
  <c r="Q439" i="1"/>
  <c r="P439" i="1"/>
  <c r="O439" i="1"/>
  <c r="N439" i="1"/>
  <c r="M439" i="1"/>
  <c r="L439" i="1"/>
  <c r="K439" i="1"/>
  <c r="AJ437" i="1"/>
  <c r="AI437" i="1"/>
  <c r="AH437" i="1"/>
  <c r="AG437" i="1"/>
  <c r="AF437" i="1"/>
  <c r="AE437" i="1"/>
  <c r="AD437" i="1"/>
  <c r="AC437" i="1"/>
  <c r="AB437" i="1"/>
  <c r="AA437" i="1"/>
  <c r="Z437" i="1"/>
  <c r="Y437" i="1"/>
  <c r="X437" i="1"/>
  <c r="W437" i="1"/>
  <c r="V437" i="1"/>
  <c r="U437" i="1"/>
  <c r="T437" i="1"/>
  <c r="S437" i="1"/>
  <c r="R437" i="1"/>
  <c r="Q437" i="1"/>
  <c r="P437" i="1"/>
  <c r="O437" i="1"/>
  <c r="N437" i="1"/>
  <c r="M437" i="1"/>
  <c r="L437" i="1"/>
  <c r="K437" i="1"/>
  <c r="U184" i="1" l="1"/>
  <c r="O161" i="1"/>
  <c r="O165" i="1" s="1"/>
  <c r="O166" i="1" s="1"/>
  <c r="Y161" i="1"/>
  <c r="S185" i="1"/>
  <c r="AE184" i="1"/>
  <c r="AG184" i="1"/>
  <c r="AD184" i="1"/>
  <c r="T184" i="1"/>
  <c r="AA161" i="1"/>
  <c r="AA165" i="1" s="1"/>
  <c r="AA166" i="1" s="1"/>
  <c r="M161" i="1"/>
  <c r="AB184" i="1"/>
  <c r="Q157" i="1"/>
  <c r="AC184" i="1"/>
  <c r="Q185" i="1"/>
  <c r="AE77" i="1"/>
  <c r="AD185" i="1"/>
  <c r="O185" i="1"/>
  <c r="AE185" i="1"/>
  <c r="R184" i="1"/>
  <c r="AD77" i="1"/>
  <c r="AB185" i="1"/>
  <c r="P167" i="1"/>
  <c r="V184" i="1"/>
  <c r="AH184" i="1"/>
  <c r="AF185" i="1"/>
  <c r="W184" i="1"/>
  <c r="AG185" i="1"/>
  <c r="AD157" i="1"/>
  <c r="AD165" i="1" s="1"/>
  <c r="AD166" i="1" s="1"/>
  <c r="AF157" i="1"/>
  <c r="L184" i="1"/>
  <c r="AJ184" i="1"/>
  <c r="V185" i="1"/>
  <c r="AE161" i="1"/>
  <c r="AD167" i="1"/>
  <c r="Y184" i="1"/>
  <c r="K185" i="1"/>
  <c r="W185" i="1"/>
  <c r="AI185" i="1"/>
  <c r="X167" i="1"/>
  <c r="U157" i="1"/>
  <c r="S161" i="1"/>
  <c r="AG157" i="1"/>
  <c r="AE157" i="1"/>
  <c r="S157" i="1"/>
  <c r="AC161" i="1"/>
  <c r="AC165" i="1" s="1"/>
  <c r="AC166" i="1" s="1"/>
  <c r="Q161" i="1"/>
  <c r="O77" i="1"/>
  <c r="K161" i="1"/>
  <c r="AJ161" i="1"/>
  <c r="N167" i="1"/>
  <c r="N184" i="1"/>
  <c r="Z184" i="1"/>
  <c r="L185" i="1"/>
  <c r="X185" i="1"/>
  <c r="AJ185" i="1"/>
  <c r="AF167" i="1"/>
  <c r="O184" i="1"/>
  <c r="X161" i="1"/>
  <c r="AI161" i="1"/>
  <c r="W161" i="1"/>
  <c r="M77" i="1"/>
  <c r="V167" i="1"/>
  <c r="N157" i="1"/>
  <c r="N165" i="1" s="1"/>
  <c r="N166" i="1" s="1"/>
  <c r="V161" i="1"/>
  <c r="V165" i="1" s="1"/>
  <c r="V166" i="1" s="1"/>
  <c r="X77" i="1"/>
  <c r="Z157" i="1"/>
  <c r="K157" i="1"/>
  <c r="AI157" i="1"/>
  <c r="W157" i="1"/>
  <c r="AG161" i="1"/>
  <c r="U161" i="1"/>
  <c r="L161" i="1"/>
  <c r="AH157" i="1"/>
  <c r="AF161" i="1"/>
  <c r="V77" i="1"/>
  <c r="AJ169" i="1"/>
  <c r="AB169" i="1"/>
  <c r="T169" i="1"/>
  <c r="L169" i="1"/>
  <c r="P184" i="1"/>
  <c r="X184" i="1"/>
  <c r="AF184" i="1"/>
  <c r="T157" i="1"/>
  <c r="T165" i="1" s="1"/>
  <c r="T166" i="1" s="1"/>
  <c r="AH161" i="1"/>
  <c r="Z161" i="1"/>
  <c r="AH169" i="1"/>
  <c r="Z169" i="1"/>
  <c r="R169" i="1"/>
  <c r="AJ167" i="1"/>
  <c r="AB167" i="1"/>
  <c r="T167" i="1"/>
  <c r="L167" i="1"/>
  <c r="AF169" i="1"/>
  <c r="AH167" i="1"/>
  <c r="Z167" i="1"/>
  <c r="R167" i="1"/>
  <c r="AG77" i="1"/>
  <c r="R185" i="1"/>
  <c r="Z185" i="1"/>
  <c r="AH185" i="1"/>
  <c r="AJ77" i="1"/>
  <c r="L77" i="1"/>
  <c r="AE167" i="1"/>
  <c r="W167" i="1"/>
  <c r="O167" i="1"/>
  <c r="AH72" i="1"/>
  <c r="AG169" i="1"/>
  <c r="Y169" i="1"/>
  <c r="Q169" i="1"/>
  <c r="K184" i="1"/>
  <c r="S184" i="1"/>
  <c r="AA184" i="1"/>
  <c r="AI184" i="1"/>
  <c r="X169" i="1"/>
  <c r="P169" i="1"/>
  <c r="U167" i="1"/>
  <c r="M167" i="1"/>
  <c r="AE169" i="1"/>
  <c r="W169" i="1"/>
  <c r="O169" i="1"/>
  <c r="AA77" i="1"/>
  <c r="S77" i="1"/>
  <c r="K169" i="1"/>
  <c r="AD169" i="1"/>
  <c r="V169" i="1"/>
  <c r="N169" i="1"/>
  <c r="AH77" i="1"/>
  <c r="R77" i="1"/>
  <c r="AD72" i="1"/>
  <c r="V72" i="1"/>
  <c r="AC169" i="1"/>
  <c r="U169" i="1"/>
  <c r="M169" i="1"/>
  <c r="M185" i="1"/>
  <c r="U185" i="1"/>
  <c r="AI169" i="1"/>
  <c r="S169" i="1"/>
  <c r="K182" i="1"/>
  <c r="R182" i="1"/>
  <c r="R180" i="1" s="1"/>
  <c r="AF182" i="1"/>
  <c r="AF180" i="1" s="1"/>
  <c r="AI167" i="1"/>
  <c r="AA167" i="1"/>
  <c r="S167" i="1"/>
  <c r="V182" i="1"/>
  <c r="V180" i="1" s="1"/>
  <c r="AG167" i="1"/>
  <c r="Y167" i="1"/>
  <c r="K72" i="1"/>
  <c r="AF77" i="1"/>
  <c r="T77" i="1"/>
  <c r="AG72" i="1"/>
  <c r="Y72" i="1"/>
  <c r="Q72" i="1"/>
  <c r="N72" i="1"/>
  <c r="AI72" i="1"/>
  <c r="AA72" i="1"/>
  <c r="S72" i="1"/>
  <c r="Z72" i="1"/>
  <c r="R72" i="1"/>
  <c r="Y77" i="1"/>
  <c r="V183" i="1"/>
  <c r="V181" i="1" s="1"/>
  <c r="AH183" i="1"/>
  <c r="AH181" i="1" s="1"/>
  <c r="AG183" i="1"/>
  <c r="AG181" i="1" s="1"/>
  <c r="U183" i="1"/>
  <c r="U181" i="1" s="1"/>
  <c r="AF183" i="1"/>
  <c r="AF181" i="1" s="1"/>
  <c r="T183" i="1"/>
  <c r="T181" i="1" s="1"/>
  <c r="K183" i="1"/>
  <c r="S183" i="1"/>
  <c r="S181" i="1" s="1"/>
  <c r="AE183" i="1"/>
  <c r="AE181" i="1" s="1"/>
  <c r="AI183" i="1"/>
  <c r="AI181" i="1" s="1"/>
  <c r="W183" i="1"/>
  <c r="W181" i="1" s="1"/>
  <c r="R183" i="1"/>
  <c r="R181" i="1" s="1"/>
  <c r="O183" i="1"/>
  <c r="O181" i="1" s="1"/>
  <c r="N77" i="1"/>
  <c r="Z77" i="1"/>
  <c r="AD183" i="1"/>
  <c r="AD181" i="1" s="1"/>
  <c r="P77" i="1"/>
  <c r="AB77" i="1"/>
  <c r="Q77" i="1"/>
  <c r="AC77" i="1"/>
  <c r="U77" i="1"/>
  <c r="AA183" i="1"/>
  <c r="AA181" i="1" s="1"/>
  <c r="W77" i="1"/>
  <c r="AI77" i="1"/>
  <c r="AH164" i="1"/>
  <c r="V164" i="1"/>
  <c r="U164" i="1"/>
  <c r="W164" i="1"/>
  <c r="AG164" i="1"/>
  <c r="X164" i="1"/>
  <c r="AD164" i="1"/>
  <c r="AA164" i="1"/>
  <c r="L164" i="1"/>
  <c r="P164" i="1"/>
  <c r="O164" i="1"/>
  <c r="AJ164" i="1"/>
  <c r="K164" i="1"/>
  <c r="AI164" i="1"/>
  <c r="R164" i="1"/>
  <c r="R165" i="1"/>
  <c r="R166" i="1" s="1"/>
  <c r="AE164" i="1"/>
  <c r="S164" i="1"/>
  <c r="AB164" i="1"/>
  <c r="T164" i="1"/>
  <c r="AF164" i="1"/>
  <c r="AB183" i="1"/>
  <c r="AB181" i="1" s="1"/>
  <c r="P183" i="1"/>
  <c r="P181" i="1" s="1"/>
  <c r="AB157" i="1"/>
  <c r="AB165" i="1" s="1"/>
  <c r="AB166" i="1" s="1"/>
  <c r="P157" i="1"/>
  <c r="P165" i="1" s="1"/>
  <c r="P166" i="1" s="1"/>
  <c r="AC156" i="1"/>
  <c r="AC164" i="1" s="1"/>
  <c r="Q156" i="1"/>
  <c r="Q164" i="1" s="1"/>
  <c r="K167" i="1"/>
  <c r="AE177" i="1"/>
  <c r="S177" i="1"/>
  <c r="AF176" i="1"/>
  <c r="T176" i="1"/>
  <c r="AI173" i="1"/>
  <c r="W173" i="1"/>
  <c r="AJ172" i="1"/>
  <c r="X172" i="1"/>
  <c r="L172" i="1"/>
  <c r="AC167" i="1"/>
  <c r="Q167" i="1"/>
  <c r="Y157" i="1"/>
  <c r="M157" i="1"/>
  <c r="Z156" i="1"/>
  <c r="Z164" i="1" s="1"/>
  <c r="N156" i="1"/>
  <c r="N164" i="1" s="1"/>
  <c r="AJ183" i="1"/>
  <c r="AJ181" i="1" s="1"/>
  <c r="X183" i="1"/>
  <c r="X181" i="1" s="1"/>
  <c r="L183" i="1"/>
  <c r="L181" i="1" s="1"/>
  <c r="AD177" i="1"/>
  <c r="R177" i="1"/>
  <c r="AE176" i="1"/>
  <c r="S176" i="1"/>
  <c r="AH173" i="1"/>
  <c r="V173" i="1"/>
  <c r="AI172" i="1"/>
  <c r="W172" i="1"/>
  <c r="AJ157" i="1"/>
  <c r="X157" i="1"/>
  <c r="L157" i="1"/>
  <c r="Y156" i="1"/>
  <c r="Y164" i="1" s="1"/>
  <c r="M156" i="1"/>
  <c r="M164" i="1" s="1"/>
  <c r="K172" i="1"/>
  <c r="AC173" i="1"/>
  <c r="Q173" i="1"/>
  <c r="AD172" i="1"/>
  <c r="R172" i="1"/>
  <c r="Y165" i="1" l="1"/>
  <c r="Y166" i="1" s="1"/>
  <c r="K181" i="1"/>
  <c r="K180" i="1"/>
  <c r="M165" i="1"/>
  <c r="M166" i="1" s="1"/>
  <c r="Q165" i="1"/>
  <c r="Q166" i="1" s="1"/>
  <c r="AE165" i="1"/>
  <c r="AE166" i="1" s="1"/>
  <c r="S165" i="1"/>
  <c r="S166" i="1" s="1"/>
  <c r="W165" i="1"/>
  <c r="W166" i="1" s="1"/>
  <c r="AF165" i="1"/>
  <c r="AF166" i="1" s="1"/>
  <c r="AG165" i="1"/>
  <c r="AG166" i="1" s="1"/>
  <c r="L165" i="1"/>
  <c r="L166" i="1" s="1"/>
  <c r="U165" i="1"/>
  <c r="U166" i="1" s="1"/>
  <c r="AJ165" i="1"/>
  <c r="AJ166" i="1" s="1"/>
  <c r="Z165" i="1"/>
  <c r="Z166" i="1" s="1"/>
  <c r="AI165" i="1"/>
  <c r="AI166" i="1" s="1"/>
  <c r="K165" i="1"/>
  <c r="X165" i="1"/>
  <c r="X166" i="1" s="1"/>
  <c r="AH165" i="1"/>
  <c r="AH166" i="1" s="1"/>
  <c r="Y183" i="1"/>
  <c r="Y181" i="1" s="1"/>
  <c r="Q183" i="1"/>
  <c r="Q181" i="1" s="1"/>
  <c r="N183" i="1"/>
  <c r="N181" i="1" s="1"/>
  <c r="Z183" i="1"/>
  <c r="Z181" i="1" s="1"/>
  <c r="AC183" i="1"/>
  <c r="AC181" i="1" s="1"/>
  <c r="M183" i="1"/>
  <c r="M181" i="1" s="1"/>
  <c r="M182" i="1"/>
  <c r="M180" i="1" s="1"/>
  <c r="Y182" i="1"/>
  <c r="Y180" i="1" s="1"/>
  <c r="AB182" i="1"/>
  <c r="AB180" i="1" s="1"/>
  <c r="AD182" i="1"/>
  <c r="AD180" i="1" s="1"/>
  <c r="AJ182" i="1"/>
  <c r="AJ180" i="1" s="1"/>
  <c r="L182" i="1"/>
  <c r="L180" i="1" s="1"/>
  <c r="P182" i="1"/>
  <c r="P180" i="1" s="1"/>
  <c r="AA182" i="1"/>
  <c r="AA180" i="1" s="1"/>
  <c r="X182" i="1"/>
  <c r="X180" i="1" s="1"/>
  <c r="AC182" i="1"/>
  <c r="AC180" i="1" s="1"/>
  <c r="Z182" i="1"/>
  <c r="Z180" i="1" s="1"/>
  <c r="N182" i="1"/>
  <c r="N180" i="1" s="1"/>
  <c r="Q182" i="1"/>
  <c r="Q180" i="1" s="1"/>
  <c r="O182" i="1"/>
  <c r="O180" i="1" s="1"/>
  <c r="S182" i="1"/>
  <c r="S180" i="1" s="1"/>
  <c r="U182" i="1"/>
  <c r="U180" i="1" s="1"/>
  <c r="AG182" i="1"/>
  <c r="AG180" i="1" s="1"/>
  <c r="AE182" i="1"/>
  <c r="AE180" i="1" s="1"/>
  <c r="W182" i="1"/>
  <c r="W180" i="1" s="1"/>
  <c r="AI182" i="1"/>
  <c r="AI180" i="1" s="1"/>
  <c r="T182" i="1"/>
  <c r="T180" i="1" s="1"/>
  <c r="AH182" i="1"/>
  <c r="AH180" i="1" s="1"/>
  <c r="K166" i="1" l="1"/>
</calcChain>
</file>

<file path=xl/sharedStrings.xml><?xml version="1.0" encoding="utf-8"?>
<sst xmlns="http://schemas.openxmlformats.org/spreadsheetml/2006/main" count="6443" uniqueCount="2263">
  <si>
    <t>thema</t>
  </si>
  <si>
    <t>code</t>
  </si>
  <si>
    <t>name_uba_de</t>
  </si>
  <si>
    <t>ksg_sektor</t>
  </si>
  <si>
    <t>name_oeko_de</t>
  </si>
  <si>
    <t>einheit</t>
  </si>
  <si>
    <t>szenario</t>
  </si>
  <si>
    <t>Modell</t>
  </si>
  <si>
    <t>beschreibung</t>
  </si>
  <si>
    <t>anmerkung</t>
  </si>
  <si>
    <t>1 THG-Emissionen</t>
  </si>
  <si>
    <t>EMISSIONEN_GESAMT_OHNE_LULUCF</t>
  </si>
  <si>
    <t>Gesamt</t>
  </si>
  <si>
    <t>THG-Emissionen gesamt (ohne LULUCF)</t>
  </si>
  <si>
    <t>Mio. t CO2-Äq.</t>
  </si>
  <si>
    <t>MMS</t>
  </si>
  <si>
    <t>ENUSEM</t>
  </si>
  <si>
    <t>%</t>
  </si>
  <si>
    <t>MWMS</t>
  </si>
  <si>
    <t>EMISSIONEN</t>
  </si>
  <si>
    <t>Energiewirtschaft</t>
  </si>
  <si>
    <t>THG-Emissionen</t>
  </si>
  <si>
    <t>MINDERUNG_GGUE_1990</t>
  </si>
  <si>
    <t>Minderung der THG-Emissionen gegenüber 1990</t>
  </si>
  <si>
    <t>Industrie</t>
  </si>
  <si>
    <t>Gebäude</t>
  </si>
  <si>
    <t>Verkehr</t>
  </si>
  <si>
    <t>Landwirtschaft</t>
  </si>
  <si>
    <t>Abfallwirtschaft und Sonstiges</t>
  </si>
  <si>
    <t>Landnutzung,Landnutzungsänderung und Forstwirtschaft</t>
  </si>
  <si>
    <t>nachrichtlich</t>
  </si>
  <si>
    <t>Internationaler Luft- und Seeverkehr</t>
  </si>
  <si>
    <t>THG_EMISSIONEN_DER_EFFORT_SHARING_SEKTOREN</t>
  </si>
  <si>
    <t>N/A</t>
  </si>
  <si>
    <t>THG-Emissionen der Effort-Sharing Sektoren</t>
  </si>
  <si>
    <t>THG_EMISSIONEN_DER_EFFORT_SHARING_SEKTOREN_AENDERUNG_GEGENUEBER_2005</t>
  </si>
  <si>
    <t>THG-Emissionen der Effort-Sharing Sektoren - Änderung gegenüber 2005</t>
  </si>
  <si>
    <t>Erlaubte Effort-Sharing THG-Emissionen (Soll-ESR)</t>
  </si>
  <si>
    <t>postprocessing</t>
  </si>
  <si>
    <t>Lücke zwischen Soll-ESR und tatsächlichen / projizierten THG-Emissionen</t>
  </si>
  <si>
    <t>TECHNISCHE_SENKEN_NACH_3B_KSG</t>
  </si>
  <si>
    <t>§ 3b KSG</t>
  </si>
  <si>
    <t>Technische Senken nach § 3b KSG</t>
  </si>
  <si>
    <t>10 Abfallwirtschaft &amp; Sonstiges</t>
  </si>
  <si>
    <t>ANZAHL_DEPONIEN_DIE_FOERDERUNG_ERHALTEN_HABEN</t>
  </si>
  <si>
    <t>Anzahl Deponien, die Förderung erhalten haben</t>
  </si>
  <si>
    <t>absolut</t>
  </si>
  <si>
    <t>MMS, MWMS</t>
  </si>
  <si>
    <t>IPCC Waste Model</t>
  </si>
  <si>
    <t>Anzahl an Deponien, welche über die KRL der NKI eine Förderung zur Deponiebelüftung erhalten haben</t>
  </si>
  <si>
    <t>Förderung im Rahmen der Kommunalrichtlinie der NKI für In-Situ-Stabilisierung von Deponien ("Deponiebelüftung")</t>
  </si>
  <si>
    <t>MINDERUNGSWIRKUNG</t>
  </si>
  <si>
    <t>Minderungswirkung</t>
  </si>
  <si>
    <t>t CO2-Äq.</t>
  </si>
  <si>
    <t>Minderungswirkung der Deponiebelüftung über die Zeit</t>
  </si>
  <si>
    <t>GASERFASSUNG</t>
  </si>
  <si>
    <t>Gaserfassung</t>
  </si>
  <si>
    <t>% der gesamten Methanemissionen aus Deponierung</t>
  </si>
  <si>
    <t>Optimierte Erfassung von Methanemissionen aus Deponien, Förderung über die KRL der NKI</t>
  </si>
  <si>
    <t>AUSWEITUNG_VON_BIOABFAELLEN_PRO_PERSON_GETRENNTE_SAMMLUNG</t>
  </si>
  <si>
    <t>Ausweitung von Bioabfällen pro Person (getrennte Sammlung)</t>
  </si>
  <si>
    <t>kg / Kopf / Jahr</t>
  </si>
  <si>
    <t>Biogut wird stärker getrennt gesammelt, was zu einer Steigerung der Mengen führt. Gleichzeitig führt die Reduktion der Lebensmittelabfälle zu einer Verringerung der Menge an Bioabfall pro Kopf</t>
  </si>
  <si>
    <t>ANTEIL_EINMAL_KOMPOSTIERUNG_VS_BIOGASANLAGE_HIER_EINMAL_KOMP</t>
  </si>
  <si>
    <t>Anteil Einmal-Kompostierung vs. Biogasanlage (hier Einmal-Komp.)</t>
  </si>
  <si>
    <t>Anteil des getrennt gesammelten Bioabfallaufkommens, welcher kompostiert wird</t>
  </si>
  <si>
    <t>An sich Doppelung mit dem Anteil Vergärung - Beide zusammen ergeben 100 Prozent</t>
  </si>
  <si>
    <t>ANTEIL_EINMAL_KOMPOSTIERUNG_VS_BIOGASANLAGE_HIER_BIOGASAN</t>
  </si>
  <si>
    <t>Anteil Einmal-Kompostierung vs. Biogasanlage (hier Biogasan.)</t>
  </si>
  <si>
    <t>Anteil des getrennt gesammelten Bioabfallaufkommens, welcher in die Vergärung geht</t>
  </si>
  <si>
    <t>An sich Doppelung mit dem Anteil Kompostierung - Beide zusammen ergeben 100 Prozent</t>
  </si>
  <si>
    <t>11 LULUCF</t>
  </si>
  <si>
    <t>FLAECHE_WALD</t>
  </si>
  <si>
    <t>Wald</t>
  </si>
  <si>
    <t>Mio. ha</t>
  </si>
  <si>
    <t>LULUCFmod</t>
  </si>
  <si>
    <t>FLAECHE_ACKERLAND</t>
  </si>
  <si>
    <t>Ackerland</t>
  </si>
  <si>
    <t>FLAECHE_GRUENLAND</t>
  </si>
  <si>
    <t>Grünland</t>
  </si>
  <si>
    <t>FLAECHE_SIEDLUNG</t>
  </si>
  <si>
    <t>Siedlung</t>
  </si>
  <si>
    <t>FLAECHE_FEUCHTGEBIETE</t>
  </si>
  <si>
    <t>Feuchtgebiete</t>
  </si>
  <si>
    <t>FLAECHE_SONSTIGES_LAND</t>
  </si>
  <si>
    <t>Sonstiges Land</t>
  </si>
  <si>
    <t>2 Rahmendaten</t>
  </si>
  <si>
    <t>BEV</t>
  </si>
  <si>
    <t>Bevölkerung</t>
  </si>
  <si>
    <t>Mio.</t>
  </si>
  <si>
    <t>VIEW</t>
  </si>
  <si>
    <t>siehe auch Rahmendatendatei</t>
  </si>
  <si>
    <t>BIP</t>
  </si>
  <si>
    <t>Bruttoinlandsprodukt</t>
  </si>
  <si>
    <t>Mrd. Euro (2023)</t>
  </si>
  <si>
    <t>BRUTTOINLANDSPRODUKT_WACHSTUM_GGUE_VORJAHR</t>
  </si>
  <si>
    <t>Bruttoinlandsprodukt - Wachstum ggü. Vorjahr</t>
  </si>
  <si>
    <t>EUROPAEISCHER_EMISSIONSHANDEL_PRICE</t>
  </si>
  <si>
    <t xml:space="preserve">Preis im EU ETS 1 </t>
  </si>
  <si>
    <t>Euro (2023) / EUA</t>
  </si>
  <si>
    <t>NEHS_PRICE</t>
  </si>
  <si>
    <t>3 Energiebezogene Indikatoren</t>
  </si>
  <si>
    <t>PRIMAERENERGIEVERBRAUCH</t>
  </si>
  <si>
    <t>Primärenergieverbrauch - gesamt</t>
  </si>
  <si>
    <t>PJ</t>
  </si>
  <si>
    <t>TWh</t>
  </si>
  <si>
    <t>ENDENERGIEVERBRAUCH_GESAMT</t>
  </si>
  <si>
    <t>Endenergieverbrauch - gesamt</t>
  </si>
  <si>
    <t>PRIMAERENERGIEVERBRAUCH_INKL_NEV_BRAUNKOHLE</t>
  </si>
  <si>
    <t>Primärenergieverbrauch (inkl. NEV) - Braunkohle</t>
  </si>
  <si>
    <t>PRIMAERENERGIEVERBRAUCH_INKL_NEV_STEINKOHLE</t>
  </si>
  <si>
    <t>Primärenergieverbrauch (inkl. NEV) - Steinkohle</t>
  </si>
  <si>
    <t>PRIMAERENERGIEVERBRAUCH_INKL_NEV_MINERALOEL</t>
  </si>
  <si>
    <t>Primärenergieverbrauch (inkl. NEV) - Mineralöl</t>
  </si>
  <si>
    <t>PRIMAERENERGIEVERBRAUCH_INKL_NEV_FOSSILE_GASE</t>
  </si>
  <si>
    <t>Primärenergieverbrauch (inkl. NEV) - Fossile Gase</t>
  </si>
  <si>
    <t>PRIMAERENERGIEVERBRAUCH_INKL_NEV_MUELL</t>
  </si>
  <si>
    <t>Primärenergieverbrauch (inkl. NEV) - Müll</t>
  </si>
  <si>
    <t>PRIMAERENERGIEVERBRAUCH_INKL_NEV_KERNENERGIE</t>
  </si>
  <si>
    <t>Primärenergieverbrauch (inkl. NEV) - Kernenergie</t>
  </si>
  <si>
    <t>PRIMAERENERGIEVERBRAUCH_INKL_NEV_BIOMASSE</t>
  </si>
  <si>
    <t>Primärenergieverbrauch (inkl. NEV) - Biomasse</t>
  </si>
  <si>
    <t>PRIMAERENERGIEVERBRAUCH_INKL_NEV_WINDENERGIE</t>
  </si>
  <si>
    <t>Primärenergieverbrauch (inkl. NEV) - Windenergie</t>
  </si>
  <si>
    <t>PRIMAERENERGIEVERBRAUCH_INKL_NEV_WASSERKRAFT</t>
  </si>
  <si>
    <t>Primärenergieverbrauch (inkl. NEV) - Wasserkraft</t>
  </si>
  <si>
    <t>PRIMAERENERGIEVERBRAUCH_INKL_NEV_SOLARENERGIE</t>
  </si>
  <si>
    <t>Primärenergieverbrauch (inkl. NEV) - Solarenergie</t>
  </si>
  <si>
    <t>PRIMAERENERGIEVERBRAUCH_INKL_NEV_GEOTHERMIE_UND_UMWELTWAERME</t>
  </si>
  <si>
    <t>Primärenergieverbrauch (inkl. NEV) - Geothermie und Umweltwärme</t>
  </si>
  <si>
    <t>PRIMAERENERGIEVERBRAUCH_INKL_NEV_SONSTIGE_EE</t>
  </si>
  <si>
    <t>Primärenergieverbrauch (inkl. NEV) - Sonstige EE</t>
  </si>
  <si>
    <t>PRIMAERENERGIEVERBRAUCH_INKL_NEV_STROMHANDELSSALDO</t>
  </si>
  <si>
    <t>Primärenergieverbrauch (inkl. NEV) - Stromhandelssaldo</t>
  </si>
  <si>
    <t>PRIMAERENERGIEVERBRAUCH_INKL_NEV_SYNTHETISCHE_KRAFTSTOFFE</t>
  </si>
  <si>
    <t>Primärenergieverbrauch (inkl. NEV) - Synthetische Kraftstoffe</t>
  </si>
  <si>
    <t>PRIMAERENERGIEVERBRAUCH_INKL_NEV_GESAMT</t>
  </si>
  <si>
    <t>Primärenergieverbrauch (inkl. NEV) -  gesamt</t>
  </si>
  <si>
    <t>PRIMAERENERGIEVERBRAUCH_INKL_NEV_GESAMT_AENDERUNG_GGUE_2008</t>
  </si>
  <si>
    <t>Primärenergieverbrauch (inkl. NEV) -  gesamt - Änderung ggü. 2008</t>
  </si>
  <si>
    <t>PRIMAERENERGIEVERBRAUCH_INKL_NEV_GESAMT_NACH_EU_DEFINITION_OHNE_NICHTENERGTISCHEN_VERBRAUCH_OHNE_ENDENERGIEVERBRAUCH_AN_UMWELTWAERME</t>
  </si>
  <si>
    <t>Primärenergieverbrauch (inkl. NEV) - gesamt - nach EU-Definition (ohne nichtenergtischen Verbrauch, ohne Endenergieverbrauch an Umweltwärme)</t>
  </si>
  <si>
    <t>PRIMAERENERGIEVERBRAUCH_INKL_NEV_GESAMT_NACH_EU_DEFINITION_OHNE_NICHTENERGTISCHEN_VERBRAUCH_OHNE_ENDENERGIEVERBRAUCH_AN_UMWELTWAERME_AENDERUNG_GEGENUEBER_2008</t>
  </si>
  <si>
    <t>Primärenergieverbrauch (inkl. NEV) - gesamt - nach EU-Definition (ohne nichtenergtischen Verbrauch, ohne Endenergieverbrauch an Umweltwärme) - Änderung gegenüber 2008</t>
  </si>
  <si>
    <t>PRIMAERENERGIEVERBRAUCH_INKL_NEV_GESAMT_ERNEUERBARER_ANTEIL_AM_PRIMAERENERGIEVERBRAUCH</t>
  </si>
  <si>
    <t>Primärenergieverbrauch (inkl. NEV) - gesamt - Erneuerbarer Anteil am Primärenergieverbrauch</t>
  </si>
  <si>
    <t>ENDENERGIEVERBRAUCH_BRAUNKOHLE</t>
  </si>
  <si>
    <t>Endenergieverbrauch - Braunkohle</t>
  </si>
  <si>
    <t>ENDENERGIEVERBRAUCH_STEINKOHLE</t>
  </si>
  <si>
    <t>Endenergieverbrauch - Steinkohle</t>
  </si>
  <si>
    <t>ENDENERGIEVERBRAUCH_MINERALOEL</t>
  </si>
  <si>
    <t>Endenergieverbrauch - Mineralöl</t>
  </si>
  <si>
    <t>ENDENERGIEVERBRAUCH_FOSSILE_GASE</t>
  </si>
  <si>
    <t>Endenergieverbrauch - Fossile Gase</t>
  </si>
  <si>
    <t>ENDENERGIEVERBRAUCH_MUELL</t>
  </si>
  <si>
    <t>Endenergieverbrauch - Müll</t>
  </si>
  <si>
    <t>ENDENERGIEVERBRAUCH_SONSTIGE</t>
  </si>
  <si>
    <t>Endenergieverbrauch - Sonstige</t>
  </si>
  <si>
    <t>ENDENERGIEVERBRAUCH_BIOMASSE_EINSCHLIESSLICH_ORGANISCHEM_ANTEIL_DES_MUELLS</t>
  </si>
  <si>
    <t>Endenergieverbrauch - Biomasse (einschließlich organischem Anteil des Mülls)</t>
  </si>
  <si>
    <t>ENDENERGIEVERBRAUCH_SOLARENERGIE</t>
  </si>
  <si>
    <t>Endenergieverbrauch - Solarenergie</t>
  </si>
  <si>
    <t>ENDENERGIEVERBRAUCH_GEOTHERMIE_UND_UMWELTWAERME</t>
  </si>
  <si>
    <t>Endenergieverbrauch - Geothermie und Umweltwärme</t>
  </si>
  <si>
    <t>ENDENERGIEVERBRAUCH_SONSTIGE_EE</t>
  </si>
  <si>
    <t>Endenergieverbrauch - Sonstige EE</t>
  </si>
  <si>
    <t>ENDENERGIEVERBRAUCH_STROM</t>
  </si>
  <si>
    <t>Endenergieverbrauch - Strom</t>
  </si>
  <si>
    <t>ENDENERGIEVERBRAUCH_FERNWAERME</t>
  </si>
  <si>
    <t>Endenergieverbrauch - Fernwärme</t>
  </si>
  <si>
    <t>ENDENERGIEVERBRAUCH_SYNTHETISCHE_KRAFTSTOFFE</t>
  </si>
  <si>
    <t>Endenergieverbrauch - Synthetische Kraftstoffe</t>
  </si>
  <si>
    <t>ENDENERGIEVERBRAUCH_ENDENERGIEVERBRAUCH_GESAMT</t>
  </si>
  <si>
    <t>Endenergieverbrauch - Endenergieverbrauch gesamt</t>
  </si>
  <si>
    <t>ENDENERGIEVERBRAUCH_GESAMT_AENDERUNG_GGUE_2008</t>
  </si>
  <si>
    <t>Endenergieverbrauch -  gesamt - Änderung ggü. 2008</t>
  </si>
  <si>
    <t>ENDENERGIEVERBRAUCH_GESAMT_NACH_EU_DEFINITION_OHNE_UMWELTWAERME</t>
  </si>
  <si>
    <t>Endenergieverbrauch - gesamt - nach EU-Definition (ohne Umweltwärme)</t>
  </si>
  <si>
    <t>ENDENERGIEVERBRAUCH_GESAMT_NACH_EU_DEFINITION_OHNE_UMWELTWAERME_AENDERUNG_GEGENUEBER_2008</t>
  </si>
  <si>
    <t>Endenergieverbrauch - gesamt - nach EU-Definition (ohne Umweltwärme) - Änderung gegenüber 2008</t>
  </si>
  <si>
    <t>ENDENERGIEVERBRAUCH</t>
  </si>
  <si>
    <t xml:space="preserve">Endenergieverbrauch </t>
  </si>
  <si>
    <t>wird noch ausgespielt</t>
  </si>
  <si>
    <t>TEMPS</t>
  </si>
  <si>
    <t>so.</t>
  </si>
  <si>
    <t>4 Neue Brennstoffe</t>
  </si>
  <si>
    <t>ELEKTRISCHE_LEISTUNG_ELEKTROLYSEURE_WASSERSTOFF_UND_PTL</t>
  </si>
  <si>
    <t>Elektrische Leistung Elektrolyseure (Wasserstoff und PtL)</t>
  </si>
  <si>
    <t>GW</t>
  </si>
  <si>
    <t>Annahme</t>
  </si>
  <si>
    <t>NACHFRAGE_NACH_ELEKTROLYSEWASSERSTOFF</t>
  </si>
  <si>
    <t>Nachfrage nach Elektrolysewasserstoff</t>
  </si>
  <si>
    <t>ohne Wasserstoff für Stromerzeugung</t>
  </si>
  <si>
    <t>INLAENDISCHE_WASSERSTOFFPRODUKTION</t>
  </si>
  <si>
    <t>Inländische Wasserstoffproduktion</t>
  </si>
  <si>
    <t>WASSERSTOFFIMPORT</t>
  </si>
  <si>
    <t>Wasserstoffimport</t>
  </si>
  <si>
    <t>INLAENDISCHER_STROMVERBRAUCH_DER_ELEKTROLYSEURE</t>
  </si>
  <si>
    <t>Inländischer Stromverbrauch der Elektrolyseure</t>
  </si>
  <si>
    <t>NACHFRAGE_STROMBASIERTE_SYNTHETISCHE_FLUESSIGKRAFTSTOFFE</t>
  </si>
  <si>
    <t>Nachfrage strombasierte synthetische Flüssigkraftstoffe</t>
  </si>
  <si>
    <t>INLAENDISCHE_PRODUKTION_STROMBASIERTE_SYNTHETISCHE_FLUESSIGKRAFTSTOFFE</t>
  </si>
  <si>
    <t>Inländische Produktion strombasierte synthetische Flüssigkraftstoffe</t>
  </si>
  <si>
    <t>IMPORT_STROMBASIERTE_SYNTHETISCHE_FLUESSIGKRAFTSTOFFE</t>
  </si>
  <si>
    <t>Import strombasierte synthetische Flüssigkraftstoffe</t>
  </si>
  <si>
    <t>INLAENDISCHER_STROMVERBRAUCH_PTL_HERSTELLUNG</t>
  </si>
  <si>
    <t>Inländischer Stromverbrauch PtL-Herstellung</t>
  </si>
  <si>
    <t>5 Energiewirtschaft</t>
  </si>
  <si>
    <t>BRUTTOSTROMVERBRAUCH</t>
  </si>
  <si>
    <t>Bruttostromverbrauch - gesamt</t>
  </si>
  <si>
    <t>PowerFlex</t>
  </si>
  <si>
    <t>ANTEIL_ERNEUERBARER_ENERGIEN_EE_AM_BRUTTOSTROMVERBRAUCH</t>
  </si>
  <si>
    <t>Anteil erneuerbarer Energien (EE) am Bruttostromverbrauch</t>
  </si>
  <si>
    <t>BRUTTOSTROMERZEUGUNG_GESAMT</t>
  </si>
  <si>
    <t>Bruttostromerzeugung - gesamt</t>
  </si>
  <si>
    <t>INSTALLIERTE_LEISTUNG_EE</t>
  </si>
  <si>
    <t>Installierte Leistung - erneuerbare Energien</t>
  </si>
  <si>
    <r>
      <t>GW</t>
    </r>
    <r>
      <rPr>
        <vertAlign val="subscript"/>
        <sz val="11"/>
        <color theme="1"/>
        <rFont val="Calibri"/>
        <family val="2"/>
        <scheme val="minor"/>
      </rPr>
      <t>el</t>
    </r>
  </si>
  <si>
    <t>NETTOSTROMERZEUGUNG_ERNEUERBARE_ENERGIEN</t>
  </si>
  <si>
    <t>Nettostromerzeugung - erneuerbare Energien</t>
  </si>
  <si>
    <t>INSTALLIERTE_LEISTUNG_WIND_AN_LAND_JAHRESENDE</t>
  </si>
  <si>
    <t>Installierte Leistung - Wind an Land (Jahresende)</t>
  </si>
  <si>
    <t>INSTALLIERTE_LEISTUNG_WIND_AUF_SEE</t>
  </si>
  <si>
    <t>Installierte Leistung - Wind auf See (Jahresende)</t>
  </si>
  <si>
    <t>INSTALLIERTE_LEISTUNG_PV</t>
  </si>
  <si>
    <t>Installierte Leistung - Photovoltaik (Jahresende)</t>
  </si>
  <si>
    <t>INSTALLIERTE_LEISTUNG_BRAUNKOHLE</t>
  </si>
  <si>
    <t>Installierte Leistung - Braunkohle</t>
  </si>
  <si>
    <t>INSTALLIERTE_LEISTUNG_STEINKOHLE</t>
  </si>
  <si>
    <t>Installierte Leistung - Steinkohle</t>
  </si>
  <si>
    <t>STROMERZEUGUNG_BRAUNKOHLE</t>
  </si>
  <si>
    <t>Stromerzeugung - Braunkohle</t>
  </si>
  <si>
    <t>STROMERZEUGUNG_STEINKOHLE</t>
  </si>
  <si>
    <t>Stromerzeugung - Steinkohle</t>
  </si>
  <si>
    <t>INSTALLIERTE_LEISTUNG_ERDGAS</t>
  </si>
  <si>
    <t>Installierte Leistung - Erdgas</t>
  </si>
  <si>
    <t>STROMERZEUGUNG_AUS_ERDGAS</t>
  </si>
  <si>
    <t>Stromerzeugung - Erdgas</t>
  </si>
  <si>
    <t>EMISSIONSFAKTOR_DER_STROMERZEUGUNG</t>
  </si>
  <si>
    <t>Emissionsfaktor - Stromerzeugung</t>
  </si>
  <si>
    <t>kg CO2-Äq. / MWh</t>
  </si>
  <si>
    <t>bezogen auf nutzbaren Stromverbrauch (Netto-Erzeugung abzüglich Netzverluste und Speicherverbrauch)</t>
  </si>
  <si>
    <t>EMISSIONSFAKTOR_FERNWAERME</t>
  </si>
  <si>
    <t>Emissionsfaktor - Fernwärme</t>
  </si>
  <si>
    <t>bezogen auf nutzbare Fernwärme (Fernwärmeerzeugung abzüglich Netzverluste)</t>
  </si>
  <si>
    <t>GESAMTER_WAERMEVERBRAUCH_IN_WAERMENETZEN</t>
  </si>
  <si>
    <t>Wärmeverbrauch in Wärmenetzen - gesamt</t>
  </si>
  <si>
    <r>
      <t>TWh</t>
    </r>
    <r>
      <rPr>
        <vertAlign val="subscript"/>
        <sz val="11"/>
        <color theme="1"/>
        <rFont val="Calibri"/>
        <family val="2"/>
        <scheme val="minor"/>
      </rPr>
      <t>th</t>
    </r>
  </si>
  <si>
    <t>Inkl. Eigenerzeugung,  incl. Verluste des Fernwärmenetzes</t>
  </si>
  <si>
    <t>ELEKTRISCHE_LEISTUNG_FOSSILE_KWK_SCHEIBEN</t>
  </si>
  <si>
    <t>Elektrische Leistung - fossile KWK-Scheiben</t>
  </si>
  <si>
    <t>Achtung: Hier ist die elektrische KWK-Leistung, wie sie auch von der BNetzA im Marktstammdatenregister vermerkt ist, dargestellt. Die Elektrische KWK-Leistung ist dabei der Teil der elektrischen Leistung, der unmittelbar mit der im KWK-Prozess höchstens auskoppelbaren Nutzwärme in Zusammenhang steht.</t>
  </si>
  <si>
    <t>ENERGIEMENGE_FOSSILE_WAERMEERZEUGUNG_AUS_KWK</t>
  </si>
  <si>
    <t>Energiemenge - fossile Wärmeerzeugung aus KWK</t>
  </si>
  <si>
    <t>TECHNOLOGIEMIX_VON_KLIMANEUTRALER_WAERMEVERSORGUNG_SOLARTHERMIE</t>
  </si>
  <si>
    <t>Technologiemix klimaneutraler Wärmeversorgung - Solarthermie</t>
  </si>
  <si>
    <t>TECHNOLOGIEMIX_VON_KLIMANEUTRALER_WAERMEVERSORGUNG_GEOTHERMIE</t>
  </si>
  <si>
    <t>Technologiemix klimaneutraler Wärmeversorgung -  Geothermie</t>
  </si>
  <si>
    <t>TECHNOLOGIEMIX_KLIMANEUTRALER_WAERMEVERSORGUNG_GROSSWAERMEPUMPEN</t>
  </si>
  <si>
    <t>Technologiemix klimaneutraler Wärmeversorgung - Großwärmepumpen</t>
  </si>
  <si>
    <t>TECHNOLOGIEMIX_VON_KLIMANEUTRALER_WAERMEVERSORGUNG_POWER_TO_HEAT</t>
  </si>
  <si>
    <t>Technologiemix klimaneutraler Wärmeversorgung - Power-to-heat</t>
  </si>
  <si>
    <t>Elektrokessel, keine Wärmepumpen</t>
  </si>
  <si>
    <t>TECHNOLOGIEMIX_KLIMANEUTRALER_WAERMEVERSORGUNG_HEIZWERKE_BIOGEN</t>
  </si>
  <si>
    <t>Technologiemix klimaneutraler Wärmeversorgung - Heizwerke biogen</t>
  </si>
  <si>
    <t>TECHNOLOGIEMIX_VON_KLIMANEUTRALER_WAERMEVERSORGUNG_KWK_WASSERSTOFF</t>
  </si>
  <si>
    <t>Technologiemix klimaneutraler Wärmeversorgung - KWK Wasserstoff</t>
  </si>
  <si>
    <t>BRUTTOSTROMERZEUGUNG_BIOGAS</t>
  </si>
  <si>
    <t>Bruttostromerzeugung - Biogas</t>
  </si>
  <si>
    <t>INSTALLIERTE_LEISTUNG_GROSSBATTERIESPEICHER</t>
  </si>
  <si>
    <t>Installierte Leistung - Großbatteriespeicher</t>
  </si>
  <si>
    <t>STROMSPEICHERKAPAZITAET_PUMPSPEICHER</t>
  </si>
  <si>
    <t>Stromspeicherkapazität  - Pumpspeicher</t>
  </si>
  <si>
    <t>6 Industrie</t>
  </si>
  <si>
    <t>CO2_ABSCHEIDUNG_GESAMT</t>
  </si>
  <si>
    <t>CO2-Abscheidung - gesamt</t>
  </si>
  <si>
    <t>Mt CO2</t>
  </si>
  <si>
    <t>FORECAST-Industry</t>
  </si>
  <si>
    <t>Zwischenergebnis Modellierung (basiert auf Annahmen)</t>
  </si>
  <si>
    <t>PRODUKTIONSMENGEN_PRODUKTIONSINDEX</t>
  </si>
  <si>
    <t>Produktionsmengen/Produktionsindex</t>
  </si>
  <si>
    <t>2015=100</t>
  </si>
  <si>
    <t>Dieser Kernindikator gibt die Entwicklung des (anhand des Anteils am Produktionswert einzelner Branchen) gewichtete Entwicklung des Produktionswertes der Industrie an. Er beinhaltet daher  Verschiebungen von Wertschöpfung zwischen Branchen.</t>
  </si>
  <si>
    <t>ANTEIL_STROM_UND_UMGEBUNGSWAERME_AUS_WAERMEPUMPEN_AN_PROZESSWAERMEERZEUGUNG</t>
  </si>
  <si>
    <t>Anteil Strom (und Umgebungswärme aus Wärmepumpen) an Prozesswärmeerzeugung</t>
  </si>
  <si>
    <t>Dieser Kernindikator gibt an, welcher Anteil der industriell genutzten Prozesswärme direkt elektrifiziert bereitgestellt wird. Als direkt elektrifiziert gelten elektrische Dampferzeugung (Elektro- und Elektrodenkessel), Wärmepumpen und strombasierte Industrieöfen (sowie vergleichbare, im Modell zu diesen Technologien abstrahierte Anlagen). In diesen Kernindikator wird indirekte Elektrifizierung (über strombasierte Moleküle oder Fernwärme) nicht einbezogen.</t>
  </si>
  <si>
    <t>ELEKTRIFIZIERUNGSGRAD_ANTEIL_STROM_AN_ENDENERGIEBEDARF</t>
  </si>
  <si>
    <t>Elektrifizierungsgrad (Anteil Strom an Endenergiebedarf)</t>
  </si>
  <si>
    <t>Dieser Kernindikator gibt an, welcher Anteil der industriell genutzten Endenergie elektrisch gedeckt wird. In diesen Kernindikator wird indirekte Elektrifizierung (über strombasierte Moleküle oder Fernwärme) nicht einbezogen - diese sind als jeweilige Energieträger bilanziert. Dieser Kernindikator bezieht durch den Betrachtungsraum der gesamten Endenergie auch typischerweise stark elektrifizierte Anwendungen (mechanische Energie, Beleuchtung) mit ein und liegt daher regelmäßig höher als der Elektrifizierungsgrad der Prozesswärme.</t>
  </si>
  <si>
    <t>Preisspread zwischen (Strom+Subvention) und (Erdgas+CO2); höchster Strompreis minus niedrigstem Erdgaspreis</t>
  </si>
  <si>
    <t>Euro (2023) / MWh</t>
  </si>
  <si>
    <t>entfällt</t>
  </si>
  <si>
    <t>Preisspread zwischen (Strom+Subvention) und (Erdgas+CO2); niedrigster Strompreis minus höchstem Erdgaspreis</t>
  </si>
  <si>
    <t>DIFFERENZKOSTEN_CO2_ARMER_PRODUKTIONSVERFAHREN_H2_DRI_ZU_BF_BOF_CO2_PREIS_BEREITS_INBEGRIFFEN</t>
  </si>
  <si>
    <t>Differenzkosten CO2-armer Produktionsverfahren - (H2-DRI zu BF/BOF), CO2-Preis bereits inbegriffen</t>
  </si>
  <si>
    <t>Euro (2023) / t Produkt</t>
  </si>
  <si>
    <t>Dieser Kernindikator gibt die Mehrkosten eines CO2-armen Produktionsverfahrens gegenüber dem etablierten fossilen Verfahren an. Der Kernindikator berücksichtigt ausschließlich energiebedingte Betriebskosten.</t>
  </si>
  <si>
    <t xml:space="preserve"> Der im jeweiligen Jahr anliegende CO2-Preis ist darin bereits enthalten - der angegebene Wert beschreibt die verbleibende Differenz.</t>
  </si>
  <si>
    <t>DIFFERENZKOSTEN_CO2_ARMER_PRODUKTIONSVERFAHREN_GLASSCHMELZE_FLACHGLAS_VOLLELEKTRISCH_ZU_ERDGAS_CO2_PREIS_BEREITS_INBEGRIFFEN</t>
  </si>
  <si>
    <t>Differenzkosten CO2-armer Produktionsverfahren - (Glasschmelze Flachglas vollelektrisch zu Erdgas), CO2-Preis bereits inbegriffen</t>
  </si>
  <si>
    <t>DIFFERENZKOSTEN_CO2_ARMER_PRODUKTIONSVERFAHREN_GLASSCHMELZE_BEHAELTERGLAS_VOLLELEKTRISCH_ZU_ERDGAS_CO2_PREIS_BEREITS_INBEGRIFFEN</t>
  </si>
  <si>
    <t>Differenzkosten CO2-armer Produktionsverfahren - (Glasschmelze Behälterglas vollelektrisch zu Erdgas), CO2-Preis bereits inbegriffen</t>
  </si>
  <si>
    <t>PROD_MENGEN_ELEKTRISCHE_GLASSCHMELZE</t>
  </si>
  <si>
    <t>Produktionsmengen (elektrische Glasschmelze, Flach- und Behälterglas)</t>
  </si>
  <si>
    <t>Mt Produkt</t>
  </si>
  <si>
    <t>Dieser Kernindikator gibt an, welche Produktionsmenge in den angegebenen, CO2-armen Produktionsverfahren produziert wird.</t>
  </si>
  <si>
    <t>PROD_MENGEN_H2_DRI</t>
  </si>
  <si>
    <t>Produktionsmengen (H2-DRI)</t>
  </si>
  <si>
    <t>PROD_MENGEN_KALKSTEINREDUZIERTE_BINDEMITTEL</t>
  </si>
  <si>
    <t>Produktionsmengen (kalksteinreduzierte Bindemittel)</t>
  </si>
  <si>
    <t>PROD_MENGEN_H2_BASIERTES_AMMONIAK</t>
  </si>
  <si>
    <t>Produktionsmengen (H2-basiertes Ammoniak)</t>
  </si>
  <si>
    <t>PROD_MENGEN_H2_BASIERTES_ETHYLEN</t>
  </si>
  <si>
    <t>Produktionsmengen (H2-basiertes Ethylen)</t>
  </si>
  <si>
    <t>WASSERSTOFFBEDARF_FUER_STAHL</t>
  </si>
  <si>
    <t>Wasserstoffbedarf für Stahl</t>
  </si>
  <si>
    <t>Dieser Kernindikator gibt an, welche Mengen Wasserstoff für die Stahlproduktion- und Verarbeitung genutzt werden.</t>
  </si>
  <si>
    <t>Der Kernindikator nutzt Endenergie als Systemgrenze. Daher werden an den Industriestandort angelieferte Energieträger, die im Verlauf der Produktion in Wasserstoff umgewandelt werden, nicht als Wasserstoff bilanziert.</t>
  </si>
  <si>
    <t>WASSERSTOFFBEDARF_FUER_INDUSTRIE_GESAMT_OHNE_CHEMISCHEN_ROHSTOFF</t>
  </si>
  <si>
    <t>Wasserstoffbedarf für Industrie gesamt (ohne chemischen Rohstoff)</t>
  </si>
  <si>
    <t>Dieser Kernindikator gibt an, welche Mengen Wasserstoff in der Industrie als Endenergie genutzt werden. Er exkludiert stoffliche Nutzung in der Chemieindustrie. Potentiell der stofflichen Nutzung zuordenbare Anwendungen außerhalb der Chemieindustrie (Metallurgie, Reduktion) werden hier entsprechend der AGEB-Systematik der energetischen Nutzung zugeschlagen.</t>
  </si>
  <si>
    <t>WASSERSTOFFBEDARF_ALS_CHEMISCHER_ROHSTOFF</t>
  </si>
  <si>
    <t>Wasserstoffbedarf als chemischer Rohstoff</t>
  </si>
  <si>
    <t>Dieser Kernindikator gibt an, welche Mengen Wasserstoff in der Industrie stofflich genutzt werden. Dies erfolgt in dieser Definition ausschließlich in der Chemie.</t>
  </si>
  <si>
    <t>NUTZUNG_ERDGAS_KOHLEN_OELE</t>
  </si>
  <si>
    <t>Nutzung Erdgas, Kohlen, Öle</t>
  </si>
  <si>
    <t>Dieser Kernindikator gibt die energetische Nutzung der wichtigsten fossilen Energieträger an. Er beinhaltet auch von fossilen Energieträgern abgeleitete Energieträger (z.B: Gichtgas, Koks). Stoffliche Nutzung ist nicht beinhaltet.</t>
  </si>
  <si>
    <t>ANTEIL_FOSSILE_ENERGIETRAEGER_AN_ENDENERGIEBEDARF</t>
  </si>
  <si>
    <t>Anteil fossile Energieträger an Endenergiebedarf</t>
  </si>
  <si>
    <t>Dieser Kernindikator gibt den Anteil der energetischen Nutzung der wichtigsten fossilen Energieträger am gesamten Endenergiebedarf an. Er beinhaltet auch von fossilen Energieträgern abgeleitete Energieträger (z.B: Gichtgas, Koks). Stoffliche Nutzung ist nicht beinhaltet.</t>
  </si>
  <si>
    <t>Endenergiebedarf ist im MWMS etwa 4TWh höher als im MMS, so dass trotz gleicher fossiler Nutzung ein niedrigerer Anteil entsteht. Der zusätzliche Strombedarf entsteht durch die Nutzung von CCS im MWMS.</t>
  </si>
  <si>
    <t>CO2_ABSCHEIDUNG_KALK_OHNE_TRANSPORT_UND_SPEICHERUNG</t>
  </si>
  <si>
    <t>CO2-Abscheidung - Kalk (ohne Transport und Speicherung)</t>
  </si>
  <si>
    <t>Dieser Kernindikator gibt die Menge an abgeschiedenem CO2 aus Quellen der Kalkherstellung an. Energie- und prozessbedingtes CO2 wird zusammen abgeschieden. Prozessbedingt sind von der Gesamtmenge etwa 80%.</t>
  </si>
  <si>
    <t>CO2_ABSCHEIDUNG_ZEMENT_OHNE_TRANSPORT_UND_SPEICHERUNG</t>
  </si>
  <si>
    <t>CO2-Abscheidung - Zement (ohne Transport und Speicherung)</t>
  </si>
  <si>
    <t>Dieser Kernindikator gibt die Menge an abgeschiedenem CO2 aus Quellen der Zementherstellung an. Energie- und prozessbedingtes CO2 wird zusammen abgeschieden. Prozessbedingt sind von der 0esamtmenge etwa 75%.</t>
  </si>
  <si>
    <t>CO2_ABSCHEIDEKOSTEN_KALK</t>
  </si>
  <si>
    <t>CO2-Abscheidekosten - Kalk</t>
  </si>
  <si>
    <t>Euro (2023)/t CO2</t>
  </si>
  <si>
    <t>Dieser Kernindikator gibt die CO2-Vermeidungskosten der CO2-Abscheidung in der Kalkherstellung an. Er enthält ausschließlich die auf 15 Jahre verteilt abgeschriebene Investition in die Abscheideanlage und die zusätzlichen laufenden Energiekosten.</t>
  </si>
  <si>
    <t>Ohne Transport und Speicherung, Abschreibung Investition in Abscheideanlage über 15 Jahre (MMS identisch mit MWMS)</t>
  </si>
  <si>
    <t>CO2_ABSCHEIDEKOSTEN_ZEMENT</t>
  </si>
  <si>
    <t>CO2-Abscheidekosten - Zement</t>
  </si>
  <si>
    <t>Dieser Kernindikator gibt die CO2-Vermeidungskosten der CO2-Abscheidung in der Zementherstellung an. Er enthält ausschließlich die auf 15 Jahre verteilt abgeschriebene Investition in die Abscheideanlage und die zusätzlichen laufenden Energiekosten.</t>
  </si>
  <si>
    <t>CO2_ABSCHEIDUNG_KALK</t>
  </si>
  <si>
    <t>CO2-Abscheidung - Kalk</t>
  </si>
  <si>
    <t>Dieser Kernindikator gibt die Menge an abgeschiedenem CO2 aus Quellen der Kalkherstellung an. Energie- und prozessbedingtes CO2 wird zusammen abgeschieden. Prozessbedingt sind von der gesamtmenge etwa 80%.</t>
  </si>
  <si>
    <t>CO2_ABSCHEIDUNG_ZEMENT</t>
  </si>
  <si>
    <t>CO2-Abscheidung - Zement</t>
  </si>
  <si>
    <t>CO2_ABSCHEIDEKOSTEN_KALK_INKLUSIVE_ANNAHMEN_ZU_TRANSPORT_UND_SPEICHERUNG</t>
  </si>
  <si>
    <t>CO2-Abscheidekosten - Kalk (inklusive Annahmen zu Transport- und Speicherung)</t>
  </si>
  <si>
    <t>Dieser Kernindikator gibt die CO2-Vermeidungskosten der CO2-Abscheidung in der Kalkherstellung an. Er enthält neben den auf 15 Jahre verteilt abgeschriebene Investition in die Abscheideanlage und den zusätzlichen laufenden Energiekosten Annahmen zu den Kosten von Transport und Speicherung.</t>
  </si>
  <si>
    <t>Mit Transport und Speicherung, Abschreibung Investition in Abscheideanlage über 15 Jahre (MMS identisch mit MWMS)</t>
  </si>
  <si>
    <t>CO2_ABSCHEIDEKOSTEN_ZEMENT_INKLUSIVE_ANNAHMEN_ZU_TRANSPORT_UND_SPEICHERUNG</t>
  </si>
  <si>
    <t>CO2-Abscheidekosten - Zement (inklusive Annahmen zu Transport- und Speicherung)</t>
  </si>
  <si>
    <t>Dieser Kernindikator gibt die CO2-Vermeidungskosten der CO2-Abscheidung in der Zementherstellung an. Er enthält neben den auf 15 Jahre verteilt abgeschriebene Investition in die Abscheideanlage und den zusätzlichen laufenden Energiekosten Annahmen zu den Kosten von Transport und Speicherung.</t>
  </si>
  <si>
    <t>7 Gebäude</t>
  </si>
  <si>
    <t>ENTWICKLUNG_DES_ENDENERGIEVERBRAUCHS</t>
  </si>
  <si>
    <t>Entwicklung des Endenergieverbrauchs</t>
  </si>
  <si>
    <t>Invert/EELab</t>
  </si>
  <si>
    <t>Bei der Entwicklung des Endenergieverbrauchs ist zu berücksichtigen, dass das Basisjahr 2023 witterungsbereinigt ist</t>
  </si>
  <si>
    <t>ENTWICKLUNG_DER_HEIZGRADTAGE</t>
  </si>
  <si>
    <t>Entwicklung der Heizgradtage</t>
  </si>
  <si>
    <t>AENDERUNG_ENDENERGIEVERBRAUCH_GEBAEUDESEKTOR_IM_VERGLEICH_ZU_2022_DURCH_GEBAEUDESANIERUNG</t>
  </si>
  <si>
    <t>Änderung Endenergieverbrauch Gebäudesektor im Vergleich zu 2022 durch Gebäudesanierung</t>
  </si>
  <si>
    <t>Dieser Kernindikator gibt die Änderung des Endenergieverbrauchs im Gebäudesektors durch Energieeffizienz an</t>
  </si>
  <si>
    <t>Basisjahr ist das Jahr 2022</t>
  </si>
  <si>
    <t>AENDERUNG_ENDENERGIEVERBRAUCH_GEBAEUDESEKTOR_IM_VERGLEICH_ZU_2022_DURCH_AUSTAUSCH_DES_WAERMEVERSORGUNGSSYSTEMS</t>
  </si>
  <si>
    <t>Änderung Endenergieverbrauch Gebäudesektor im Vergleich zu 2022 durch Austausch des Wärmeversorgungssystems</t>
  </si>
  <si>
    <t>Dieser Kernindikator gibt die Änderung des Endenergieverbrauchs im Gebäudesektors durch Austausch des Heizsystems an.</t>
  </si>
  <si>
    <t>inkl. Umweltwärme</t>
  </si>
  <si>
    <t>AENDERUNG_ENDENERGIEVERBRAUCH_GEBAEUDESEKTOR_IM_VERGLEICH_ZU_2022_DURCH_STEIGENDE_AUSSENTEMPERATUR</t>
  </si>
  <si>
    <t>Änderung Endenergieverbrauch Gebäudesektor im Vergleich zu 2022 durch steigende Außentemperatur</t>
  </si>
  <si>
    <t>Dieser Kernindikator gibt die Änderung des Endenergieverbrauchs im Gebäudesektors durch steigende Außentemperatur an.</t>
  </si>
  <si>
    <t>DURCHSCHNITTLICHER_ANTEIL_KLIMANEUTRALER_WAERMEVERSORGUNG_AN_NEUINSTALLATIONEN_TECHNOLOGIEMIX_DES_MARKTABSATZES_VON_HEIZUNGSANLAGEN</t>
  </si>
  <si>
    <t>Durchschnittlicher Anteil klimaneutraler Wärmeversorgung an Neuinstallationen (Technologiemix des Marktabsatzes von Heizungsanlagen)*</t>
  </si>
  <si>
    <t>Umfasst nur primäre Wärmeerzeugungssysteme, darunter Wärmenetzanschlüsse, Biomasse-Kessel, Stromheizungen und Wärmepumpen, Solarthermie ist nicht enthalten</t>
  </si>
  <si>
    <t>ABSATZ_WAERMEPUMPEN_NACH_INSTALLATION_IN_BESTAND</t>
  </si>
  <si>
    <t>Absatz Wärmepumpen nach Installation in Bestand [Anzahl Gebäude]</t>
  </si>
  <si>
    <t>ABSATZ_WAERMEPUMPEN_NACH_INSTALLATION_IN_NEUBAU</t>
  </si>
  <si>
    <t>Absatz Wärmepumpen nach Installation in Neubau [Anzahl Gebäude]</t>
  </si>
  <si>
    <t>WAERMEPUMPEN_IM_BESTAND_ANZAHL_GEBAEUDE</t>
  </si>
  <si>
    <t>Wärmepumpen im Bestand [Anzahl Gebäude]</t>
  </si>
  <si>
    <t>ANSCHLUESSE_AN_WAERMENETZE_ANZAHL_GEBAEUDE</t>
  </si>
  <si>
    <t>Anschlüsse an Wärmenetze [Anzahl Gebäude]</t>
  </si>
  <si>
    <t>EEV_RAUMWAERME_PRO_QM_WOHNFLAECHE</t>
  </si>
  <si>
    <t>EEV Raumwärme pro qm Wohnfläche</t>
  </si>
  <si>
    <t>kWh / qm</t>
  </si>
  <si>
    <t>EEV_WARMWASSER_PRO_QM_WOHNFLAECHE</t>
  </si>
  <si>
    <t>EEV Warmwasser pro qm Wohnfläche</t>
  </si>
  <si>
    <t>ANTEIL_ANTEIL_EE_WAERME_OHNE_SEKUNDAERENERGIETRAEGER_STROM_UND_FERNWAERME</t>
  </si>
  <si>
    <t>Anteil „Anteil EE-Wärme“ ohne Sekundärenergieträger Strom und Fernwärme</t>
  </si>
  <si>
    <t>ANTEIL_ANTEIL_EE_WAERME_OHNE_SEKUNDAERENERGIETRAEGER_STROM_INKL_FERNWAERME</t>
  </si>
  <si>
    <t>Anteil „Anteil EE-Wärme“ ohne Sekundärenergieträger Strom inkl. Fernwärme</t>
  </si>
  <si>
    <t>ANTEIL_ANTEIL_EE_WAERME_INKL_SEKUNDAERENERGIETRAEGER_STROM_UND_FERNWAERME</t>
  </si>
  <si>
    <t>Anteil „Anteil EE-Wärme“ inkl. Sekundärenergieträger Strom und Fernwärme</t>
  </si>
  <si>
    <t>NUTZUNG_ERNEUERBARER_ENERGIEN_BIOMASSE</t>
  </si>
  <si>
    <t>Nutzung erneuerbarer Energien - Biomasse</t>
  </si>
  <si>
    <t>NUTZUNG_ERNEUERBARER_ENERGIEN_WAERMEPUMPEN</t>
  </si>
  <si>
    <t>Nutzung erneuerbarer Energien - Wärmepumpen</t>
  </si>
  <si>
    <t>Dieser Kernindikator gibt den Stromverbrauch von Wärmepumpen an</t>
  </si>
  <si>
    <t>NUTZUNG_FOSSILER_HEIZARTEN_ERDGAS_HEIZOEL_UND_KOHLE</t>
  </si>
  <si>
    <t>Nutzung fossiler Heizarten - Erdgas, Heizöl und Kohle</t>
  </si>
  <si>
    <t>INVESTITIONEN_IN_DIE_ENERGETISCHE_SANIERUNG_DER_GEBAEUDEHUELLE</t>
  </si>
  <si>
    <t>Investitionen in die energetische Sanierung der Gebäudehülle</t>
  </si>
  <si>
    <t>Mio. Euro (2023)</t>
  </si>
  <si>
    <t>Dieser Kernindikator gibt die Vollkosten der Sanierungen an.</t>
  </si>
  <si>
    <t>GESAMTINVESTITIONEN_MIT_INSTANDSETZUNG_UND_NEUBAU</t>
  </si>
  <si>
    <t>Gesamtinvestitionen (mit Instandsetzung und Neubau)</t>
  </si>
  <si>
    <t>Dieser Kernindikator gibt die Vollkosten der Sanierungen, die Kosten für Instandsetzung sowie die energetischen Mehrkosten für Neubau an.</t>
  </si>
  <si>
    <t>ELEKTRISCHE_HAUSHALTSGERAETE_SPEZIFISCHER_STROMVERBRAUCH_IM_BESTAND_BELEUCHTUNG</t>
  </si>
  <si>
    <t>Elektrische Haushaltsgeräte - spezifischer Stromverbrauch im Bestand - Beleuchtung</t>
  </si>
  <si>
    <t>kWh / Gerät / Jahr</t>
  </si>
  <si>
    <t>FORECAST-Appliances</t>
  </si>
  <si>
    <t>ELEKTRISCHE_HAUSHALTSGERAETE_SPEZIFISCHER_STROMVERBRAUCH_IM_BESTAND_FERNSEHER</t>
  </si>
  <si>
    <t>Elektrische Haushaltsgeräte - spezifischer Stromverbrauch im Bestand - Fernseher</t>
  </si>
  <si>
    <t>ELEKTRISCHE_HAUSHALTSGERAETE_SPEZIFISCHER_STROMVERBRAUCH_IM_BESTAND_KUEHLSCHRAENKE</t>
  </si>
  <si>
    <t>Elektrische Haushaltsgeräte - spezifischer Stromverbrauch im Bestand - Kühlschränke</t>
  </si>
  <si>
    <t>ELEKTRISCHE_HAUSHALTSGERAETE_SPEZIFISCHER_STROMVERBRAUCH_IM_BESTAND_WASCHMASCHINEN</t>
  </si>
  <si>
    <t>Elektrische Haushaltsgeräte - spezifischer Stromverbrauch im Bestand - Waschmaschinen</t>
  </si>
  <si>
    <t>ELEKTRISCHE_HAUSHALTSGERAETE_SPEZIFISCHER_STROMVERBRAUCH_NEUER_ELEKTRISCHER_GERAETE_BELEUCHTUNG</t>
  </si>
  <si>
    <t>Elektrische Haushaltsgeräte - spezifischer Stromverbrauch neuer elektrischer Geräte - Beleuchtung</t>
  </si>
  <si>
    <t>ELEKTRISCHE_HAUSHALTSGERAETE_SPEZIFISCHER_STROMVERBRAUCH_NEUER_ELEKTRISCHER_GERAETE_FERNSEHER</t>
  </si>
  <si>
    <t>Elektrische Haushaltsgeräte - spezifischer Stromverbrauch neuer elektrischer Geräte - Fernseher</t>
  </si>
  <si>
    <t>ELEKTRISCHE_HAUSHALTSGERAETE_SPEZIFISCHER_STROMVERBRAUCH_NEUER_ELEKTRISCHER_GERAETE_KUEHLSCHRAENKE</t>
  </si>
  <si>
    <t>Elektrische Haushaltsgeräte - spezifischer Stromverbrauch neuer elektrischer Geräte - Kühlschränke</t>
  </si>
  <si>
    <t>ELEKTRISCHE_HAUSHALTSGERAETE_SPEZIFISCHER_STROMVERBRAUCH_NEUER_ELEKTRISCHER_GERAETE_WASCHMASCHINEN</t>
  </si>
  <si>
    <t>Elektrische Haushaltsgeräte - spezifischer Stromverbrauch neuer elektrischer Geräte - Waschmaschinen</t>
  </si>
  <si>
    <t>8 Verkehr</t>
  </si>
  <si>
    <t>ANZAHL_E_PKW_BESTAND</t>
  </si>
  <si>
    <t>Anzahl E-Pkw - Bestand</t>
  </si>
  <si>
    <t>ANZAHL_PLUG_IN_HYBRID_E_PKW_BESTAND</t>
  </si>
  <si>
    <t>Anzahl Plug-In-Hybrid-E-Pkw - Bestand</t>
  </si>
  <si>
    <t>ANZAHL_E_PKW_NZL</t>
  </si>
  <si>
    <t>Anzahl E-Pkw - Neuzulassungen</t>
  </si>
  <si>
    <t>ANZAHL_KONVENTIONELLE_PKW_BESTAND</t>
  </si>
  <si>
    <t>Anzahl konventionelle Pkw - Bestand</t>
  </si>
  <si>
    <t>ANZAHL_KONVENTIONELLE_PKW_NEUZULASSUNGEN_INKL_HYBRID_E_PKW</t>
  </si>
  <si>
    <t>Anzahl konventionelle Pkw - Neuzulassungen (inkl. Hybrid-E-Pkw)</t>
  </si>
  <si>
    <t>ANZAHL_E_LKW_BESTAND</t>
  </si>
  <si>
    <t>Anzahl E-Nutzfahrzeuge - Bestand</t>
  </si>
  <si>
    <t>Tausend</t>
  </si>
  <si>
    <t>ANZAHL_E_LKW_NZL</t>
  </si>
  <si>
    <t>Anzahl E-Nutzfahrzeuge - Neuzulassungen</t>
  </si>
  <si>
    <t>ANZAHL_KONVENTIONELLE_LKW_BESTAND</t>
  </si>
  <si>
    <t>Anzahl konventioneller Nutzfahrzeuge - Bestand</t>
  </si>
  <si>
    <t>ANZAHL_KONVENTIONELLE_LKW_NZL</t>
  </si>
  <si>
    <t>Anzahl konventioneller Nutzfahrzeuge - Neuzulassungen</t>
  </si>
  <si>
    <t>PERSONENVERKEHRSLEISTUNG_PKW</t>
  </si>
  <si>
    <t>Personenverkehrsleistung - Pkw</t>
  </si>
  <si>
    <t>Mrd. pkm</t>
  </si>
  <si>
    <t>Nachfragemodellierung aus ASTRA-M in TEMPS integriert</t>
  </si>
  <si>
    <t>Mrd. fkm</t>
  </si>
  <si>
    <t>PERSONENVERKEHRSLEISTUNG_VERKEHRSLEISTUNG_OEV</t>
  </si>
  <si>
    <t>Personenverkehrsleistung - öffentlicher Verkehr</t>
  </si>
  <si>
    <t>PERSONENVERKEHRSLEISTUNG_VERKEHRSLEISTUNG_BAHN</t>
  </si>
  <si>
    <t>Personenverkehrsleistung - Bahn</t>
  </si>
  <si>
    <t>PERSONENVERKEHRSLEISTUNG_VERKEHRSLEISTUNG_RAD</t>
  </si>
  <si>
    <t>Personenverkehrsleistung - Rad</t>
  </si>
  <si>
    <t>PERSONENVERKEHRSLEISTUNG_VERKEHRSLEISTUNG_FUSS</t>
  </si>
  <si>
    <t>Personenverkehrsleistung - Fuß</t>
  </si>
  <si>
    <t>GUETERVERKEHRSLEISTUNG_ELEKTRISCHE_FAHRLEISTUNG_LKW</t>
  </si>
  <si>
    <t>Güterverkehrsleistung - Fahrleistung batterieelektrische Nutzfahrzeuge</t>
  </si>
  <si>
    <t>GUETERVERKEHRSLEISTUNG_STRASSE</t>
  </si>
  <si>
    <t>Güterverkehrsleistung -  Straße</t>
  </si>
  <si>
    <t>Mrd. tkm</t>
  </si>
  <si>
    <t>GUETERVERKEHRSLEISTUNG_GUETERVERKEHRSLEISTUNG_SCHIENE</t>
  </si>
  <si>
    <t>Güterverkehrsleistung - Schiene</t>
  </si>
  <si>
    <t>GUETERVERKEHRSLEISTUNG_GUETERVERKEHRSLEISTUNG_SCHIFF</t>
  </si>
  <si>
    <t>Güterverkehrsleistung - Schiff</t>
  </si>
  <si>
    <t>GUETERVERKEHRSLEISTUNG_GUETERVERKEHRSLEISTUNG_LUFT</t>
  </si>
  <si>
    <t>Güterverkehrsleistung - Luft</t>
  </si>
  <si>
    <t>BESTANDSZUGEHOERIGKEIT_E_PKW</t>
  </si>
  <si>
    <t>Bestandszugehörigkeit - E-Pkw</t>
  </si>
  <si>
    <t>durchschnittl. Jahr</t>
  </si>
  <si>
    <t>BESTANDSZUGEHOERIGKEIT_KONVENTIONELLE_PKW</t>
  </si>
  <si>
    <t>Bestandszugehörigkeit - konventionelle Pkw</t>
  </si>
  <si>
    <t>KRAFTSTOFFMIX_FOSSIL</t>
  </si>
  <si>
    <t>Kraftstoffmix - fossil</t>
  </si>
  <si>
    <t>KRAFTSTOFFMIX_BIOGEN_AUS_FUTTER_UND_NAHRUNGSMITTELN_AUS_ALTSPEISEOELEN_UND_TIERFETTEN</t>
  </si>
  <si>
    <t>Kraftstoffmix - biogen - aus Futter- und Nahrungsmitteln / aus Altspeiseölen und Tierfetten</t>
  </si>
  <si>
    <t>KRAFTSTOFFMIX_BIOGEN_FORTSCHRITTLICH_NACH_ANHANG_IX_TEIL_A_DER_RED</t>
  </si>
  <si>
    <t>Kraftstoffmix - biogen fortschrittlich - nach Anhang IX Teil A der RED</t>
  </si>
  <si>
    <t>KRAFTSTOFFMIX_PTL_H2</t>
  </si>
  <si>
    <t>Kraftstoffmix - PtL/H2</t>
  </si>
  <si>
    <t>STROM</t>
  </si>
  <si>
    <t>Strom</t>
  </si>
  <si>
    <t>Güterverkehrsleistung - Fahrleistung batterieelektrische Lkw</t>
  </si>
  <si>
    <t xml:space="preserve">Güterverkehrsleistung - Luft </t>
  </si>
  <si>
    <t>9 Landwirtschaft</t>
  </si>
  <si>
    <t>ANZAHL_MILCHKUEHE</t>
  </si>
  <si>
    <t>Milchkühe</t>
  </si>
  <si>
    <t>CAPRI</t>
  </si>
  <si>
    <t>ANZAHL_ANDERE_RINDER</t>
  </si>
  <si>
    <t>andere Rinder</t>
  </si>
  <si>
    <t>ANZAHL_SCHWEINE_OHNE_SAUGFERKEL</t>
  </si>
  <si>
    <t>Schweine (ohne Saugferkel)</t>
  </si>
  <si>
    <t>ANZAHL_GEFLUEGEL</t>
  </si>
  <si>
    <t>Geflügel</t>
  </si>
  <si>
    <t>ANZAHL_PFERDE</t>
  </si>
  <si>
    <t>Pferde</t>
  </si>
  <si>
    <t>ANZAHL_SCHAFE</t>
  </si>
  <si>
    <t>Schafe</t>
  </si>
  <si>
    <t>ANZAHL_ZIEGEN</t>
  </si>
  <si>
    <t>Ziegen</t>
  </si>
  <si>
    <t>MINERALDUENGEREINSATZ</t>
  </si>
  <si>
    <t>Mineraldüngereinsatz</t>
  </si>
  <si>
    <t>kt N</t>
  </si>
  <si>
    <t>WIRTSCHAFTSDUENGERAUSBRINGUNG</t>
  </si>
  <si>
    <t>Wirtschaftsdüngerausbringung</t>
  </si>
  <si>
    <t>py-GAS-EM</t>
  </si>
  <si>
    <t>AUSSCHEIDUNG_AUF_DER_WEIDE</t>
  </si>
  <si>
    <t>Ausscheidung auf der Weide</t>
  </si>
  <si>
    <t>AUSBRINGUNG_VON_GAERRUECKSTAENDEN_AUS_ENERGIEPFLANZEN</t>
  </si>
  <si>
    <t>Ausbringung von Gärrückständen aus Energiepflanzen</t>
  </si>
  <si>
    <t>ERNTERUECKSTAENDE</t>
  </si>
  <si>
    <t>Ernterückstände</t>
  </si>
  <si>
    <t>THG_EMISSIONEN_ENERGIEVERBRAUCH_STATIONAERE_QUELLEN_1_A_4_C_I</t>
  </si>
  <si>
    <t>THG-Emissionen Energieverbrauch stationäre Quellen (1.A.4.c.I)</t>
  </si>
  <si>
    <t>kt CO2-Äq.</t>
  </si>
  <si>
    <t>LaWieEnMod</t>
  </si>
  <si>
    <t>THG_EMISSIONEN_ENERGIEVERBRAUCH_AUS_MOBILEN_QUELLEN_1_A_4_C_II</t>
  </si>
  <si>
    <t>THG-Emissionen Energieverbrauch aus mobilen Quellen (1.A.4.c.II)</t>
  </si>
  <si>
    <t>ENDENERGIEVERBRAUCH_1_A_4_C</t>
  </si>
  <si>
    <t>Endenergieverbrauch 1.A.4.c</t>
  </si>
  <si>
    <t>Umfasst Energieverbrauch aus Wärme und Kraftstoffen, ohne Strom</t>
  </si>
  <si>
    <t>ANTEIL_FOSSILE_ENERGIEN_AN_ENDENERGIEVERBRAUCH</t>
  </si>
  <si>
    <t>Anteil fossile Energien an Endenergieverbrauch</t>
  </si>
  <si>
    <t>NETTOSTROMERZEUGUNG_WIND_AN_LAND</t>
  </si>
  <si>
    <t>Nettostromerzeugung - Wind an Land</t>
  </si>
  <si>
    <t>NETTOSTROMERZEUGUNG_WIND_AUF_SEE</t>
  </si>
  <si>
    <t>Nettostromerzeugung - Wind auf See</t>
  </si>
  <si>
    <t>NETTOSTROMERZEUGUNG_PHOTOVOLTAIK</t>
  </si>
  <si>
    <t>Nettostromerzeugung - Photovoltaik</t>
  </si>
  <si>
    <t>IMPORTSALDO</t>
  </si>
  <si>
    <t>Importsaldo</t>
  </si>
  <si>
    <t>Positiv: Nettoimporte, Negativ: Nettoexport</t>
  </si>
  <si>
    <t>FOSSILE_HEIZUNGEN_IM_BESTAND_ANZAHL_GEBAEUDE</t>
  </si>
  <si>
    <t>Fossile Heizungen im Bestand [Anzahl Gebäude]</t>
  </si>
  <si>
    <t>GUETERVERKEHRSLEISTUNG_FAHRLEISTUNG_DIESEL_LKW</t>
  </si>
  <si>
    <t>Güterverkehrsleistung - Fahrleistung Diesel-Lkw</t>
  </si>
  <si>
    <t>GUETERVERKEHRSLEISTUNG_FAHRLEISTUNG_BRENNSTOFFZELLEN_LKW</t>
  </si>
  <si>
    <t>Güterverkehrsleistung - Fahrleistung Brennstoffzellen-Lkw</t>
  </si>
  <si>
    <t>ANZAHL_FCEV_LKW_NEUZULASSUNGEN</t>
  </si>
  <si>
    <t>Anzahl FCEV-Lkw - Neuzulassungen</t>
  </si>
  <si>
    <t>DURCHSCHNITTLICHER_ANSCHAFFUNGSPREIS_PKW_MITTEL_BENZIN</t>
  </si>
  <si>
    <t>durchschnittlicher Anschaffungspreis - Pkw (mittel) - Benzin</t>
  </si>
  <si>
    <t>Euro (2023)</t>
  </si>
  <si>
    <t>DURCHSCHNITTLICHER_ANSCHAFFUNGSPREIS_PKW_MITTEL_DIESEL</t>
  </si>
  <si>
    <t>durchschnittlicher Anschaffungspreis - Pkw (mittel) - Diesel</t>
  </si>
  <si>
    <t>DURCHSCHNITTLICHER_ANSCHAFFUNGSPREIS_PKW_MITTEL_BATTERIEELEKTRISCH</t>
  </si>
  <si>
    <t>durchschnittlicher Anschaffungspreis - Pkw (mittel) - Batterieelektrisch</t>
  </si>
  <si>
    <t>DURCHSCHNITTLICHER_ANSCHAFFUNGSPREIS_PKW_MITTEL_PLUG_IN_HYBRID</t>
  </si>
  <si>
    <t>durchschnittlicher Anschaffungspreis - Pkw (mittel) - Plug-In-Hybrid</t>
  </si>
  <si>
    <t>DURCHSCHNITTLICHER_ANSCHAFFUNGSPREIS_LKW_LAST_UND_SATTELZUG_DIESEL</t>
  </si>
  <si>
    <t>durchschnittlicher Anschaffungspreis - Lkw (Last- und Sattelzug) - Diesel</t>
  </si>
  <si>
    <t>DURCHSCHNITTLICHER_ANSCHAFFUNGSPREIS_LKW_LAST_UND_SATTELZUG_BATTERIEELEKTRISCH</t>
  </si>
  <si>
    <t>durchschnittlicher Anschaffungspreis - Lkw (Last- und Sattelzug) - Batterieelektrisch</t>
  </si>
  <si>
    <t>DURCHSCHNITTLICHER_ANSCHAFFUNGSPREIS_LKW_LAST_UND_SATTELZUG_BRENNSTOFFZELLE</t>
  </si>
  <si>
    <t>durchschnittlicher Anschaffungspreis - Lkw (Last- und Sattelzug) - Brennstoffzelle</t>
  </si>
  <si>
    <t>PERSONENVERKEHRSLEISTUNG_LUFT</t>
  </si>
  <si>
    <t>Personenverkehrsleistung - Luft</t>
  </si>
  <si>
    <t>Volllaststunden - Wind an Land</t>
  </si>
  <si>
    <t>h/a</t>
  </si>
  <si>
    <t>Quotient aus Nettostromerzeugung und installierter Leistung zum Jahresende</t>
  </si>
  <si>
    <t>Volllaststunden - Wind auf See</t>
  </si>
  <si>
    <t>Volllaststunden - Photovoltaik</t>
  </si>
  <si>
    <t>Volllaststunden - Braunkohle</t>
  </si>
  <si>
    <t>Volllaststunden - Steinkohle</t>
  </si>
  <si>
    <t>Volllaststunden - Erdgas</t>
  </si>
  <si>
    <t>Code</t>
  </si>
  <si>
    <t>ParentCode</t>
  </si>
  <si>
    <t>Name_de</t>
  </si>
  <si>
    <t>Beschreibung_de</t>
  </si>
  <si>
    <t>Name_en</t>
  </si>
  <si>
    <t>Beschreibung_en</t>
  </si>
  <si>
    <t>_Z</t>
  </si>
  <si>
    <t>Nicht anwendbar</t>
  </si>
  <si>
    <t>not applicable</t>
  </si>
  <si>
    <t>Absatz Wärmepumpen nach Installation in Bestand</t>
  </si>
  <si>
    <t>Sales of heat pumps after installation in existing buildings</t>
  </si>
  <si>
    <t>Absatz Wärmepumpen nach Installation in Neubau</t>
  </si>
  <si>
    <t>Sales of heat pumps after installation in new buildings</t>
  </si>
  <si>
    <t>ABWEICHUNG_KSG</t>
  </si>
  <si>
    <t>Abweichung KSG</t>
  </si>
  <si>
    <t>Deviation KSG</t>
  </si>
  <si>
    <t>AENDERUNG_ENDENERGIEVERBRAUCH_GEBAEUDESEKTOR_IM_VERGLEICH_ZU_2018_DURCH_AUSTAUSCH_DES_WAERMEVERSORGUNGSSYSTEMS</t>
  </si>
  <si>
    <t>Änderung Endenergieverbrauch Gebäudesektor im Vergleich zu 2018 durch - Austausch des Wärmeversorgungssystems</t>
  </si>
  <si>
    <t>Change in final energy consumption in the building sector compared to 2018 due to - replacement of the heat supply system</t>
  </si>
  <si>
    <t>AENDERUNG_ENDENERGIEVERBRAUCH_GEBAEUDESEKTOR_IM_VERGLEICH_ZU_2018_DURCH_GEBAEUDESANIERUNG</t>
  </si>
  <si>
    <t>Änderung Endenergieverbrauch Gebäudesektor im Vergleich zu 2018 durch - Gebäudesanierung</t>
  </si>
  <si>
    <t>Change in final energy consumption in the building sector compared to 2018 due to - building refurbishment</t>
  </si>
  <si>
    <t>AKTIVITAETSRATE</t>
  </si>
  <si>
    <t>Aktivitätsrate</t>
  </si>
  <si>
    <t>Activity rate</t>
  </si>
  <si>
    <t>AMMONIAK</t>
  </si>
  <si>
    <t>Ammoniak</t>
  </si>
  <si>
    <t>Ammonia</t>
  </si>
  <si>
    <t>ANTEIL</t>
  </si>
  <si>
    <t>Anteil</t>
  </si>
  <si>
    <t xml:space="preserve">Share </t>
  </si>
  <si>
    <t>ANTEIL_EE_WAERME</t>
  </si>
  <si>
    <t>Anteil - EE-Wärme</t>
  </si>
  <si>
    <t>Share - renewable heat</t>
  </si>
  <si>
    <t>Anteil - Einmal-Kompostierung vs. Biogasanlage (hier Biogasan.)</t>
  </si>
  <si>
    <t>Share - single composting vs. biogas plant (here biogas plant)</t>
  </si>
  <si>
    <t>Anteil - Einmal-Kompostierung vs. Biogasanlage (hier Einmal-Komp.)</t>
  </si>
  <si>
    <t>Share - single-use composting vs. biogas plant (here single-use composting)</t>
  </si>
  <si>
    <t>ANTEIL_ELEKTRIFIZIERTE_PROZESSWAERMEERZEUGUNG_INKL_UMGEBUNGSWAERME</t>
  </si>
  <si>
    <t>Anteil - elektrifizierte Prozesswärmeerzeugung (inkl. Umgebungswärme)</t>
  </si>
  <si>
    <t>Share - electrified process heat generation (incl. ambient heat)</t>
  </si>
  <si>
    <t>Anteil - erneuerbarer Energien (EE) am Bruttostromverbrauch</t>
  </si>
  <si>
    <t>Share - renewable energies (RE) in gross electricity consumption</t>
  </si>
  <si>
    <t>ANTEIL_KLIMANEUTRALER_WAERMEVERSORGUNG_AN_NEUINSTALLATIONEN_TECHNOLOGIEMIX_DES_MARKTABSATZES_VON_HEIZUNGSANLAGEN</t>
  </si>
  <si>
    <t>Anteil - klimaneutraler Wärmeversorgung an Neuinstallationen (Technologiemix des Marktabsatzes von Heizungsanlagen)</t>
  </si>
  <si>
    <t>Share - climate-neutral heat supply in new installations (technology mix of market sales of heating systems)</t>
  </si>
  <si>
    <t>ANZAHL</t>
  </si>
  <si>
    <t>Anzahl</t>
  </si>
  <si>
    <t>Count</t>
  </si>
  <si>
    <t>Anzahl - andere Rinder</t>
  </si>
  <si>
    <t>Count - Other cattle</t>
  </si>
  <si>
    <t>ANZAHL_BESCHAEFTIGTE</t>
  </si>
  <si>
    <t>Anzahl - Beschäftigte</t>
  </si>
  <si>
    <t>Count - Employees</t>
  </si>
  <si>
    <t>ANZAHL_BESTAND</t>
  </si>
  <si>
    <t>Anzahl - Fahrzeuge im Bestand</t>
  </si>
  <si>
    <t>Count - Vehicles in stock</t>
  </si>
  <si>
    <t>ANZAHL_BESTAND_E</t>
  </si>
  <si>
    <t>Anzahl - E-Fahrzuege (Bestand)</t>
  </si>
  <si>
    <t>Count - E-vehicles (stock)</t>
  </si>
  <si>
    <t>ANZAHL_BESTAND_KONVENTIONELLE</t>
  </si>
  <si>
    <t>Anzahl - Konventionelle Fahrzeuge (Bestand)</t>
  </si>
  <si>
    <t>Count - Conventional vehicles (stock)</t>
  </si>
  <si>
    <t>Anzahl - Deponien mit erhaltener Förderung</t>
  </si>
  <si>
    <t>Count - landfills with received funding</t>
  </si>
  <si>
    <t>Anzahl - E-Lkw (Bestand)</t>
  </si>
  <si>
    <t>Count - e-trucks (stock)</t>
  </si>
  <si>
    <t>ANZAHL_NZL_E</t>
  </si>
  <si>
    <t>Anzahl - E-Lkw (Neuzulassungen)</t>
  </si>
  <si>
    <t>Count - e-trucks (new registrations)</t>
  </si>
  <si>
    <t>Anzahl - E-Pkw (Bestand)</t>
  </si>
  <si>
    <t>Count - e-cars (stock)</t>
  </si>
  <si>
    <t>Anzahl - E-Pkw (Neuzulassungen)</t>
  </si>
  <si>
    <t>Count - e-cars (new registrations)</t>
  </si>
  <si>
    <t>Anzahl - Geflügel</t>
  </si>
  <si>
    <t>Count - poultry</t>
  </si>
  <si>
    <t>Anzahl - konventionelle Lkw (Bestand)</t>
  </si>
  <si>
    <t>Count - conventional trucks (stock)</t>
  </si>
  <si>
    <t>ANZAHL_NZL_KONVENTIONELLE</t>
  </si>
  <si>
    <t>Anzahl - konventionelle Lkw (Neuzulassungen)</t>
  </si>
  <si>
    <t>Count - conventional trucks (new registrations)</t>
  </si>
  <si>
    <t>Anzahl - konventionelle Pkw (Bestand)</t>
  </si>
  <si>
    <t>Count - conventional cars (stock)</t>
  </si>
  <si>
    <t>ANZAHL_KONVENTIONELLE_PKW_NZL</t>
  </si>
  <si>
    <t>Anzahl - konventionelle Pkw (Neuzulassungen)</t>
  </si>
  <si>
    <t>Count - conventional cars (new registrations)</t>
  </si>
  <si>
    <t>Anzahl - Milchkühe</t>
  </si>
  <si>
    <t>Count - dairy cows</t>
  </si>
  <si>
    <t>ANZAHL_NZL</t>
  </si>
  <si>
    <t>Anzahl - Fahrzeuge (Neuzulassungen (NZL))</t>
  </si>
  <si>
    <t>Count - vehicles (new registrations)</t>
  </si>
  <si>
    <t>Anzahl - E-Fahrzuege</t>
  </si>
  <si>
    <t>Count - electric vehicles</t>
  </si>
  <si>
    <t>Anzahl - Konventionelle Fahrzeuge</t>
  </si>
  <si>
    <t>Count - Conventional vehicles</t>
  </si>
  <si>
    <t>Anzahl - Pferde</t>
  </si>
  <si>
    <t>Count - Horses</t>
  </si>
  <si>
    <t>Anzahl - Schafe</t>
  </si>
  <si>
    <t>Count - Sheep</t>
  </si>
  <si>
    <t>Anzahl - Schweine (ohne Saugferkel)</t>
  </si>
  <si>
    <t>Count - Pigs (without suckling piglets)</t>
  </si>
  <si>
    <t>Anzahl - Ziegen</t>
  </si>
  <si>
    <t>Count - Goats</t>
  </si>
  <si>
    <t>ARBEITSKRAEFTEBEDARF</t>
  </si>
  <si>
    <t>Arbeitskräftebedarf</t>
  </si>
  <si>
    <t>Labour requirements</t>
  </si>
  <si>
    <t>Spreading of fermentation residues from energy crops</t>
  </si>
  <si>
    <t>Spreading on pasture</t>
  </si>
  <si>
    <t>AUSSTATTUNGSRATE</t>
  </si>
  <si>
    <t>Ausstattungsrate</t>
  </si>
  <si>
    <t>Equipment rate</t>
  </si>
  <si>
    <t>AUSSTATTUNGSRATE_BELEUCHTUNG_BELEUCHTUNG</t>
  </si>
  <si>
    <t>Ausstattungsrate - Beleuchtung</t>
  </si>
  <si>
    <t>Equipment rate - Illumination</t>
  </si>
  <si>
    <t>AUSSTATTUNGSRATE_COMPUTER_BILDSCHIRME</t>
  </si>
  <si>
    <t>Ausstattungsrate - Computerbildschirme</t>
  </si>
  <si>
    <t>Equipment rate - Computer monitor</t>
  </si>
  <si>
    <t>AUSSTATTUNGSRATE_HAUSHALTSGERAETE</t>
  </si>
  <si>
    <t>Ausstattungsrate - Haushaltsgeräte</t>
  </si>
  <si>
    <t>Equipment rate - Household appliances</t>
  </si>
  <si>
    <t>AUSSTATTUNGSRATE_HAUSHALTSGERAETE_GEFRIERSCHRAENKE</t>
  </si>
  <si>
    <t>Ausstattungsrate - Gefrierschränke</t>
  </si>
  <si>
    <t>Equipment rate - Freezers</t>
  </si>
  <si>
    <t>AUSSTATTUNGSRATE_HAUSHALTSGERAETE_GESCHIRRSPUELER</t>
  </si>
  <si>
    <t>Ausstattungsrate - Geschirrspüler</t>
  </si>
  <si>
    <t>Equipment rate - Dishwasher</t>
  </si>
  <si>
    <t>AUSSTATTUNGSRATE_HAUSHALTSGERAETE_HERDE</t>
  </si>
  <si>
    <t>Ausstattungsrate - Herde</t>
  </si>
  <si>
    <t>Equipment rate - Kitchen stoves</t>
  </si>
  <si>
    <t>AUSSTATTUNGSRATE_HAUSHALTSGERAETE_KUEHLSCHRAENKE</t>
  </si>
  <si>
    <t>Ausstattungsrate - Kühlschränke</t>
  </si>
  <si>
    <t>Equipment rate - Refrigerators</t>
  </si>
  <si>
    <t>AUSSTATTUNGSRATE_HAUSHALTSGERAETE_TROCKNER</t>
  </si>
  <si>
    <t>Ausstattungsrate - Wäschetrockner</t>
  </si>
  <si>
    <t>Equipment rate - Clothes Dryer</t>
  </si>
  <si>
    <t>AUSSTATTUNGSRATE_HAUSHALTSGERAETE_WASCHMASCHINEN</t>
  </si>
  <si>
    <t>Ausstattungsrate - Waschmachinen</t>
  </si>
  <si>
    <t>Equipment rate - Washing machines</t>
  </si>
  <si>
    <t>AUSSTATTUNGSRATE_INFORMATIONS_UND_KOMMUNIKATIONSTECHNIK</t>
  </si>
  <si>
    <t>Ausstattungsrate - Informations- und Kommunikationstechnik</t>
  </si>
  <si>
    <t>Equipment rate - Information and communication technology</t>
  </si>
  <si>
    <t>AUSSTATTUNGSRATE_INFORMATIONS_UND_KOMMUNIKATIONSTECHNIK_DESKTOP_PCS</t>
  </si>
  <si>
    <t>Ausstattungsrate - Desktop-Computer</t>
  </si>
  <si>
    <t>Equipment rate - Desktop computer</t>
  </si>
  <si>
    <t>AUSSTATTUNGSRATE_INFORMATIONS_UND_KOMMUNIKATIONSTECHNIK_FERNSEHER</t>
  </si>
  <si>
    <t>Ausstattungsrate - Fernseher</t>
  </si>
  <si>
    <t>Equipment rate - Television sets</t>
  </si>
  <si>
    <t>AUSSTATTUNGSRATE_INFORMATIONS_UND_KOMMUNIKATIONSTECHNIK_LAPTOPS</t>
  </si>
  <si>
    <t>Ausstattungsrate - Laptop-Computer</t>
  </si>
  <si>
    <t>Equipment rate - Laptop computer</t>
  </si>
  <si>
    <t>AUSSTATTUNGSRATE_INFORMATIONS_UND_KOMMUNIKATIONSTECHNIK_MODEMS_ROUTER</t>
  </si>
  <si>
    <t>Ausstattungsrate - Modems und Router</t>
  </si>
  <si>
    <t>Equipment rate - Modems and routers</t>
  </si>
  <si>
    <t>AUSSTATTUNGSRATE_INFORMATIONS_UND_KOMMUNIKATIONSTECHNIK_SET_TOP_BOXEN</t>
  </si>
  <si>
    <t>Ausstattungsrate - Set-Top-Boxen</t>
  </si>
  <si>
    <t>Equipment rate - Set-top boxes</t>
  </si>
  <si>
    <t>AUSSTATTUNGSRATE_KLIMAANLAGEN</t>
  </si>
  <si>
    <t>Ausstattungsrate - Klimaanlagen</t>
  </si>
  <si>
    <t>Equipment rate - Air conditioning</t>
  </si>
  <si>
    <t>Expansion of biowaste per person (separate collection)</t>
  </si>
  <si>
    <t>BEHG_PREIS</t>
  </si>
  <si>
    <t>BEHG-Preis</t>
  </si>
  <si>
    <t>BEHG price</t>
  </si>
  <si>
    <t>BETRIEBSKOSTEN</t>
  </si>
  <si>
    <t xml:space="preserve">Betriebskosten (Summe) </t>
  </si>
  <si>
    <t xml:space="preserve">Operating costs (total) </t>
  </si>
  <si>
    <t>BETRIEBSKOSTEN_BIOGAS_METHAN_SUMME</t>
  </si>
  <si>
    <t>Betriebskosten - Methan</t>
  </si>
  <si>
    <t>Operating costs - methane</t>
  </si>
  <si>
    <t>BETRIEBSKOSTEN_ELEKTROLYSEURE_SUMME</t>
  </si>
  <si>
    <t>Betriebskosten - Elektrolyseure</t>
  </si>
  <si>
    <t>Operating costs - electrolysers</t>
  </si>
  <si>
    <t>BETRIEBSKOSTEN_GEOTHERMIE_STROM_SUMME</t>
  </si>
  <si>
    <t>Betriebskosten - Geothermie (Strom)</t>
  </si>
  <si>
    <t>Operating costs - geothermal energy (electricity)</t>
  </si>
  <si>
    <t>BETRIEBSKOSTEN_GEOTHERMIE_WAERME_SUMME</t>
  </si>
  <si>
    <t>Betriebskosten - Geothermie (Wärme)</t>
  </si>
  <si>
    <t>Operating costs - geothermal energy (heat)</t>
  </si>
  <si>
    <t>BETRIEBSKOSTEN_LAUFWASSER_SUMME</t>
  </si>
  <si>
    <t>Betriebskosten - Laufwasser</t>
  </si>
  <si>
    <t>Operating costs - running water</t>
  </si>
  <si>
    <t>BETRIEBSKOSTEN_PV_ANLAGEN_SUMME</t>
  </si>
  <si>
    <t>Betriebskosten - Photovoltaikanlage</t>
  </si>
  <si>
    <t>Operating costs - photovoltaic system</t>
  </si>
  <si>
    <t>BETRIEBSKOSTEN_SOLARTHERMIE_SUMME</t>
  </si>
  <si>
    <t>Betriebskosten - Solarthermie</t>
  </si>
  <si>
    <t>Operating costs - solar thermal energy</t>
  </si>
  <si>
    <t>BETRIEBSKOSTEN_WIND_OFFSHORE_SUMME</t>
  </si>
  <si>
    <t>Betriebskosten - Wind Offshore</t>
  </si>
  <si>
    <t>Operating costs - wind offshore</t>
  </si>
  <si>
    <t>BETRIEBSKOSTEN_WIND_ONSHORE_SUMME</t>
  </si>
  <si>
    <t>Betriebskosten - Wind Onshore</t>
  </si>
  <si>
    <t>Operating costs - wind onshore</t>
  </si>
  <si>
    <t>Population</t>
  </si>
  <si>
    <t>GDP</t>
  </si>
  <si>
    <t>BIP_GROWTH</t>
  </si>
  <si>
    <t>Jährliche Wachstumsrate BIP</t>
  </si>
  <si>
    <t>Annual GDP growth rate</t>
  </si>
  <si>
    <t>Bruttostromverbrauch</t>
  </si>
  <si>
    <t>Gross electricity consumption</t>
  </si>
  <si>
    <t>BUDGET</t>
  </si>
  <si>
    <t>Budget</t>
  </si>
  <si>
    <t>Total budget</t>
  </si>
  <si>
    <t>BUDGET_NEUBAU</t>
  </si>
  <si>
    <t>Budget - Neubau</t>
  </si>
  <si>
    <t>Budget - new building</t>
  </si>
  <si>
    <t>BUDGET_SANIERUNG</t>
  </si>
  <si>
    <t>Budget - Sanierung</t>
  </si>
  <si>
    <t>Budget - renovation</t>
  </si>
  <si>
    <t>BUDGET_WAERME</t>
  </si>
  <si>
    <t>Budget - Wärme</t>
  </si>
  <si>
    <t>Budget - heating</t>
  </si>
  <si>
    <t>BWS</t>
  </si>
  <si>
    <t>Bruttowertschöpfung (BWS)</t>
  </si>
  <si>
    <t>Gross value added (GVA)</t>
  </si>
  <si>
    <t>CO2_KOSTEN</t>
  </si>
  <si>
    <t>CO2-Kosten</t>
  </si>
  <si>
    <t>CO2 costs</t>
  </si>
  <si>
    <t>CO2_KOSTEN_BIO_BINNENSCHIFF</t>
  </si>
  <si>
    <t>CO2-Kosten - Binnenschifffahrt (Biokraftstoff)</t>
  </si>
  <si>
    <t>CO2 costs - inland waterway transport (biofuel)</t>
  </si>
  <si>
    <t>CO2_KOSTEN_BIO_LUFTVERKEHR</t>
  </si>
  <si>
    <t>CO2-Kosten - Luftverkehr (Biokraftstoff)</t>
  </si>
  <si>
    <t>CO2 costs - Air transport (biofuel)</t>
  </si>
  <si>
    <t>CO2_KOSTEN_BIO_MIV_GEWERBLICH</t>
  </si>
  <si>
    <t>CO2-Kosten - Gewerblicher motorisierter Individualverkehr (Biokraftstoff)</t>
  </si>
  <si>
    <t>CO2 costs - Commercial motorised private transport (biofuel)</t>
  </si>
  <si>
    <t>CO2_KOSTEN_BIO_OEV</t>
  </si>
  <si>
    <t>CO2-Kosten - Öffentliche Energieversorgung (Biokraftstoff)</t>
  </si>
  <si>
    <t>CO2 costs - public energy supply (biofuel)</t>
  </si>
  <si>
    <t>CO2_KOSTEN_BIO_SCHIENENGUETERVERKEHR</t>
  </si>
  <si>
    <t>CO2-Kosten - Schienengüterverkehr (Biokraftstoff)</t>
  </si>
  <si>
    <t>CO2 costs - Rail freight transport (biofuel)</t>
  </si>
  <si>
    <t>CO2_KOSTEN_BIO_STRASSENGUETERVERKEHR</t>
  </si>
  <si>
    <t>CO2-Kosten - Straßengüterverkehr (Biokraftstoff)</t>
  </si>
  <si>
    <t>CO2 costs - Road freight transport (biofuel)</t>
  </si>
  <si>
    <t>CO2_KOSTEN_BIOGAS</t>
  </si>
  <si>
    <t>CO2-Kosten - Biogas</t>
  </si>
  <si>
    <t>CO2 costs - biogas</t>
  </si>
  <si>
    <t>CO2_KOSTEN_BRAUNKOHLE</t>
  </si>
  <si>
    <t>CO2-Kosten - Braunkohle</t>
  </si>
  <si>
    <t>CO2 costs - lignite</t>
  </si>
  <si>
    <t>CO2_KOSTEN_ERDGAS</t>
  </si>
  <si>
    <t>CO2-Kosten - Erdgas</t>
  </si>
  <si>
    <t>CO2 costs - natural gas</t>
  </si>
  <si>
    <t>CO2_KOSTEN_ERNAEHRUNG_UND_TABAK</t>
  </si>
  <si>
    <t>CO2-Kosten - Ernaehrung und Tabak</t>
  </si>
  <si>
    <t>CO2 costs - food and tobacco</t>
  </si>
  <si>
    <t>CO2_KOSTEN_FAHRZEUGBAU</t>
  </si>
  <si>
    <t>CO2-Kosten - Fahrzeugbau</t>
  </si>
  <si>
    <t>CO2 costs - vehicle construction</t>
  </si>
  <si>
    <t>CO2_KOSTEN_FERNWAERME</t>
  </si>
  <si>
    <t>CO2-Kosten - Fernwärme</t>
  </si>
  <si>
    <t>CO2 costs - district heating</t>
  </si>
  <si>
    <t>CO2_KOSTEN_FOSSIL_BINNENSCHIFF</t>
  </si>
  <si>
    <t>CO2-Kosten - Binnenschifffahrt (Fossiler Kraftstoff)</t>
  </si>
  <si>
    <t>CO2 costs - inland waterway transport (fossil fuel)</t>
  </si>
  <si>
    <t>CO2_KOSTEN_FOSSIL_LUFTVERKEHR</t>
  </si>
  <si>
    <t>CO2-Kosten - Luftverkehr (Fossiler Kraftstoff)</t>
  </si>
  <si>
    <t>CO2 costs - Air transport (fossil fuel)</t>
  </si>
  <si>
    <t>CO2_KOSTEN_FOSSIL_MIV_GEWERBLICH</t>
  </si>
  <si>
    <t>CO2-Kosten - Gewerblicher motorisierter Individualverkehr (Fossiler Kraftstoff)</t>
  </si>
  <si>
    <t>CO2 costs - Commercial motorised private transport (fossil fuel)</t>
  </si>
  <si>
    <t>CO2_KOSTEN_FOSSIL_OEV</t>
  </si>
  <si>
    <t>CO2-Kosten - Öffentliche Energieversorgung (Fossiler Kraftstoff)</t>
  </si>
  <si>
    <t>CO2 costs - Public energy supply (fossil fuel)</t>
  </si>
  <si>
    <t>CO2_KOSTEN_FOSSIL_SCHIENENGUETERVERKEHR</t>
  </si>
  <si>
    <t>CO2-Kosten - Schienengüterverkehr (Fossiler Kraftstoff)</t>
  </si>
  <si>
    <t>CO2 costs - Rail freight transport (fossil fuel)</t>
  </si>
  <si>
    <t>CO2_KOSTEN_FOSSIL_STRASSENGUETERVERKEHR</t>
  </si>
  <si>
    <t>CO2-Kosten - Straßengüterverkehr (Fossiler Kraftstoff)</t>
  </si>
  <si>
    <t>CO2 costs - Road freight transport (fossil fuel)</t>
  </si>
  <si>
    <t>CO2_KOSTEN_GEWINNUNG_VON_STEINEN_UND_ERDEN_SONST_BERGBAU</t>
  </si>
  <si>
    <t>CO2-Kosten - Gewinnung von Steinen und Erden sonst. Bergbau</t>
  </si>
  <si>
    <t>CO2 costs - Mining and quarrying, other Mining</t>
  </si>
  <si>
    <t>CO2_KOSTEN_GLAS_U_KERAMIK</t>
  </si>
  <si>
    <t>CO2-Kosten - Glas und Keramik</t>
  </si>
  <si>
    <t>CO2 costs - glass and ceramics</t>
  </si>
  <si>
    <t>CO2_KOSTEN_GRUNDSTOFFCHEMIE</t>
  </si>
  <si>
    <t>CO2-Kosten - Grundstoffchemie</t>
  </si>
  <si>
    <t>CO2 costs - basic chemicals</t>
  </si>
  <si>
    <t>CO2_KOSTEN_GUMMI_U_KUNSTSTOFFWAREN</t>
  </si>
  <si>
    <t>CO2-Kosten - Gummi- und Kunststoffwaren</t>
  </si>
  <si>
    <t>CO2 costs - Rubber and plastic products</t>
  </si>
  <si>
    <t>CO2_KOSTEN_HACKSCHNITZEL</t>
  </si>
  <si>
    <t>CO2-Kosten - Hackschnitzel</t>
  </si>
  <si>
    <t>CO2 costs - Wood chips</t>
  </si>
  <si>
    <t>CO2_KOSTEN_HAUSHALTE</t>
  </si>
  <si>
    <t>CO2-Kosten - Haushalte</t>
  </si>
  <si>
    <t>CO2 costs - Households</t>
  </si>
  <si>
    <t>CO2_KOSTEN_HAUSHALTE_BIO_VERKEHR</t>
  </si>
  <si>
    <t>CO2-Kosten - Verkehr Haushalte (Biokraftstoff)</t>
  </si>
  <si>
    <t>CO2 costs - transport households (biofuel)</t>
  </si>
  <si>
    <t>CO2_KOSTEN_HAUSHALTE_BIOGAS</t>
  </si>
  <si>
    <t xml:space="preserve">CO2-Kosten - Biogas Haushalte </t>
  </si>
  <si>
    <t xml:space="preserve">CO2 costs - biogas households </t>
  </si>
  <si>
    <t>CO2_KOSTEN_HAUSHALTE_ERDGAS</t>
  </si>
  <si>
    <t xml:space="preserve">CO2-Kosten - Erdgas Haushalte </t>
  </si>
  <si>
    <t xml:space="preserve">CO2 costs - natural gas Households </t>
  </si>
  <si>
    <t>CO2_KOSTEN_HAUSHALTE_FERNWAERME</t>
  </si>
  <si>
    <t xml:space="preserve">CO2-Kosten - Fernwärme Haushalte </t>
  </si>
  <si>
    <t xml:space="preserve">CO2 costs - district heating households </t>
  </si>
  <si>
    <t>CO2_KOSTEN_HAUSHALTE_FOSSIL_VERKEHR</t>
  </si>
  <si>
    <t>CO2-Kosten - Verkehr Haushalte (Fossiler Kraftstoff)</t>
  </si>
  <si>
    <t>CO2 costs - transport households (fossil fuel)</t>
  </si>
  <si>
    <t>CO2_KOSTEN_HAUSHALTE_HACKSCHNITZEL</t>
  </si>
  <si>
    <t xml:space="preserve">CO2-Kosten - Hackschnitzel Haushalte </t>
  </si>
  <si>
    <t xml:space="preserve">CO2 costs - wood chips Households </t>
  </si>
  <si>
    <t>CO2_KOSTEN_HAUSHALTE_HEIZOEL_EL</t>
  </si>
  <si>
    <t xml:space="preserve">CO2-Kosten - Heizöl extra leicht Haushalte </t>
  </si>
  <si>
    <t xml:space="preserve">CO2 costs - extra light heating oil Households </t>
  </si>
  <si>
    <t>CO2_KOSTEN_HAUSHALTE_HOLZPELLETS</t>
  </si>
  <si>
    <t xml:space="preserve">CO2-Kosten - Holzpellets Haushalte </t>
  </si>
  <si>
    <t xml:space="preserve">CO2 costs - wood pellets Households </t>
  </si>
  <si>
    <t>CO2_KOSTEN_HAUSHALTE_KOHLE</t>
  </si>
  <si>
    <t xml:space="preserve">CO2-Kosten - Kohle Haushalte </t>
  </si>
  <si>
    <t xml:space="preserve">CO2 costs - coal Households </t>
  </si>
  <si>
    <t>CO2_KOSTEN_HAUSHALTE_PTX_VERKEHR</t>
  </si>
  <si>
    <t>CO2-Kosten - Verkehr Haushalte (PTX)</t>
  </si>
  <si>
    <t>CO2 costs - transport households (PTX)</t>
  </si>
  <si>
    <t>CO2_KOSTEN_HAUSHALTE_SCHEITHOLZ</t>
  </si>
  <si>
    <t xml:space="preserve">CO2-Kosten - Scheitholz Haushalte </t>
  </si>
  <si>
    <t xml:space="preserve">CO2 costs - logs Households </t>
  </si>
  <si>
    <t>CO2_KOSTEN_HAUSHALTE_STROM</t>
  </si>
  <si>
    <t xml:space="preserve">CO2-Kosten - Strom Haushalte </t>
  </si>
  <si>
    <t xml:space="preserve">CO2 costs - electricity households </t>
  </si>
  <si>
    <t>CO2_KOSTEN_HAUSHALTE_STROM_VERKEHR</t>
  </si>
  <si>
    <t xml:space="preserve">CO2-Kosten - Strom Verkehr Haushalte </t>
  </si>
  <si>
    <t>CO2 costs - electricity households</t>
  </si>
  <si>
    <t>CO2_KOSTEN_HAUSHALTE_STROM_WP</t>
  </si>
  <si>
    <t xml:space="preserve">CO2-Kosten - Strom für Wärmepumpe Haushalte </t>
  </si>
  <si>
    <t xml:space="preserve">CO2 costs - electricity for heat pump households </t>
  </si>
  <si>
    <t>CO2_KOSTEN_HEIZOEL_EL</t>
  </si>
  <si>
    <t>CO2-Kosten - Heizöl extra leicht</t>
  </si>
  <si>
    <t>CO2 costs - Heating oil extra light</t>
  </si>
  <si>
    <t>CO2_KOSTEN_HEIZOEL_LEICHT_DAVON</t>
  </si>
  <si>
    <t>CO2-Kosten - Heizöl leicht</t>
  </si>
  <si>
    <t>CO2 costs - light heating oil</t>
  </si>
  <si>
    <t>CO2_KOSTEN_HEIZOEL_SCHWER_DAVON</t>
  </si>
  <si>
    <t>CO2-Kosten - Heizöl schwer</t>
  </si>
  <si>
    <t>CO2 costs - heavy heating oil</t>
  </si>
  <si>
    <t>CO2_KOSTEN_HOLZPELLETS</t>
  </si>
  <si>
    <t>CO2-Kosten - Holzpellets</t>
  </si>
  <si>
    <t>CO2 costs - wood pellets</t>
  </si>
  <si>
    <t>CO2_KOSTEN_KOHLE</t>
  </si>
  <si>
    <t>CO2-Kosten - Kohle</t>
  </si>
  <si>
    <t>CO2 costs - coal</t>
  </si>
  <si>
    <t>CO2_KOSTEN_MASCHINENBAU</t>
  </si>
  <si>
    <t>CO2-Kosten - Maschinenbau</t>
  </si>
  <si>
    <t>CO2 costs - mechanical engineering</t>
  </si>
  <si>
    <t>CO2_KOSTEN_METALLBEARBEITUNG</t>
  </si>
  <si>
    <t>CO2-Kosten - Metallbearbeitung</t>
  </si>
  <si>
    <t>CO2 costs - metalworking</t>
  </si>
  <si>
    <t>CO2_KOSTEN_METALLERZEUGUNG</t>
  </si>
  <si>
    <t>CO2-Kosten - Metallerzeugung</t>
  </si>
  <si>
    <t>CO2 costs - Metal production</t>
  </si>
  <si>
    <t>CO2_KOSTEN_NE_METALLE_GIESEREIEN</t>
  </si>
  <si>
    <t>CO2-Kosten - Giessereien von Nichteisen-Metallen</t>
  </si>
  <si>
    <t>CO2 costs - Non-ferrous metal foundries</t>
  </si>
  <si>
    <t>CO2_KOSTEN_PAPIERGEWERBE</t>
  </si>
  <si>
    <t>CO2-Kosten - Papiergewerbe</t>
  </si>
  <si>
    <t>CO2 costs - paper industry</t>
  </si>
  <si>
    <t>CO2_KOSTEN_PTX_BINNENSCHIFF</t>
  </si>
  <si>
    <t>CO2-Kosten - PTX Binnenschifffahrt</t>
  </si>
  <si>
    <t>CO2 costs - PTX Inland navigation</t>
  </si>
  <si>
    <t>CO2_KOSTEN_PTX_LUFTVERKEHR</t>
  </si>
  <si>
    <t>CO2-Kosten - PTX Luftverkehr</t>
  </si>
  <si>
    <t>CO2 costs - PTX Air transport</t>
  </si>
  <si>
    <t>CO2_KOSTEN_PTX_MIV_GEWERBLICH</t>
  </si>
  <si>
    <t>CO2-Kosten - PTX Gewerblicher motorisierter Individualverkehr</t>
  </si>
  <si>
    <t>CO2 costs - PTX Commercial motorised private transport</t>
  </si>
  <si>
    <t>CO2_KOSTEN_PTX_OEV</t>
  </si>
  <si>
    <t>CO2-Kosten - PTX öffentliche Energieversorgung</t>
  </si>
  <si>
    <t>CO2 costs - PTX Public energy supply</t>
  </si>
  <si>
    <t>CO2_KOSTEN_PTX_SCHIENENGUETERVERKEHR</t>
  </si>
  <si>
    <t>CO2-Kosten - PTX Schienengüterverkehr</t>
  </si>
  <si>
    <t>CO2 costs - PTX Rail freight transport</t>
  </si>
  <si>
    <t>CO2_KOSTEN_PTX_STRASSENGUETERVERKEHR</t>
  </si>
  <si>
    <t>CO2-Kosten - PTX Straßengüterverkehr</t>
  </si>
  <si>
    <t>CO2 costs - PTX Road freight transport</t>
  </si>
  <si>
    <t>CO2_KOSTEN_RAFFINERIEN</t>
  </si>
  <si>
    <t>CO2-Kosten - Raffinerien</t>
  </si>
  <si>
    <t>CO2 costs - Refineries</t>
  </si>
  <si>
    <t>CO2_KOSTEN_SCHEITHOLZ</t>
  </si>
  <si>
    <t>CO2-Kosten - Scheitholz</t>
  </si>
  <si>
    <t>CO2 costs - firewood</t>
  </si>
  <si>
    <t>CO2_KOSTEN_SONSTIGE_CHEMISCHE_INDUSTRIE</t>
  </si>
  <si>
    <t>CO2-Kosten - Sonstige chemische Industrie</t>
  </si>
  <si>
    <t>CO2 costs - Other chemical industry</t>
  </si>
  <si>
    <t>CO2_KOSTEN_SONSTIGE_WIRTSCHAFTSZWEIGE</t>
  </si>
  <si>
    <t>CO2-Kosten - Sonstige Wirtschaftszweige</t>
  </si>
  <si>
    <t>CO2 costs - Other industries</t>
  </si>
  <si>
    <t>CO2_KOSTEN_STEINKOHLE</t>
  </si>
  <si>
    <t>CO2-Kosten - Steinkohle</t>
  </si>
  <si>
    <t>CO2 costs - hard coal</t>
  </si>
  <si>
    <t>CO2_KOSTEN_STROM</t>
  </si>
  <si>
    <t>CO2-Kosten - Strom</t>
  </si>
  <si>
    <t>CO2 costs - electricity</t>
  </si>
  <si>
    <t>CO2_KOSTEN_STROM_BINNENSCHIFF</t>
  </si>
  <si>
    <t>CO2-Kosten - Strom Binnenschifffahrt</t>
  </si>
  <si>
    <t>CO2 costs - electricity Inland shipping</t>
  </si>
  <si>
    <t>CO2_KOSTEN_STROM_LUFTVERKEHR</t>
  </si>
  <si>
    <t>CO2-Kosten - Strom Luftverkehr</t>
  </si>
  <si>
    <t>CO2 costs - electricity Air transport</t>
  </si>
  <si>
    <t>CO2_KOSTEN_STROM_MIV_GEWERBLICH</t>
  </si>
  <si>
    <t>CO2-Kosten - Strom Gewerblicher motorisierter Individualverkehr</t>
  </si>
  <si>
    <t>CO2 costs - electricity Commercial motorised private transport</t>
  </si>
  <si>
    <t>CO2_KOSTEN_STROM_OEV</t>
  </si>
  <si>
    <t>CO2-Kosten - Strom Oeffentlicher Verkehr</t>
  </si>
  <si>
    <t>CO2 costs - electricity Public transport</t>
  </si>
  <si>
    <t>CO2_KOSTEN_STROM_SCHIENENGUETERVERKEHR</t>
  </si>
  <si>
    <t>CO2-Kosten - Strom Schienengüterverkehr</t>
  </si>
  <si>
    <t>CO2 costs - electricity Rail freight transport</t>
  </si>
  <si>
    <t>CO2_KOSTEN_STROM_STRASSENGUETERVERKEHR</t>
  </si>
  <si>
    <t>CO2-Kosten - Strom Straßengüterverkehr</t>
  </si>
  <si>
    <t>CO2 costs - electricity Road freight transport</t>
  </si>
  <si>
    <t>CO2_KOSTEN_STROM_WP</t>
  </si>
  <si>
    <t>CO2-Kosten - Strom Wärmepumpen</t>
  </si>
  <si>
    <t>CO2 costs - electricity heat pumps</t>
  </si>
  <si>
    <t>CO2_KOSTEN_VERARBEITUNG_STEINE_ERDEN</t>
  </si>
  <si>
    <t>CO2-Kosten - Verarbeitung von Steinen und Erden</t>
  </si>
  <si>
    <t>CO2 costs - processing of stone and earth</t>
  </si>
  <si>
    <t>CO2_ZERTIFIKATSPREIS</t>
  </si>
  <si>
    <t>CO2-Zertifikatspreis</t>
  </si>
  <si>
    <t>CO2 certificate price</t>
  </si>
  <si>
    <t>COAL_PRICE</t>
  </si>
  <si>
    <t>Energiepreis Steinkohle</t>
  </si>
  <si>
    <t>Energy price hard coal</t>
  </si>
  <si>
    <t>DIFFERENZKOSTEN_CO2_ARMER_PRODUKTIONSVERFAHREN_GLASSCHMELZE_VOLLELEKTRISCH_ZU_ERDGAS_CO2_PREIS_BEREITS_INBEGRIFFEN</t>
  </si>
  <si>
    <t>Differenzkosten CO2-armer Produktionsverfahren - (Glasschmelze vollelektrisch zu Erdgas)</t>
  </si>
  <si>
    <t xml:space="preserve"> CO2-Preis bereits inbegriffen</t>
  </si>
  <si>
    <t>Differential costs of low-CO2 production processes - (all-electric glass melting to natural gas)</t>
  </si>
  <si>
    <t>Differenzkosten CO2-armer Produktionsverfahren - (H2-DRI zu BF/BOF)</t>
  </si>
  <si>
    <t>Differential costs of low CO2 production processes - (H2-DRI to BF/BOF)</t>
  </si>
  <si>
    <t>EEV_RAUMWAERME_PRO_QM_WOHNFLAECHE_WITTERUNGSBEREINIGT</t>
  </si>
  <si>
    <t>EEV Raumwärme pro qm Wohnfläche (witterungsbereinigt)</t>
  </si>
  <si>
    <t>EEV space heating per square meter of living space (weather-adjusted)</t>
  </si>
  <si>
    <t>EEV_WARMWASSER_PRO_QM_WOHNFLAECHE_WITTERUNGSBEREINIGT</t>
  </si>
  <si>
    <t>EEV Warmwasser pro qm Wohnfläche (witterungsbereinigt)</t>
  </si>
  <si>
    <t>EEV hot water per square meter of living space (weather-adjusted)</t>
  </si>
  <si>
    <t>EFFIZIENZ</t>
  </si>
  <si>
    <t>Effizienz</t>
  </si>
  <si>
    <t>Efficiency</t>
  </si>
  <si>
    <t>EFFORT_SHARING_REGULATION</t>
  </si>
  <si>
    <t>Aufwandverteilungsregelung</t>
  </si>
  <si>
    <t>Effort sharing regulation</t>
  </si>
  <si>
    <t>EFFORT_SHARING_REGULATION_SONSTIGE_AKTIVITAETSRATE</t>
  </si>
  <si>
    <t>Aufwandverteilungsregelung - Sonstige Aktivitätsrate</t>
  </si>
  <si>
    <t>Effort sharing regulation - Other activity rate</t>
  </si>
  <si>
    <t>EFFORT_SHARING_REGULATION_SONSTIGE_EMISSION</t>
  </si>
  <si>
    <t>Aufwandverteilungsregelung - Sonstige Emission</t>
  </si>
  <si>
    <t>Effort sharing regulation - Other emission</t>
  </si>
  <si>
    <t>Electrification rate (share of electricity in final energy demand)</t>
  </si>
  <si>
    <t>Electrical output of electrolysers (hydrogen and PtL)</t>
  </si>
  <si>
    <t>Emissionen</t>
  </si>
  <si>
    <t>emissions</t>
  </si>
  <si>
    <t>Emissionen gesamt (ohne LULUCF)</t>
  </si>
  <si>
    <t>Total emissions (without LULUCF)</t>
  </si>
  <si>
    <t>Emissionsfaktor der Stromerzeugung</t>
  </si>
  <si>
    <t>Emission factor of electricity generation</t>
  </si>
  <si>
    <t>Emissionsfaktor Fernwärme</t>
  </si>
  <si>
    <t>Emission factor district heating</t>
  </si>
  <si>
    <t>Endenergieverbrauch</t>
  </si>
  <si>
    <t>Final energy consumption</t>
  </si>
  <si>
    <t>ENERGIESTEUERBETRAG</t>
  </si>
  <si>
    <t>Energiesteuerbetrag</t>
  </si>
  <si>
    <t xml:space="preserve">Energy tax amount </t>
  </si>
  <si>
    <t>ENERGIESTEUERBETRAG_HAUSHALTE</t>
  </si>
  <si>
    <t>Energiesteuerbetrag - Haushalte</t>
  </si>
  <si>
    <t>Energy tax amount - households</t>
  </si>
  <si>
    <t>ENERGIESTEUERBETRAG_HAUSHALTE_BIO_VERKEHR</t>
  </si>
  <si>
    <t>Energiesteuerbetrag - Haushalte Verkehr (Biokraftstoff)</t>
  </si>
  <si>
    <t>Energy tax amount - households Transport (biofuel)</t>
  </si>
  <si>
    <t>ENERGIESTEUERBETRAG_HAUSHALTE_BIOGAS</t>
  </si>
  <si>
    <t>Energiesteuerbetrag - Haushalte Biogas</t>
  </si>
  <si>
    <t>Energy tax amount - households Biogas</t>
  </si>
  <si>
    <t>ENERGIESTEUERBETRAG_HAUSHALTE_ERDGAS</t>
  </si>
  <si>
    <t>Energiesteuerbetrag - Haushalte Erdgas</t>
  </si>
  <si>
    <t>Energy tax amount - households Natural gas</t>
  </si>
  <si>
    <t>ENERGIESTEUERBETRAG_HAUSHALTE_FERNWAERME</t>
  </si>
  <si>
    <t>Energiesteuerbetrag - Haushalte Fernwärme</t>
  </si>
  <si>
    <t>Energy tax amount - households District heating</t>
  </si>
  <si>
    <t>ENERGIESTEUERBETRAG_HAUSHALTE_FOSSIL_VERKEHR</t>
  </si>
  <si>
    <t>Energiesteuerbetrag - Haushalte Verkehr (Fossiler Kraftstoff)</t>
  </si>
  <si>
    <t>Energy tax amount - households Transport (fossil fuel)</t>
  </si>
  <si>
    <t>ENERGIESTEUERBETRAG_HAUSHALTE_HACKSCHNITZEL</t>
  </si>
  <si>
    <t>Energiesteuerbetrag - Haushalte Hachschnitzerl</t>
  </si>
  <si>
    <t>Energy tax amount - households Hachschnitzerl</t>
  </si>
  <si>
    <t>ENERGIESTEUERBETRAG_HAUSHALTE_HEIZOEL_EL</t>
  </si>
  <si>
    <t>Energiesteuerbetrag - Haushalte Heizöl extra leicht</t>
  </si>
  <si>
    <t>Energy tax amount - households Heating oil extra light</t>
  </si>
  <si>
    <t>ENERGIESTEUERBETRAG_HAUSHALTE_HOLZPELLETS</t>
  </si>
  <si>
    <t>Energiesteuerbetrag - Haushalte Holzpellets</t>
  </si>
  <si>
    <t>Energy tax amount - households Wood pellets</t>
  </si>
  <si>
    <t>ENERGIESTEUERBETRAG_HAUSHALTE_KOHLE</t>
  </si>
  <si>
    <t>Energiesteuerbetrag - Haushalte Kohle</t>
  </si>
  <si>
    <t>Energy tax amount - households Coal</t>
  </si>
  <si>
    <t>ENERGIESTEUERBETRAG_HAUSHALTE_PTX_VERKEHR</t>
  </si>
  <si>
    <t>Energiesteuerbetrag - Haushalte Verkehr (PTX)</t>
  </si>
  <si>
    <t>Energy tax amount - households Transport (PTX)</t>
  </si>
  <si>
    <t>ENERGIESTEUERBETRAG_HAUSHALTE_SCHEITHOLZ</t>
  </si>
  <si>
    <t>Energiesteuerbetrag - Haushalte Scheitholz</t>
  </si>
  <si>
    <t>Energy tax amount - households firewood</t>
  </si>
  <si>
    <t>ENERGIESTEUERBETRAG_HAUSHALTE_STROM</t>
  </si>
  <si>
    <t>Energiesteuerbetrag - Haushalte Strom</t>
  </si>
  <si>
    <t>Energy tax amount - households electricity</t>
  </si>
  <si>
    <t>ENERGIESTEUERBETRAG_HAUSHALTE_STROM_VERKEHR</t>
  </si>
  <si>
    <t>Energiesteuerbetrag - Haushalte Strom Verkehr</t>
  </si>
  <si>
    <t>Energy tax amount - households Electricity Transport</t>
  </si>
  <si>
    <t>ENERGIESTEUERBETRAG_HAUSHALTE_STROM_WP</t>
  </si>
  <si>
    <t>Energiesteuerbetrag - Haushalte Strom für Wärmepumpe</t>
  </si>
  <si>
    <t>Energy tax amount - households Electricity for heat pump</t>
  </si>
  <si>
    <t>ENERGIESTEUERN</t>
  </si>
  <si>
    <t>Energiesteuern</t>
  </si>
  <si>
    <t>Energy taxes</t>
  </si>
  <si>
    <t>ENERGIESTEUERN_BIO_BINNENSCHIFF</t>
  </si>
  <si>
    <t>Energiesteuern - Binnenschifffahrt (Biokraftstoff)</t>
  </si>
  <si>
    <t>Energy taxes - inland navigation (biofuel)</t>
  </si>
  <si>
    <t>ENERGIESTEUERN_BIO_LUFTVERKEHR</t>
  </si>
  <si>
    <t>Energiesteuern - Luftverkehr (Biokraftstoff)</t>
  </si>
  <si>
    <t>Energy taxes - Air transport (biofuel)</t>
  </si>
  <si>
    <t>ENERGIESTEUERN_BIO_MIV_GEWERBLICH</t>
  </si>
  <si>
    <t>Energiesteuern - Gewerblicher motorisierter Individualverkehr (Biokraftstoff)</t>
  </si>
  <si>
    <t>Energy taxes - Commercial motorised private transport (biofuel)</t>
  </si>
  <si>
    <t>ENERGIESTEUERN_BIO_OEV</t>
  </si>
  <si>
    <t>Energiesteuern - Öffentliche Energieversorgung (Biokraftstoff)</t>
  </si>
  <si>
    <t>Energy taxes - public energy supply (biofuel)</t>
  </si>
  <si>
    <t>ENERGIESTEUERN_BIO_SCHIENENGUETERVERKEHR</t>
  </si>
  <si>
    <t>Energiesteuern - Schienengüterverkehr (Biokraftstoff)</t>
  </si>
  <si>
    <t>Energy taxes - Rail freight transport (biofuel)</t>
  </si>
  <si>
    <t>ENERGIESTEUERN_BIO_STRASSENGUETERVERKEHR</t>
  </si>
  <si>
    <t>Energiesteuern - Straßengüterverkehr (Biokraftstoff)</t>
  </si>
  <si>
    <t>Energy taxes - road freight transport (biofuel)</t>
  </si>
  <si>
    <t>ENERGIESTEUERN_BIOGAS</t>
  </si>
  <si>
    <t>Energiesteuern - Biogas</t>
  </si>
  <si>
    <t>Energy taxes - biogas</t>
  </si>
  <si>
    <t>ENERGIESTEUERN_ERDGAS</t>
  </si>
  <si>
    <t>Energiesteuern - Erdgas</t>
  </si>
  <si>
    <t>Energy taxes - natural gas</t>
  </si>
  <si>
    <t>ENERGIESTEUERN_FERNWAERME</t>
  </si>
  <si>
    <t>Energiesteuern - Fernwärme</t>
  </si>
  <si>
    <t>Energy taxes - district heating</t>
  </si>
  <si>
    <t>ENERGIESTEUERN_FOSSIL_BINNENSCHIFF</t>
  </si>
  <si>
    <t>Energiesteuern - Binnenschifffahrt (Fossiler Kraftstoff)</t>
  </si>
  <si>
    <t>Energy taxes - inland waterway transport (fossil fuel)</t>
  </si>
  <si>
    <t>ENERGIESTEUERN_FOSSIL_LUFTVERKEHR</t>
  </si>
  <si>
    <t>Energiesteuern - Luftverkehr (Fossiler Kraftstoff)</t>
  </si>
  <si>
    <t>Energy taxes - air transport (fossil fuel)</t>
  </si>
  <si>
    <t>ENERGIESTEUERN_FOSSIL_MIV_GEWERBLICH</t>
  </si>
  <si>
    <t>Energiesteuern - Gewerblicher motorisierter Individualverkehr (Fossiler Kraftstoff)</t>
  </si>
  <si>
    <t>Energy taxes - Commercial motorised private transport (fossil fuel)</t>
  </si>
  <si>
    <t>ENERGIESTEUERN_FOSSIL_OEV</t>
  </si>
  <si>
    <t>Energiesteuern - Öffentliche Energieversrogung (Fossiler Kraftstoff)</t>
  </si>
  <si>
    <t>Energy taxes - public energy supply (fossil fuel)</t>
  </si>
  <si>
    <t>ENERGIESTEUERN_FOSSIL_SCHIENENGUETERVERKEHR</t>
  </si>
  <si>
    <t>Energiesteuern - Schienengüterverkehr (Fossiler Kraftstoff)</t>
  </si>
  <si>
    <t>Energy taxes - Rail freight transport (fossil fuel)</t>
  </si>
  <si>
    <t>ENERGIESTEUERN_FOSSIL_STRASSENGUETERVERKEHR</t>
  </si>
  <si>
    <t>Energiesteuern - Straßengüterverkehr (Fossiler Kraftstoff)</t>
  </si>
  <si>
    <t>Energy taxes - road freight transport (fossil fuel)</t>
  </si>
  <si>
    <t>ENERGIESTEUERN_HACKSCHNITZEL</t>
  </si>
  <si>
    <t>Energiesteuern - Hackschnitzel</t>
  </si>
  <si>
    <t>Energy taxes - wood chips</t>
  </si>
  <si>
    <t>ENERGIESTEUERN_HEIZOEL_EL</t>
  </si>
  <si>
    <t>Energiesteuern - Heizöl extra leicht</t>
  </si>
  <si>
    <t>Energy taxes - extra light heating oil</t>
  </si>
  <si>
    <t>ENERGIESTEUERN_HOLZPELLETS</t>
  </si>
  <si>
    <t>Energiesteuern - Holzpellets</t>
  </si>
  <si>
    <t>Energy taxes - wood pellets</t>
  </si>
  <si>
    <t>ENERGIESTEUERN_KOHLE</t>
  </si>
  <si>
    <t>Energiesteuern - Kohle</t>
  </si>
  <si>
    <t>Energy taxes - coal</t>
  </si>
  <si>
    <t>ENERGIESTEUERN_PTX_BINNENSCHIFF</t>
  </si>
  <si>
    <t>Energiesteuern - Binnenschifffahrt (PTX)</t>
  </si>
  <si>
    <t>Energy taxes - inland waterway transport (PTX)</t>
  </si>
  <si>
    <t>ENERGIESTEUERN_PTX_LUFTVERKEHR</t>
  </si>
  <si>
    <t>Energiesteuern - Luftverkehr (PTX)</t>
  </si>
  <si>
    <t>Energy taxes - air transport (PTX)</t>
  </si>
  <si>
    <t>ENERGIESTEUERN_PTX_MIV_GEWERBLICH</t>
  </si>
  <si>
    <t>Energiesteuern - Gewerblicher motorisierter Individualverkehr (PTX)</t>
  </si>
  <si>
    <t>Energy taxes - commercial motorised private transport (PTX)</t>
  </si>
  <si>
    <t>ENERGIESTEUERN_PTX_OEV</t>
  </si>
  <si>
    <t>Energiesteuern - öffentliche Energieversorgung (PTX)</t>
  </si>
  <si>
    <t>Energy taxes - public energy supply (PTX)</t>
  </si>
  <si>
    <t>ENERGIESTEUERN_PTX_SCHIENENGUETERVERKEHR</t>
  </si>
  <si>
    <t>Energiesteuern - Schienengüterverkehr (PTX)</t>
  </si>
  <si>
    <t>Energy taxes - rail freight transport (PTX)</t>
  </si>
  <si>
    <t>ENERGIESTEUERN_PTX_STRASSENGUETERVERKEHR</t>
  </si>
  <si>
    <t>Energiesteuern - Straßengüterverkehr (PTX)</t>
  </si>
  <si>
    <t>Energy taxes - road freight transport (PTX)</t>
  </si>
  <si>
    <t>ENERGIESTEUERN_SCHEITHOLZ</t>
  </si>
  <si>
    <t>Energiesteuern - Scheitholz</t>
  </si>
  <si>
    <t>Energy taxes - firewood</t>
  </si>
  <si>
    <t>ENERGIESTEUERN_STROM</t>
  </si>
  <si>
    <t>Energiesteuern - Strom</t>
  </si>
  <si>
    <t>Energy taxes - electricity</t>
  </si>
  <si>
    <t>ENERGIESTEUERN_STROM_BINNENSCHIFF</t>
  </si>
  <si>
    <t>Energiesteuern - Binnenschifffahrt (Strom)</t>
  </si>
  <si>
    <t>Energy taxes - inland waterway transport (electricity)</t>
  </si>
  <si>
    <t>ENERGIESTEUERN_STROM_LUFTVERKEHR</t>
  </si>
  <si>
    <t>Energiesteuern - Luftverkehr (Strom)</t>
  </si>
  <si>
    <t>Energy taxes - air transport (electricity)</t>
  </si>
  <si>
    <t>ENERGIESTEUERN_STROM_MIV_GEWERBLICH</t>
  </si>
  <si>
    <t>Energiesteuern - Gewerblicher motorisierter Individualverkehr (Strom)</t>
  </si>
  <si>
    <t>Energy taxes - commercial motorised private transport (electricity)</t>
  </si>
  <si>
    <t>ENERGIESTEUERN_STROM_OEV</t>
  </si>
  <si>
    <t>Energiesteuern - Oeffentlicher Verkehr (Strom)</t>
  </si>
  <si>
    <t>Energy taxes - public transport (electricity)</t>
  </si>
  <si>
    <t>ENERGIESTEUERN_STROM_SCHIENENGUETERVERKEHR</t>
  </si>
  <si>
    <t>Energiesteuern - Schienengüterverkehr (Strom)</t>
  </si>
  <si>
    <t>Energy taxes - rail freight transport (electricity)</t>
  </si>
  <si>
    <t>ENERGIESTEUERN_STROM_STRASSENGUETERVERKEHR</t>
  </si>
  <si>
    <t>Energiesteuern - Straßengüterverkehr (Strom)</t>
  </si>
  <si>
    <t>Energy taxes - road freight transport (electricity)</t>
  </si>
  <si>
    <t>ENERGIESTEUERN_STROM_WP</t>
  </si>
  <si>
    <t>Energiesteuern - Wärmepumpen (Strom)</t>
  </si>
  <si>
    <t>Energy taxes - heat pumps (electricity)</t>
  </si>
  <si>
    <t>Crop residues</t>
  </si>
  <si>
    <t>EUROPAEISCHER_EMISSIONSHANDEL</t>
  </si>
  <si>
    <t>Europäischer Emissionshandel (EU ETS)</t>
  </si>
  <si>
    <t>European emissions trading (EU ETS)</t>
  </si>
  <si>
    <t>EUROPAEISCHER_EMISSIONSHANDEL_AKTIVITAETSRATE</t>
  </si>
  <si>
    <t>Aktivitätsrate (EU ETS)</t>
  </si>
  <si>
    <t>Activity rate (EU ETS)</t>
  </si>
  <si>
    <t>EUROPAEISCHER_EMISSIONSHANDEL_EMISSION</t>
  </si>
  <si>
    <t>Emission von Treibhausgasen (EU ETS)</t>
  </si>
  <si>
    <t>Greenhouse gas emissions (EU ETS)</t>
  </si>
  <si>
    <t>Preis im EU ETS</t>
  </si>
  <si>
    <t>Price in EU ETS</t>
  </si>
  <si>
    <t>FLAECHE</t>
  </si>
  <si>
    <t>Fläche</t>
  </si>
  <si>
    <t>Area</t>
  </si>
  <si>
    <t>Fläche - Ackerland</t>
  </si>
  <si>
    <t>Area - Arable land</t>
  </si>
  <si>
    <t>Fläche - Feuchtgebiete</t>
  </si>
  <si>
    <t>Area - Wetlands</t>
  </si>
  <si>
    <t>Fläche - Grünland</t>
  </si>
  <si>
    <t>Area - Grassland</t>
  </si>
  <si>
    <t>Fläche - Siedlung</t>
  </si>
  <si>
    <t>Area - Settlement</t>
  </si>
  <si>
    <t>Fläche - Sonstiges Land</t>
  </si>
  <si>
    <t>Area - Other land</t>
  </si>
  <si>
    <t>Fläche - Wald</t>
  </si>
  <si>
    <t>Area - Forest</t>
  </si>
  <si>
    <t>FOSSILE_KRAFTWAERMEKOPPLUNG_ENERGIEMENGE</t>
  </si>
  <si>
    <t>Fossile Kraftwärmekopplung Energiemenge</t>
  </si>
  <si>
    <t>Fossil cogeneration Energy quantity</t>
  </si>
  <si>
    <t>FOSSILE_KRAFTWAERMEKOPPLUNG_LEISTUNG</t>
  </si>
  <si>
    <t>Fossile Kraftwärmekopplung Leistung</t>
  </si>
  <si>
    <t>Fossil cogeneration Power</t>
  </si>
  <si>
    <t>GAS_PRICE</t>
  </si>
  <si>
    <t>Energiepreis Erdgas</t>
  </si>
  <si>
    <t>Energy price natural gas</t>
  </si>
  <si>
    <t>Gas collection</t>
  </si>
  <si>
    <t>Gesamter Wärmeverbrauch in Wärmenetzen</t>
  </si>
  <si>
    <t>Total heat consumption in heating networks</t>
  </si>
  <si>
    <t>GUETERVERKEHRSLEISTUNG</t>
  </si>
  <si>
    <t>VERKEHRSLEISTUNG</t>
  </si>
  <si>
    <t>Güterverkehrsleistung</t>
  </si>
  <si>
    <t>Freight transport performance</t>
  </si>
  <si>
    <t>GUETERVERKEHRSLEISTUNG_BESTANDSZUGEHOERIGKEIT</t>
  </si>
  <si>
    <t>Güterverkehrsleistung - Bestandszugehörigkeit</t>
  </si>
  <si>
    <t>Freight transport performance - stock affiliation</t>
  </si>
  <si>
    <t>GUETERVERKEHRSLEISTUNG_BESTANDSZUGEHOERIGKEIT_E_PKW</t>
  </si>
  <si>
    <t>Güterverkehrsleistung - E-Pkw (Bestandszugehörigkeit)</t>
  </si>
  <si>
    <t>Freight transport performance - e-cars (stock affiliation)</t>
  </si>
  <si>
    <t>GUETERVERKEHRSLEISTUNG_BESTANDSZUGEHOERIGKEIT_KONVENTIONELLE_PKW</t>
  </si>
  <si>
    <t>Güterverkehrsleistung - konventionelle Pkw (Bestandszugehörigkeit)</t>
  </si>
  <si>
    <t>Freight transport performance - conventional passenger cars (stock affiliation)</t>
  </si>
  <si>
    <t>GUETERVERKEHRSLEISTUNG_ELEKTRISCHE_FAHRLEISTUNG</t>
  </si>
  <si>
    <t>Elektrische Fahrleistung</t>
  </si>
  <si>
    <t>Electric mileage</t>
  </si>
  <si>
    <t>Elektrische Fahrleistung - Lkw</t>
  </si>
  <si>
    <t>Electric mileage - Trucks</t>
  </si>
  <si>
    <t>GUETERVERKEHRSLEISTUNG_GUETERVERKEHRSLEISTUNG</t>
  </si>
  <si>
    <t>Freight transport performance - air</t>
  </si>
  <si>
    <t>Freight transport performance - rail</t>
  </si>
  <si>
    <t>Freight transport performance - ship</t>
  </si>
  <si>
    <t>GUETERVERKEHRSLEISTUNG_GUETERVERKEHRSLEISTUNG_STRASSE_FKM</t>
  </si>
  <si>
    <t>Güterverkehrsleistung - Straße (Fahrzeugkilometer)</t>
  </si>
  <si>
    <t>Freight transport performance - road (vehicle kilometres)</t>
  </si>
  <si>
    <t>GUETERVERKEHRSLEISTUNG_GUETERVERKEHRSLEISTUNG_STRASSE_TKM</t>
  </si>
  <si>
    <t>Güterverkehrsleistung - Straße (Tonnenkilometer)</t>
  </si>
  <si>
    <t>Freight transport performance - road (tonne-kilometres)</t>
  </si>
  <si>
    <t>GUETERVERKEHRSLEISTUNG_KRAFTSTOFFMIX</t>
  </si>
  <si>
    <t>Güterverkehrsleistung - Kraftstoffmix</t>
  </si>
  <si>
    <t>Freight transport performance - fuel mix</t>
  </si>
  <si>
    <t>GUETERVERKEHRSLEISTUNG_KRAFTSTOFFMIX_BIOGEN_FORTSCHRITTLICH_NACH_ANHANG_IX_TEIL_B_DER_RED</t>
  </si>
  <si>
    <t>Güterverkehrsleistung - Biogener Krafstoff (fortschrittlich)</t>
  </si>
  <si>
    <t>Kraftstoff nach Anhang IX Teil B der RED</t>
  </si>
  <si>
    <t>Freight transport performance - Biogenic fuel (advanced)</t>
  </si>
  <si>
    <t>Fuel according to Annex IX Part B of the RED</t>
  </si>
  <si>
    <t>GUETERVERKEHRSLEISTUNG_KRAFTSTOFFMIX_BIOGEN_KONVENTIONELL_AUS_ALTSPEISEOELEN_UND_TIERFETTEN</t>
  </si>
  <si>
    <t>Güterverkehrsleistung - Biogener Krafstoff (konventionell)</t>
  </si>
  <si>
    <t>Kraftstoff aus Altspeiseölen und Tierfetten</t>
  </si>
  <si>
    <t>Freight transport performance - Biogenic fuel (conventional)</t>
  </si>
  <si>
    <t>Fuel from used cooking oils and animal fats</t>
  </si>
  <si>
    <t>GUETERVERKEHRSLEISTUNG_KRAFTSTOFFMIX_FOSSIL</t>
  </si>
  <si>
    <t>Güterverkehrsleistung - Fossiler Kraftstoff</t>
  </si>
  <si>
    <t>Freight transport performance - fossil fuel</t>
  </si>
  <si>
    <t>GUETERVERKEHRSLEISTUNG_KRAFTSTOFFMIX_PTL_H2</t>
  </si>
  <si>
    <t>Güterverkehrsleistung - PtL/H2</t>
  </si>
  <si>
    <t>Freight transport performance - PtL/H2</t>
  </si>
  <si>
    <t>GUETERVERKEHRSLEISTUNG_STROM</t>
  </si>
  <si>
    <t>Güterverkehrsleistung - Strom</t>
  </si>
  <si>
    <t>Freight transport performance - electricity</t>
  </si>
  <si>
    <t>HYD_WHOLESALE</t>
  </si>
  <si>
    <t>Großhandelspreise Wasserstoff</t>
  </si>
  <si>
    <t>Wholesale prices hydrogen</t>
  </si>
  <si>
    <t>Import of electricity-based synthetic liquid fuels</t>
  </si>
  <si>
    <t>Domestic production of electricity-based synthetic liquid fuels</t>
  </si>
  <si>
    <t>Domestic hydrogen production</t>
  </si>
  <si>
    <t>Domestic electricity consumption of electrolyzers</t>
  </si>
  <si>
    <t>Domestic electricity consumption PtL production</t>
  </si>
  <si>
    <t>INSTALLIERTE_LEISTUNG</t>
  </si>
  <si>
    <t>Installierte Leistung</t>
  </si>
  <si>
    <t>Installed capacity</t>
  </si>
  <si>
    <t>Installierte Leistung - Erneuerbare Energie</t>
  </si>
  <si>
    <t>Installed capacity - renewable energy</t>
  </si>
  <si>
    <t>Installed capacity - natural gas</t>
  </si>
  <si>
    <t>INSTALLIERTE_LEISTUNG_KOHLEKRAFT</t>
  </si>
  <si>
    <t>Installierte Leistung - Kohlekraft</t>
  </si>
  <si>
    <t>Installed capacity - coal power</t>
  </si>
  <si>
    <t>Installierte Leistung - Photovoltaik</t>
  </si>
  <si>
    <t>Installed capacity - Photovoltaics</t>
  </si>
  <si>
    <t>Installierte Leistung - Wind auf See</t>
  </si>
  <si>
    <t>Installed capacity - offshore wind</t>
  </si>
  <si>
    <t>INVESTITIONEN</t>
  </si>
  <si>
    <t>Investionsmenge</t>
  </si>
  <si>
    <t>Investment volume</t>
  </si>
  <si>
    <t>INVESTITIONEN_BATTERIEN</t>
  </si>
  <si>
    <t>Investionsmenge - Batterien</t>
  </si>
  <si>
    <t>Investment volume - batteries</t>
  </si>
  <si>
    <t>INVESTITIONEN_BIOGAS_METHAN</t>
  </si>
  <si>
    <t>Investionsmenge - Biogas &amp; -methan</t>
  </si>
  <si>
    <t>Investment volume - biogas &amp; methane</t>
  </si>
  <si>
    <t>INVESTITIONEN_BIOGASANLAGEN</t>
  </si>
  <si>
    <t>Investionsmenge - Biogasanlagen</t>
  </si>
  <si>
    <t>Investment volume - biogas plants</t>
  </si>
  <si>
    <t>INVESTITIONEN_BIOMASSE_NWG</t>
  </si>
  <si>
    <t>Investionsmenge - Biomasse (Nicht-Wohngebäude)</t>
  </si>
  <si>
    <t>Investment volume - biomass (non-residential buildings)</t>
  </si>
  <si>
    <t>INVESTITIONEN_BIOMASSE_WG</t>
  </si>
  <si>
    <t>Investionsmenge - Biomasse (Wohngebäude)</t>
  </si>
  <si>
    <t>Investment volume - biomass (residential buildings)</t>
  </si>
  <si>
    <t>INVESTITIONEN_CCS</t>
  </si>
  <si>
    <t>Investionsmenge - CO2-Speicherung (CCS)</t>
  </si>
  <si>
    <t>Investment volume - CO2 storage (CCS)</t>
  </si>
  <si>
    <t>INVESTITIONEN_DAMPFERZEUGUNG</t>
  </si>
  <si>
    <t>Investionsmenge - Dampferzeugung</t>
  </si>
  <si>
    <t>Investment volume - steam generation</t>
  </si>
  <si>
    <t>INVESTITIONEN_DEPONIEBELUEFTUNG</t>
  </si>
  <si>
    <t>Investionsmenge - Deponiebelüftung</t>
  </si>
  <si>
    <t>Investment volume - Landfill ventilation</t>
  </si>
  <si>
    <t>INVESTITIONEN_EFFIZIENZ</t>
  </si>
  <si>
    <t>Investionsmenge - Effizienz</t>
  </si>
  <si>
    <t>Investment volume - Efficiency</t>
  </si>
  <si>
    <t>INVESTITIONEN_ELEKTRODENKESSEL</t>
  </si>
  <si>
    <t>Investionsmenge - Elektrodenkessel</t>
  </si>
  <si>
    <t>Investment volume - electrode boilers</t>
  </si>
  <si>
    <t>INVESTITIONEN_ELEKTROLYSEURE</t>
  </si>
  <si>
    <t>Investionsmenge - Elektrolyseure</t>
  </si>
  <si>
    <t>Investment volume - Electrolysers</t>
  </si>
  <si>
    <t>INVESTITIONEN_ERDGAS_NEUBAU</t>
  </si>
  <si>
    <t>Investionsmenge - Erdgas (Neubau)</t>
  </si>
  <si>
    <t>Investment volume - natural gas (new construction)</t>
  </si>
  <si>
    <t>INVESTITIONEN_FERNWAERME_NWG</t>
  </si>
  <si>
    <t>Investionsmenge - Fernwärme (Nicht-Wohngebäude)</t>
  </si>
  <si>
    <t>Investment volume - district heating (non-residential buildings)</t>
  </si>
  <si>
    <t>INVESTITIONEN_FERNWAERME_WG</t>
  </si>
  <si>
    <t>Investionsmenge - Fernwärme (Wohngebäude)</t>
  </si>
  <si>
    <t>Investment volume - district heating (residential buildings)</t>
  </si>
  <si>
    <t>INVESTITIONEN_FOSSILE_TECHNOLOGIEN_NWG</t>
  </si>
  <si>
    <t>Investionsmenge - Fossile Technologien (Nicht-Wohngebäude)</t>
  </si>
  <si>
    <t>Investment volume - Fossil technologies (non-residential buildings)</t>
  </si>
  <si>
    <t>INVESTITIONEN_FOSSILE_TECHNOLOGIEN_WG</t>
  </si>
  <si>
    <t>Investionsmenge - Fossile Technologien (Wohngebäude)</t>
  </si>
  <si>
    <t>Investment volume - fossil technologies (residential buildings)</t>
  </si>
  <si>
    <t>INVESTITIONEN_GEBAEUDEHUELLE_NWG</t>
  </si>
  <si>
    <t>Investionsmenge - Gebäudehülle (Nicht-Wohngebäude)</t>
  </si>
  <si>
    <t>Investment volume - building envelope (non-residential buildings)</t>
  </si>
  <si>
    <t>INVESTITIONEN_GEBAEUDEHUELLE_WG</t>
  </si>
  <si>
    <t>Investionsmenge - Gebäudehülle (Wohngebäude)</t>
  </si>
  <si>
    <t>Investment volume - building envelope (residential buildings)</t>
  </si>
  <si>
    <t>INVESTITIONEN_GEOTHERMIE_STROM</t>
  </si>
  <si>
    <t>Investionsmenge - Geothermie (Strom)</t>
  </si>
  <si>
    <t>Investment volume - Geothermal energy (electricity)</t>
  </si>
  <si>
    <t>INVESTITIONEN_GEOTHERMIE_WAERME</t>
  </si>
  <si>
    <t>Investionsmenge - Geothermie (Wärme)</t>
  </si>
  <si>
    <t>Investment volume - geothermal energy (heat)</t>
  </si>
  <si>
    <t>INVESTITIONEN_H2</t>
  </si>
  <si>
    <t>Investionsmenge - Wasserstoff</t>
  </si>
  <si>
    <t>Investment volume - hydrogen</t>
  </si>
  <si>
    <t>Investionsmenge - Energetische Sanierung der Gebäudehülle</t>
  </si>
  <si>
    <t>Investment volume - Energy-efficient refurbishment of the building envelope</t>
  </si>
  <si>
    <t>INVESTITIONEN_INDUSTRIEOEFEN</t>
  </si>
  <si>
    <t>Investionsmenge - Industrieöfen</t>
  </si>
  <si>
    <t>Investment volume - Industrial furnaces</t>
  </si>
  <si>
    <t>INVESTITIONEN_INNOVATIVE_PRODUKTIONSVERFAHREN</t>
  </si>
  <si>
    <t>Investionsmenge - Innovative Produktionsverfahren</t>
  </si>
  <si>
    <t>Investment volume - Innovative production processes</t>
  </si>
  <si>
    <t>INVESTITIONEN_LAUFWASSER</t>
  </si>
  <si>
    <t>Investionsmenge - Laufwasser</t>
  </si>
  <si>
    <t>Investment volume - Running water</t>
  </si>
  <si>
    <t>INVESTITIONEN_LKW</t>
  </si>
  <si>
    <t>Investionsmenge - Lastkraftwaagen</t>
  </si>
  <si>
    <t>Investment volume - Truck scales</t>
  </si>
  <si>
    <t>INVESTITIONEN_LKW_BEV</t>
  </si>
  <si>
    <t>Investionsmenge - LKW (Batterie-Elektrofahrzeuge)</t>
  </si>
  <si>
    <t>Investment volume - Trucks (battery electric vehicles)</t>
  </si>
  <si>
    <t>INVESTITIONEN_LKW_FCEV</t>
  </si>
  <si>
    <t>Investionsmenge - LKW (Brennstoffzellen-Elektrofahrzeuge)</t>
  </si>
  <si>
    <t>Investment volume - lorries (fuel cell electric vehicles)</t>
  </si>
  <si>
    <t>INVESTITIONEN_LKW_ICE</t>
  </si>
  <si>
    <t>Investionsmenge - LKW (Verbrennungsmotor)</t>
  </si>
  <si>
    <t>Investment volume - lorries (internal combustion engine)</t>
  </si>
  <si>
    <t>INVESTITIONEN_LKW_PHEV</t>
  </si>
  <si>
    <t>Investionsmenge - LKW (Plugin-Hybrid-Elektrofahrzeuge)</t>
  </si>
  <si>
    <t>Investment volume - lorries (plug-in hybrid electric vehicles)</t>
  </si>
  <si>
    <t>INVESTITIONEN_LNF</t>
  </si>
  <si>
    <t>Investionsmenge - Leichte Nutzfahrzeuge</t>
  </si>
  <si>
    <t>Investment volume - light commercial vehicles</t>
  </si>
  <si>
    <t>INVESTITIONEN_LNF_BEV</t>
  </si>
  <si>
    <t>Investionsmenge - Leichte NutzfahrzeugeBatterie-Elektrofahrzeuge</t>
  </si>
  <si>
    <t>Investment volume - light commercial vehiclesBattery electric vehicles</t>
  </si>
  <si>
    <t>INVESTITIONEN_LNF_FCEV</t>
  </si>
  <si>
    <t>Investionsmenge - Leichte Nutzfahrzeuge (Brennstoffzellen-Elektrofahrzeuge)</t>
  </si>
  <si>
    <t>Investment volume - light commercial vehicles (fuel cell electric vehicles)</t>
  </si>
  <si>
    <t>INVESTITIONEN_LNF_ICE</t>
  </si>
  <si>
    <t>Investionsmenge - Leichte Nutzfahrzeuge (Verbrennungsmotor)</t>
  </si>
  <si>
    <t>Investment volume - light commercial vehicles (combustion engine)</t>
  </si>
  <si>
    <t>INVESTITIONEN_LNF_PHEV</t>
  </si>
  <si>
    <t>Investionsmenge - Leichte Nutzfahrzeuge (Plugin-Hybrid-Elektrofahrzeuge)</t>
  </si>
  <si>
    <t>Investment volume - light commercial vehicles (plug-in hybrid electric vehicles)</t>
  </si>
  <si>
    <t>INVESTITIONEN_PKW</t>
  </si>
  <si>
    <t>Investionsmenge - Personenkraftwaagen</t>
  </si>
  <si>
    <t>Investment volume - passenger cars</t>
  </si>
  <si>
    <t>INVESTITIONEN_PKW_BEV</t>
  </si>
  <si>
    <t>Investionsmenge - PKW (Batterie-Elektrofahrzeuge)</t>
  </si>
  <si>
    <t>Investment volume - passenger cars (battery electric vehicles)</t>
  </si>
  <si>
    <t>INVESTITIONEN_PKW_FCEV</t>
  </si>
  <si>
    <t>Investionsmenge - PKW (Brennstoffzellen-Elektrofahrzeuge)</t>
  </si>
  <si>
    <t>Investment volume - passenger cars (fuel cell electric vehicles)</t>
  </si>
  <si>
    <t>INVESTITIONEN_PKW_ICE</t>
  </si>
  <si>
    <t>Investionsmenge - PKW (Verbrennungsmotor)</t>
  </si>
  <si>
    <t>Investment volume - passenger cars (internal combustion engine)</t>
  </si>
  <si>
    <t>INVESTITIONEN_PKW_PHEV</t>
  </si>
  <si>
    <t>Investionsmenge - PKW (Plugin-Hybrid-Elektrofahrzeuge)</t>
  </si>
  <si>
    <t>Investment volume - passenger cars (plug-in hybrid electric vehicles)</t>
  </si>
  <si>
    <t>INVESTITIONEN_PV_ANLAGEN</t>
  </si>
  <si>
    <t>Investionsmenge - PV Anlagen</t>
  </si>
  <si>
    <t>Investment volume - PV systems</t>
  </si>
  <si>
    <t>INVESTITIONEN_RAUMWAERME_ANLAGEN_DAEMMUNG</t>
  </si>
  <si>
    <t>Investionsmenge - Raumwärme (Anlagen+Dämmung)</t>
  </si>
  <si>
    <t>Investment volume - space heating (systems + insulation)</t>
  </si>
  <si>
    <t>INVESTITIONEN_SOLARTHERMIE</t>
  </si>
  <si>
    <t>Investionsmenge - Solarthermie</t>
  </si>
  <si>
    <t>Investment volume - solar thermal energy</t>
  </si>
  <si>
    <t>INVESTITIONEN_SOLARTHERMIE_NWG</t>
  </si>
  <si>
    <t>Investionsmenge - Solarthermie (Nicht-Wohngebäude)</t>
  </si>
  <si>
    <t>Investment volume - solar thermal (non-residential buildings)</t>
  </si>
  <si>
    <t>INVESTITIONEN_SOLARTHERMIE_WG</t>
  </si>
  <si>
    <t>Investionsmenge - Solarthermie (Wohngebäude)</t>
  </si>
  <si>
    <t>Investment volume - solar thermal (residential buildings)</t>
  </si>
  <si>
    <t>INVESTITIONEN_TECHNOLOGIE_1</t>
  </si>
  <si>
    <t>Investionsmenge - Technologie 1</t>
  </si>
  <si>
    <t>Technologie 1 sind Stallheizungen; Trocknungsanlagen; Reifendruckregeler; Gewächshäuser etc.</t>
  </si>
  <si>
    <t>Investment volume - technology 1</t>
  </si>
  <si>
    <t>Technology 1 are stable heating systems; drying systems; tyre pressure regulators; greenhouses etc.</t>
  </si>
  <si>
    <t>INVESTITIONEN_WAERMEPUMPEN</t>
  </si>
  <si>
    <t>Investionsmenge - Wärmepumpen</t>
  </si>
  <si>
    <t>Investment volume - heat pumps</t>
  </si>
  <si>
    <t>INVESTITIONEN_WAERMEPUMPEN_NWG</t>
  </si>
  <si>
    <t>Investionsmenge - Wärmepumpen (Nicht-Wohngebäude)</t>
  </si>
  <si>
    <t>Investment volume - heat pumps (non-residential buildings)</t>
  </si>
  <si>
    <t>INVESTITIONEN_WAERMEPUMPEN_WG</t>
  </si>
  <si>
    <t>Investionsmenge - Wärmepumpen (Wohngebäude)</t>
  </si>
  <si>
    <t>Investment volume - heat pumps (residential buildings)</t>
  </si>
  <si>
    <t>INVESTITIONEN_WAERMESPEICHER</t>
  </si>
  <si>
    <t>Investionsmenge - Wärmespeicher</t>
  </si>
  <si>
    <t>Investment volume - heat storage</t>
  </si>
  <si>
    <t>INVESTITIONEN_WIND_OFF_SHORE</t>
  </si>
  <si>
    <t>Investionsmenge - Wind off-shore</t>
  </si>
  <si>
    <t>Investment volume - wind off-shore</t>
  </si>
  <si>
    <t>INVESTITIONEN_WIND_ONSHORE</t>
  </si>
  <si>
    <t>Investionsmenge - Wind onshore</t>
  </si>
  <si>
    <t>Investment volume - wind onshore</t>
  </si>
  <si>
    <t>KAUFPRAEMIE</t>
  </si>
  <si>
    <t>Kaufprämie</t>
  </si>
  <si>
    <t>Purchase premium</t>
  </si>
  <si>
    <t>KAUFPRAEMIE_KFZ_GEWERBLICH</t>
  </si>
  <si>
    <t>Kaufprämie - geweberliche Kraftfahrzeuge</t>
  </si>
  <si>
    <t>Purchase premium - commercial motor vehicles</t>
  </si>
  <si>
    <t>KAUFPRAEMIE_LKW</t>
  </si>
  <si>
    <t>Kaufprämie - Lastkraftwagen</t>
  </si>
  <si>
    <t>Purchase premium - trucks</t>
  </si>
  <si>
    <t>KAUFPRAEMIE_NUTZFAHRZEUGE_LEICHTE</t>
  </si>
  <si>
    <t>Kaufprämie - leichte Nutzfahrzeuge</t>
  </si>
  <si>
    <t>Purchase premium - light commercial vehicles</t>
  </si>
  <si>
    <t>KSG_JAHRESEMISSIONSMENGE</t>
  </si>
  <si>
    <t>KSG-Jahresemissionsmenge</t>
  </si>
  <si>
    <t>KSG annual emissions volume</t>
  </si>
  <si>
    <t>KUMULIERTE_LUECKE_2023_BIS_2030</t>
  </si>
  <si>
    <t>Kumulierte Lücke (2023 bis 2030)</t>
  </si>
  <si>
    <t>Cumulative gap (2023 to 2030)</t>
  </si>
  <si>
    <t>MARKTANTEIL</t>
  </si>
  <si>
    <t>Marktanteil</t>
  </si>
  <si>
    <t>Market share</t>
  </si>
  <si>
    <t>MARKTANTEIL_BELEUCHTUNG</t>
  </si>
  <si>
    <t>Marktanteil - Beleuchtung</t>
  </si>
  <si>
    <t>Market share - Lighting</t>
  </si>
  <si>
    <t>MARKTANTEIL_BELEUCHTUNG_ENERGIESPARLAMPE_UNSCHARFE_KLASSE_I</t>
  </si>
  <si>
    <t>Marktanteil - Energiesparlampe (Unscharfe-Klasse I)</t>
  </si>
  <si>
    <t>Market share - energy-saving lamp (fuzzy class I)</t>
  </si>
  <si>
    <t>MARKTANTEIL_BELEUCHTUNG_ENERGIESPARLAMPE_UNSCHARFE_KLASSE_II</t>
  </si>
  <si>
    <t>Marktanteil - Energiesparlampe (Unscharfe-Klasse II)</t>
  </si>
  <si>
    <t>Market share - energy-saving lamp (fuzzy class II)</t>
  </si>
  <si>
    <t>MARKTANTEIL_BELEUCHTUNG_ENERGIESPARLAMPE_UNSCHARFE_KLASSE_III</t>
  </si>
  <si>
    <t>Marktanteil - Energiesparlampe (Unscharfe-Klasse III)</t>
  </si>
  <si>
    <t>Market share - energy-saving lamp (unsharp class III)</t>
  </si>
  <si>
    <t>MARKTANTEIL_BELEUCHTUNG_HALOGENLAMPE_UNSCHARFE_KLASSE_I</t>
  </si>
  <si>
    <t>Marktanteil - Halogenlampe (Unscharfe-Klasse I)</t>
  </si>
  <si>
    <t>Market share - halogen lamp (fuzzy class I)</t>
  </si>
  <si>
    <t>MARKTANTEIL_BELEUCHTUNG_HALOGENLAMPE_UNSCHARFE_KLASSE_II</t>
  </si>
  <si>
    <t>Marktanteil - Halogenlampe (Unscharfe-Klasse II)</t>
  </si>
  <si>
    <t>Market share - halogen lamp (fuzzy class II)</t>
  </si>
  <si>
    <t>MARKTANTEIL_BELEUCHTUNG_HALOGENLAMPE_UNSCHARFE_KLASSE_III</t>
  </si>
  <si>
    <t>Marktanteil - Halogenlampe (Unscharfe-Klasse III)</t>
  </si>
  <si>
    <t>Market share - halogen lamp (fuzzy class III)</t>
  </si>
  <si>
    <t>MARKTANTEIL_BELEUCHTUNG_LED_UNSCHARFE_KLASSE_I</t>
  </si>
  <si>
    <t>Marktanteil - Leuchtdiode (LED, Unscharfe-Klasse I)</t>
  </si>
  <si>
    <t>Market share - light-emitting diode (LED, fuzzy class I)</t>
  </si>
  <si>
    <t>MARKTANTEIL_BELEUCHTUNG_LED_UNSCHARFE_KLASSE_II</t>
  </si>
  <si>
    <t>Marktanteil - Leuchtdiode (LED, Unscharfe-Klasse II)</t>
  </si>
  <si>
    <t>Market share - light-emitting diode (LED, fuzzy class II)</t>
  </si>
  <si>
    <t>MARKTANTEIL_BELEUCHTUNG_LED_UNSCHARFE_KLASSE_III</t>
  </si>
  <si>
    <t>Marktanteil - Leuchtdiode (LED, Unscharfe-Klasse III)</t>
  </si>
  <si>
    <t>Market share - light-emitting diode (LED, fuzzy class III)</t>
  </si>
  <si>
    <t>MARKTANTEIL_BELEUCHTUNG_LED_UNSCHARFE_KLASSE_IV</t>
  </si>
  <si>
    <t>Marktanteil - Leuchtdiode (LED, Unscharfe-Klasse  IV)</t>
  </si>
  <si>
    <t>Market share - light-emitting diode (LED, fuzzy class  IV)</t>
  </si>
  <si>
    <t>MARKTANTEIL_BELEUCHTUNG_LEUCHTSTOFFLAMPE_UNSCHARFE_KLASSE_I</t>
  </si>
  <si>
    <t>Marktanteil - Leuchtstofflampe (Unscharfe-Klasse I)</t>
  </si>
  <si>
    <t>Market share - fluorescent lamp (fuzzy class I)</t>
  </si>
  <si>
    <t>MARKTANTEIL_BELEUCHTUNG_LEUCHTSTOFFLAMPE_UNSCHARFE_KLASSE_II</t>
  </si>
  <si>
    <t>Marktanteil - Leutchtstofflampe (Unscharfe-Klasse II)</t>
  </si>
  <si>
    <t>Market share - fluorescent lamp (unsharp class II)</t>
  </si>
  <si>
    <t>MARKTANTEIL_BELEUCHTUNG_LEUCHTSTOFFLAMPE_UNSCHARFE_KLASSE_III</t>
  </si>
  <si>
    <t>Marktanteil - Leuchtstofflampe (Unscharfe-Klasse III)</t>
  </si>
  <si>
    <t>Market share - fluorescent lamp (unsharp class III)</t>
  </si>
  <si>
    <t>MARKTANTEIL_COMPUTER_BILDSCHIRME</t>
  </si>
  <si>
    <t>Marktanteil - Computerbildschirme</t>
  </si>
  <si>
    <t>Market share - computer monitors</t>
  </si>
  <si>
    <t>MARKTANTEIL_COMPUTER_BILDSCHIRME_CRT_PC_BILDSCHIRM_UNSCHARFE_KLASSE_I</t>
  </si>
  <si>
    <t>Marktanteil - Kathodenstrahl (Unscharfe-Klasse I)</t>
  </si>
  <si>
    <t>Market share - cathode ray (unsharp class I)</t>
  </si>
  <si>
    <t>MARKTANTEIL_COMPUTER_BILDSCHIRME_CRT_PC_BILDSCHIRM_UNSCHARFE_KLASSE_II</t>
  </si>
  <si>
    <t>Marktanteil - Kathodenstrahl (Unscharfe-Klasse II)</t>
  </si>
  <si>
    <t>Market share - cathode ray (unsharp class II)</t>
  </si>
  <si>
    <t>MARKTANTEIL_COMPUTER_BILDSCHIRME_CRT_PC_BILDSCHIRM_UNSCHARFE_KLASSE_III</t>
  </si>
  <si>
    <t>Marktanteil - Kathodenstrahl (Unscharfe-Klasse III)</t>
  </si>
  <si>
    <t>Market share - cathode ray (fuzzy class III)</t>
  </si>
  <si>
    <t>MARKTANTEIL_COMPUTER_BILDSCHIRME_CRT_PC_BILDSCHIRM_UNSCHARFE_KLASSE_IV</t>
  </si>
  <si>
    <t>Marktanteil - Kathodenstrahl (Unscharfe-Klasse  IV)</t>
  </si>
  <si>
    <t>Market share - cathode ray (fuzzy class  IV)</t>
  </si>
  <si>
    <t>MARKTANTEIL_COMPUTER_BILDSCHIRME_LCD_PC_BILDSCHIRM_UNSCHARFE_KLASSE_I</t>
  </si>
  <si>
    <t>Marktanteil - Flüssigkristall (Unscharfe-Klasse I)</t>
  </si>
  <si>
    <t>Market share - liquid crystal (fuzzy class I)</t>
  </si>
  <si>
    <t>MARKTANTEIL_COMPUTER_BILDSCHIRME_LCD_PC_BILDSCHIRM_UNSCHARFE_KLASSE_II</t>
  </si>
  <si>
    <t>Marktanteil - Flüssigkristall (Unscharfe-Klasse II)</t>
  </si>
  <si>
    <t>Market share - liquid crystal (unsharp class II)</t>
  </si>
  <si>
    <t>MARKTANTEIL_COMPUTER_BILDSCHIRME_LCD_PC_BILDSCHIRM_UNSCHARFE_KLASSE_III</t>
  </si>
  <si>
    <t>Marktanteil - Flüssigkristall (Unscharfe-Klasse III)</t>
  </si>
  <si>
    <t>Market share - liquid crystal (blur class III)</t>
  </si>
  <si>
    <t>MARKTANTEIL_COMPUTER_BILDSCHIRME_LCD_PC_BILDSCHIRM_UNSCHARFE_KLASSE_IV</t>
  </si>
  <si>
    <t>Marktanteil - Flüssigkristall (Unscharfe-Klasse  IV)</t>
  </si>
  <si>
    <t>Market share - liquid crystal (fuzzy class  IV)</t>
  </si>
  <si>
    <t>MARKTANTEIL_COMPUTER_BILDSCHIRME_PLASMA_PC_BILDSCHIRM_UNSCHARFE_KLASSE_I</t>
  </si>
  <si>
    <t>Marktanteil - Plasma (Unscharfe-Klasse I)</t>
  </si>
  <si>
    <t>Market share - plasma (unsharp class I)</t>
  </si>
  <si>
    <t>MARKTANTEIL_COMPUTER_BILDSCHIRME_PLASMA_PC_BILDSCHIRM_UNSCHARFE_KLASSE_II</t>
  </si>
  <si>
    <t>Marktanteil - Plasma (Unscharfe-Klasse II)</t>
  </si>
  <si>
    <t>Market share - plasma (blur class II)</t>
  </si>
  <si>
    <t>MARKTANTEIL_COMPUTER_BILDSCHIRME_PLASMA_PC_BILDSCHIRM_UNSCHARFE_KLASSE_III</t>
  </si>
  <si>
    <t>Marktanteil - Plasma (Unscharfe-Klasse III)</t>
  </si>
  <si>
    <t>Market share - plasma (blur class III)</t>
  </si>
  <si>
    <t>MARKTANTEIL_COMPUTER_BILDSCHIRME_PLASMA_PC_BILDSCHIRM_UNSCHARFE_KLASSE_IV</t>
  </si>
  <si>
    <t>Marktanteil - Plasma (Unscharfe-Klasse  IV)</t>
  </si>
  <si>
    <t>Market share - plasma (blur class  IV)</t>
  </si>
  <si>
    <t>MARKTANTEIL_DESKTOP_PCS_DESKTOP_PC_UNSCHARFE_KLASSE_I</t>
  </si>
  <si>
    <t>MARKTANTEIL_INFORMATIONS_UND_KOMMUNIKATIONSTECHNIK</t>
  </si>
  <si>
    <t>Marktanteil - Desktop-Computer (Unscharfe-Klasse I)</t>
  </si>
  <si>
    <t>Market share - desktop computers (fuzzy class I)</t>
  </si>
  <si>
    <t>MARKTANTEIL_DESKTOP_PCS_DESKTOP_PC_UNSCHARFE_KLASSE_II</t>
  </si>
  <si>
    <t>Marktanteil - Desktop-Computer (Unscharfe-Klasse II)</t>
  </si>
  <si>
    <t>Market share - desktop computers (fuzzy class II)</t>
  </si>
  <si>
    <t>MARKTANTEIL_DESKTOP_PCS_DESKTOP_PC_UNSCHARFE_KLASSE_III</t>
  </si>
  <si>
    <t>Marktanteil - Desktop-Computer (Unscharfe-Klasse III)</t>
  </si>
  <si>
    <t>Market share - desktop computers (fuzzy class III)</t>
  </si>
  <si>
    <t>MARKTANTEIL_DESKTOP_PCS_DESKTOP_PC_UNSCHARFE_KLASSE_IV</t>
  </si>
  <si>
    <t>Marktanteil - Desktop-Computer (Unscharfe-Klasse  IV)</t>
  </si>
  <si>
    <t>Market share - desktop computers (fuzzy class  IV)</t>
  </si>
  <si>
    <t>MARKTANTEIL_FERNSEHER</t>
  </si>
  <si>
    <t>Marktanteil - Fernseher</t>
  </si>
  <si>
    <t>Market share - televisions</t>
  </si>
  <si>
    <t>MARKTANTEIL_FERNSEHER_L</t>
  </si>
  <si>
    <t>Marktanteil - Fernseher L</t>
  </si>
  <si>
    <t>Market share - televisions L</t>
  </si>
  <si>
    <t>MARKTANTEIL_FERNSEHER_L_TV_SETS_A</t>
  </si>
  <si>
    <t>Marktanteil - Fernseher L (Effizienzklasse A)</t>
  </si>
  <si>
    <t>Market share - TV L (efficiency class A)</t>
  </si>
  <si>
    <t>MARKTANTEIL_FERNSEHER_L_TV_SETS_A_P</t>
  </si>
  <si>
    <t>Marktanteil - Fernseher L (Effizienzklasse A+)</t>
  </si>
  <si>
    <t>Market share - TV L (efficiency class A+)</t>
  </si>
  <si>
    <t>MARKTANTEIL_FERNSEHER_L_TV_SETS_A_PP</t>
  </si>
  <si>
    <t>Marktanteil - Fernseher L (Effizienzklasse A++)</t>
  </si>
  <si>
    <t>Market share - TV L (efficiency class A++)</t>
  </si>
  <si>
    <t>MARKTANTEIL_FERNSEHER_L_TV_SETS_A_PPP</t>
  </si>
  <si>
    <t>Marktanteil - Fernseher L (Effizienzklasse A+++)</t>
  </si>
  <si>
    <t>Market share - TV L (efficiency class A+++)</t>
  </si>
  <si>
    <t>MARKTANTEIL_FERNSEHER_L_TV_SETS_B</t>
  </si>
  <si>
    <t>Marktanteil - Fernseher L (Effizienzklasse B)</t>
  </si>
  <si>
    <t>Market share - TV L (efficiency class B)</t>
  </si>
  <si>
    <t>MARKTANTEIL_FERNSEHER_L_TV_SETS_C</t>
  </si>
  <si>
    <t>Marktanteil - Fernseher L (Effizienzklasse C)</t>
  </si>
  <si>
    <t>Market share - TV L (efficiency class C)</t>
  </si>
  <si>
    <t>MARKTANTEIL_FERNSEHER_L_TV_SETS_D</t>
  </si>
  <si>
    <t>Marktanteil - Fernseher L (Effizienzklasse D)</t>
  </si>
  <si>
    <t>Market share - TV L (efficiency class D)</t>
  </si>
  <si>
    <t>MARKTANTEIL_FERNSEHER_L_TV_SETS_E</t>
  </si>
  <si>
    <t>Marktanteil - Fernseher L (Effizienzklasse E)</t>
  </si>
  <si>
    <t>Market share - TV L (efficiency class E)</t>
  </si>
  <si>
    <t>MARKTANTEIL_FERNSEHER_L_TV_SETS_F</t>
  </si>
  <si>
    <t>Marktanteil - Fernseher L (Effizienzklasse F)</t>
  </si>
  <si>
    <t>Market share - TV L (efficiency class F)</t>
  </si>
  <si>
    <t>MARKTANTEIL_FERNSEHER_M</t>
  </si>
  <si>
    <t>Marktanteil - Fernseher M</t>
  </si>
  <si>
    <t>Market share - television M</t>
  </si>
  <si>
    <t>MARKTANTEIL_FERNSEHER_M_TV_SETS_A</t>
  </si>
  <si>
    <t>Marktanteil - Fernseher M (Effizienzklasse A)</t>
  </si>
  <si>
    <t>Market share - TV M (efficiency class A)</t>
  </si>
  <si>
    <t>MARKTANTEIL_FERNSEHER_M_TV_SETS_A_P</t>
  </si>
  <si>
    <t>Marktanteil - Fernseher M (Effizienzklasse A+)</t>
  </si>
  <si>
    <t>Market share - TV M (efficiency class A+)</t>
  </si>
  <si>
    <t>MARKTANTEIL_FERNSEHER_M_TV_SETS_A_PP</t>
  </si>
  <si>
    <t>Marktanteil - Fernseher M (Effizienzklasse A++)</t>
  </si>
  <si>
    <t>Market share - TV M (efficiency class A++)</t>
  </si>
  <si>
    <t>MARKTANTEIL_FERNSEHER_M_TV_SETS_A_PPP</t>
  </si>
  <si>
    <t>Marktanteil - Fernseher M (Effizienzklasse A+++)</t>
  </si>
  <si>
    <t>Market share - TV M (efficiency class A+++)</t>
  </si>
  <si>
    <t>MARKTANTEIL_FERNSEHER_M_TV_SETS_B</t>
  </si>
  <si>
    <t>Marktanteil - Fernseher M (Effizienzklasse B)</t>
  </si>
  <si>
    <t>Market share - TV M (efficiency class B)</t>
  </si>
  <si>
    <t>MARKTANTEIL_FERNSEHER_M_TV_SETS_C</t>
  </si>
  <si>
    <t>Marktanteil - Fernseher M (Effizienzklasse C)</t>
  </si>
  <si>
    <t>Market share - TV M (efficiency class C)</t>
  </si>
  <si>
    <t>MARKTANTEIL_FERNSEHER_M_TV_SETS_D</t>
  </si>
  <si>
    <t>Marktanteil - Fernseher M (Effizienzklasse D)</t>
  </si>
  <si>
    <t>Market share - TV M (efficiency class D)</t>
  </si>
  <si>
    <t>MARKTANTEIL_FERNSEHER_M_TV_SETS_E</t>
  </si>
  <si>
    <t>Marktanteil - Fernseher M (Effizienzklasse E)</t>
  </si>
  <si>
    <t>Market share - TV M (efficiency class E)</t>
  </si>
  <si>
    <t>MARKTANTEIL_FERNSEHER_M_TV_SETS_F</t>
  </si>
  <si>
    <t>Marktanteil - Fernseher M (Effizienzklasse F)</t>
  </si>
  <si>
    <t>Market share - TV M (efficiency class F)</t>
  </si>
  <si>
    <t>MARKTANTEIL_FERNSEHER_S</t>
  </si>
  <si>
    <t>Marktanteil - Fernseher S</t>
  </si>
  <si>
    <t>Market share - TV S</t>
  </si>
  <si>
    <t>MARKTANTEIL_FERNSEHER_S_TV_SETS_A</t>
  </si>
  <si>
    <t>Marktanteil - Fernseher S (Effizienzklasse A)</t>
  </si>
  <si>
    <t>Market share - TV S (efficiency class A)</t>
  </si>
  <si>
    <t>MARKTANTEIL_FERNSEHER_S_TV_SETS_A_P</t>
  </si>
  <si>
    <t>Marktanteil - Fernseher S (Effizienzklasse A+)</t>
  </si>
  <si>
    <t>Market share - TV S (efficiency class A+)</t>
  </si>
  <si>
    <t>MARKTANTEIL_FERNSEHER_S_TV_SETS_A_PP</t>
  </si>
  <si>
    <t>Marktanteil - Fernseher S (Effizienzklasse A++)</t>
  </si>
  <si>
    <t>Market share - TV S (efficiency class A++)</t>
  </si>
  <si>
    <t>MARKTANTEIL_FERNSEHER_S_TV_SETS_A_PPP</t>
  </si>
  <si>
    <t>Marktanteil - Fernseher S (Effizienzklasse A+++)</t>
  </si>
  <si>
    <t>Market share - TV S (efficiency class A+++)</t>
  </si>
  <si>
    <t>MARKTANTEIL_FERNSEHER_S_TV_SETS_B</t>
  </si>
  <si>
    <t>Marktanteil - Fernseher S (Effizienzklasse B)</t>
  </si>
  <si>
    <t>Market share - TV S (efficiency class B)</t>
  </si>
  <si>
    <t>MARKTANTEIL_FERNSEHER_S_TV_SETS_C</t>
  </si>
  <si>
    <t>Marktanteil - Fernseher S (Effizienzklasse C)</t>
  </si>
  <si>
    <t>Market share - TV S (efficiency class C)</t>
  </si>
  <si>
    <t>MARKTANTEIL_FERNSEHER_S_TV_SETS_D</t>
  </si>
  <si>
    <t>Marktanteil - Fernseher S (Effizienzklasse D)</t>
  </si>
  <si>
    <t>Market share - TV S (efficiency class D)</t>
  </si>
  <si>
    <t>MARKTANTEIL_FERNSEHER_S_TV_SETS_E</t>
  </si>
  <si>
    <t>Marktanteil - Fernseher S (Effizienzklasse E)</t>
  </si>
  <si>
    <t>Market share - TV S (efficiency class E)</t>
  </si>
  <si>
    <t>MARKTANTEIL_FERNSEHER_S_TV_SETS_F</t>
  </si>
  <si>
    <t>Marktanteil - Fernseher S (Effizienzklasse F)</t>
  </si>
  <si>
    <t>Market share - TV S (efficiency class F)</t>
  </si>
  <si>
    <t>MARKTANTEIL_FERNSEHER_SMART</t>
  </si>
  <si>
    <t>Marktanteil - Smart-TV</t>
  </si>
  <si>
    <t>Market share - Smart TV</t>
  </si>
  <si>
    <t>MARKTANTEIL_FERNSEHER_SMART_L</t>
  </si>
  <si>
    <t>Marktanteil - Smart-TV L</t>
  </si>
  <si>
    <t>Market share - Smart TV L</t>
  </si>
  <si>
    <t>MARKTANTEIL_FERNSEHER_SMART_L_TV_SETS_A</t>
  </si>
  <si>
    <t>Marktanteil - Smart-TV L (Effizienzklasse A)</t>
  </si>
  <si>
    <t>Market share - Smart TV L (efficiency class A)</t>
  </si>
  <si>
    <t>MARKTANTEIL_FERNSEHER_SMART_L_TV_SETS_A_P</t>
  </si>
  <si>
    <t>Marktanteil - Smart-TV L (Effizienzklasse A+)</t>
  </si>
  <si>
    <t>Market share - Smart TV L (efficiency class A+)</t>
  </si>
  <si>
    <t>MARKTANTEIL_FERNSEHER_SMART_L_TV_SETS_A_PP</t>
  </si>
  <si>
    <t>Marktanteil - Smart-TV L (Effizienzklasse A++)</t>
  </si>
  <si>
    <t>Market share - Smart TV L (efficiency class A++)</t>
  </si>
  <si>
    <t>MARKTANTEIL_FERNSEHER_SMART_L_TV_SETS_A_PPP</t>
  </si>
  <si>
    <t>Marktanteil - Smart-TV L (Effizienzklasse A+++)</t>
  </si>
  <si>
    <t>Market share - Smart TV L (efficiency class A+++)</t>
  </si>
  <si>
    <t>MARKTANTEIL_FERNSEHER_SMART_L_TV_SETS_B</t>
  </si>
  <si>
    <t>Marktanteil - Smart-TV L (Effizienzklasse B)</t>
  </si>
  <si>
    <t>Market share - Smart TV L (efficiency class B)</t>
  </si>
  <si>
    <t>MARKTANTEIL_FERNSEHER_SMART_L_TV_SETS_C</t>
  </si>
  <si>
    <t>Marktanteil - Smart-TV L (Effizienzklasse C)</t>
  </si>
  <si>
    <t>Market share - Smart TV L (efficiency class C)</t>
  </si>
  <si>
    <t>MARKTANTEIL_FERNSEHER_SMART_L_TV_SETS_D</t>
  </si>
  <si>
    <t>Marktanteil - Smart-TV L (Effizienzklasse D)</t>
  </si>
  <si>
    <t>Market share - Smart TV L (efficiency class D)</t>
  </si>
  <si>
    <t>MARKTANTEIL_FERNSEHER_SMART_L_TV_SETS_E</t>
  </si>
  <si>
    <t>Marktanteil - Smart-TV L (Effizienzklasse E)</t>
  </si>
  <si>
    <t>Market share - Smart TV L (efficiency class E)</t>
  </si>
  <si>
    <t>MARKTANTEIL_FERNSEHER_SMART_L_TV_SETS_F</t>
  </si>
  <si>
    <t>Marktanteil - Smart-TV L (Effizienzklasse F)</t>
  </si>
  <si>
    <t>Market share - Smart TV L (efficiency class F)</t>
  </si>
  <si>
    <t>MARKTANTEIL_FERNSEHER_SMART_M</t>
  </si>
  <si>
    <t>Marktanteil - Smart-TV M</t>
  </si>
  <si>
    <t>Market share - Smart TV M</t>
  </si>
  <si>
    <t>MARKTANTEIL_FERNSEHER_SMART_M_TV_SETS_A</t>
  </si>
  <si>
    <t>Marktanteil - Smart-TV M (Effizienzklasse A)</t>
  </si>
  <si>
    <t>Market share - Smart TV M (efficiency class A)</t>
  </si>
  <si>
    <t>MARKTANTEIL_FERNSEHER_SMART_M_TV_SETS_A_P</t>
  </si>
  <si>
    <t>Marktanteil - Smart-TV M (Effizienzklasse A+)</t>
  </si>
  <si>
    <t>Market share - Smart TV M (efficiency class A+)</t>
  </si>
  <si>
    <t>MARKTANTEIL_FERNSEHER_SMART_M_TV_SETS_A_PP</t>
  </si>
  <si>
    <t>Marktanteil - Smart-TV M (Effizienzklasse A++)</t>
  </si>
  <si>
    <t>Market share - Smart TV M (efficiency class A++)</t>
  </si>
  <si>
    <t>MARKTANTEIL_FERNSEHER_SMART_M_TV_SETS_A_PPP</t>
  </si>
  <si>
    <t>Marktanteil - Smart-TV M (Effizienzklasse A+++)</t>
  </si>
  <si>
    <t>Market share - Smart TV M (efficiency class A+++)</t>
  </si>
  <si>
    <t>MARKTANTEIL_FERNSEHER_SMART_M_TV_SETS_B</t>
  </si>
  <si>
    <t>Marktanteil - Smart-TV M (Effizienzklasse B)</t>
  </si>
  <si>
    <t>Market share - Smart TV M (efficiency class B)</t>
  </si>
  <si>
    <t>MARKTANTEIL_FERNSEHER_SMART_M_TV_SETS_C</t>
  </si>
  <si>
    <t>Marktanteil - Smart-TV M (Effizienzklasse C)</t>
  </si>
  <si>
    <t>Market share - Smart TV M (efficiency class C)</t>
  </si>
  <si>
    <t>MARKTANTEIL_FERNSEHER_SMART_M_TV_SETS_D</t>
  </si>
  <si>
    <t>Marktanteil - Smart-TV M (Effizienzklasse D)</t>
  </si>
  <si>
    <t>Market share - Smart TV M (efficiency class D)</t>
  </si>
  <si>
    <t>MARKTANTEIL_FERNSEHER_SMART_M_TV_SETS_E</t>
  </si>
  <si>
    <t>Marktanteil - Smart-TV M (Effizienzklasse E)</t>
  </si>
  <si>
    <t>Market share - Smart TV M (efficiency class E)</t>
  </si>
  <si>
    <t>MARKTANTEIL_FERNSEHER_SMART_M_TV_SETS_F</t>
  </si>
  <si>
    <t>Marktanteil - Smart-TV M (Effizienzklasse F)</t>
  </si>
  <si>
    <t>Market share - Smart TV M (efficiency class F)</t>
  </si>
  <si>
    <t>MARKTANTEIL_FERNSEHER_SMART_S</t>
  </si>
  <si>
    <t>Marktanteil - Smart-TV S</t>
  </si>
  <si>
    <t>Market share - Smart TV S</t>
  </si>
  <si>
    <t>MARKTANTEIL_FERNSEHER_SMART_S_TV_SETS_A</t>
  </si>
  <si>
    <t>Marktanteil - Smart-TV S (Effizienzklasse A)</t>
  </si>
  <si>
    <t>Market share - Smart TV S (efficiency class A)</t>
  </si>
  <si>
    <t>MARKTANTEIL_FERNSEHER_SMART_S_TV_SETS_A_P</t>
  </si>
  <si>
    <t>Marktanteil - Smart-TV S (Effizienzklasse A+)</t>
  </si>
  <si>
    <t>Market share - Smart TV S (efficiency class A+)</t>
  </si>
  <si>
    <t>MARKTANTEIL_FERNSEHER_SMART_S_TV_SETS_A_PP</t>
  </si>
  <si>
    <t>Marktanteil - Smart-TV S (Effizienzklasse A++)</t>
  </si>
  <si>
    <t>Market share - Smart TV S (efficiency class A++)</t>
  </si>
  <si>
    <t>MARKTANTEIL_FERNSEHER_SMART_S_TV_SETS_A_PPP</t>
  </si>
  <si>
    <t>Marktanteil - Smart-TV S (Effizienzklasse A+++)</t>
  </si>
  <si>
    <t>Market share - Smart TV S (efficiency class A+++)</t>
  </si>
  <si>
    <t>MARKTANTEIL_FERNSEHER_SMART_S_TV_SETS_B</t>
  </si>
  <si>
    <t>Marktanteil - Smart-TV S (Effizienzklasse B)</t>
  </si>
  <si>
    <t>Market share - Smart TV S (efficiency class B)</t>
  </si>
  <si>
    <t>MARKTANTEIL_FERNSEHER_SMART_S_TV_SETS_C</t>
  </si>
  <si>
    <t>Marktanteil - Smart-TV S (Effizienzklasse C)</t>
  </si>
  <si>
    <t>Market share - Smart TV S (efficiency class C)</t>
  </si>
  <si>
    <t>MARKTANTEIL_FERNSEHER_SMART_S_TV_SETS_D</t>
  </si>
  <si>
    <t>Marktanteil - Smart-TV S (Effizienzklasse D)</t>
  </si>
  <si>
    <t>Market share - Smart TV S (efficiency class D)</t>
  </si>
  <si>
    <t>MARKTANTEIL_FERNSEHER_SMART_S_TV_SETS_E</t>
  </si>
  <si>
    <t>Marktanteil - Smart-TV S (Effizienzklasse E)</t>
  </si>
  <si>
    <t>Market share - Smart TV S (efficiency class E)</t>
  </si>
  <si>
    <t>MARKTANTEIL_FERNSEHER_SMART_S_TV_SETS_F</t>
  </si>
  <si>
    <t>Marktanteil - Smart-TV S (Effizienzklasse F)</t>
  </si>
  <si>
    <t>Market share - Smart TV S (efficiency class F)</t>
  </si>
  <si>
    <t>MARKTANTEIL_FERNSEHER_SMART_XL</t>
  </si>
  <si>
    <t>Marktanteil - Smart-TV XL</t>
  </si>
  <si>
    <t>Market share - Smart TV XL</t>
  </si>
  <si>
    <t>MARKTANTEIL_FERNSEHER_SMART_XL_TV_SETS_A</t>
  </si>
  <si>
    <t>Marktanteil - Smart-TV XL (Effizienzklasse A)</t>
  </si>
  <si>
    <t>Market share - Smart TV XL (efficiency class A)</t>
  </si>
  <si>
    <t>MARKTANTEIL_FERNSEHER_SMART_XL_TV_SETS_A_P</t>
  </si>
  <si>
    <t>Marktanteil - Smart-TV XL (Effizienzklasse A+)</t>
  </si>
  <si>
    <t>Market share - Smart TV XL (efficiency class A+)</t>
  </si>
  <si>
    <t>MARKTANTEIL_FERNSEHER_SMART_XL_TV_SETS_A_PP</t>
  </si>
  <si>
    <t>Marktanteil - Smart-TV XL (Effizienzklasse A++)</t>
  </si>
  <si>
    <t>Market share - Smart TV XL (efficiency class A++)</t>
  </si>
  <si>
    <t>MARKTANTEIL_FERNSEHER_SMART_XL_TV_SETS_A_PPP</t>
  </si>
  <si>
    <t>Marktanteil - Smart-TV XL (Effizienzklasse A+++)</t>
  </si>
  <si>
    <t>Market share - Smart TV XL (efficiency class A+++)</t>
  </si>
  <si>
    <t>MARKTANTEIL_FERNSEHER_SMART_XL_TV_SETS_B</t>
  </si>
  <si>
    <t>Marktanteil - Smart-TV XL (Effizienzklasse B)</t>
  </si>
  <si>
    <t>Market share - Smart TV XL (efficiency class B)</t>
  </si>
  <si>
    <t>MARKTANTEIL_FERNSEHER_SMART_XL_TV_SETS_C</t>
  </si>
  <si>
    <t>Marktanteil - Smart-TV XL (Effizienzklasse C)</t>
  </si>
  <si>
    <t>Market share - Smart TV XL (efficiency class C)</t>
  </si>
  <si>
    <t>MARKTANTEIL_FERNSEHER_SMART_XL_TV_SETS_D</t>
  </si>
  <si>
    <t>Marktanteil - Smart-TV XL (Effizienzklasse D)</t>
  </si>
  <si>
    <t>Market share - Smart TV XL (efficiency class D)</t>
  </si>
  <si>
    <t>MARKTANTEIL_FERNSEHER_SMART_XL_TV_SETS_E</t>
  </si>
  <si>
    <t>Marktanteil - Smart-TV XL (Effizienzklasse E)</t>
  </si>
  <si>
    <t>Market share - Smart TV XL (efficiency class E)</t>
  </si>
  <si>
    <t>MARKTANTEIL_FERNSEHER_SMART_XL_TV_SETS_F</t>
  </si>
  <si>
    <t>Marktanteil - Smart-TV XL (Effizienzklasse F)</t>
  </si>
  <si>
    <t>Market share - Smart TV XL (efficiency class F)</t>
  </si>
  <si>
    <t>MARKTANTEIL_FERNSEHER_XL</t>
  </si>
  <si>
    <t>Marktanteil - Fernseher XL</t>
  </si>
  <si>
    <t>Market share - TV XL</t>
  </si>
  <si>
    <t>MARKTANTEIL_FERNSEHER_XL_TV_SETS_A</t>
  </si>
  <si>
    <t>Marktanteil - Fernseher XL (Effizienzklasse A)</t>
  </si>
  <si>
    <t>Market share - TV XL (efficiency class A)</t>
  </si>
  <si>
    <t>MARKTANTEIL_FERNSEHER_XL_TV_SETS_A_P</t>
  </si>
  <si>
    <t>Marktanteil - Fernseher XL (Effizienzklasse A+)</t>
  </si>
  <si>
    <t>Market share - TV XL (efficiency class A+)</t>
  </si>
  <si>
    <t>MARKTANTEIL_FERNSEHER_XL_TV_SETS_A_PP</t>
  </si>
  <si>
    <t>Marktanteil - Fernseher XL (Effizienzklasse A++)</t>
  </si>
  <si>
    <t>Market share - TV XL (efficiency class A++)</t>
  </si>
  <si>
    <t>MARKTANTEIL_FERNSEHER_XL_TV_SETS_A_PPP</t>
  </si>
  <si>
    <t>Marktanteil - Fernseher XL (Effizienzklasse A+++)</t>
  </si>
  <si>
    <t>Market share - TV XL (efficiency class A+++)</t>
  </si>
  <si>
    <t>MARKTANTEIL_FERNSEHER_XL_TV_SETS_B</t>
  </si>
  <si>
    <t>Marktanteil - Fernseher XL (Effizienzklasse B)</t>
  </si>
  <si>
    <t>Market share - TV XL (efficiency class B)</t>
  </si>
  <si>
    <t>MARKTANTEIL_FERNSEHER_XL_TV_SETS_C</t>
  </si>
  <si>
    <t>Marktanteil - Fernseher XL (Effizienzklasse C)</t>
  </si>
  <si>
    <t>Market share - TV XL (efficiency class C)</t>
  </si>
  <si>
    <t>MARKTANTEIL_FERNSEHER_XL_TV_SETS_D</t>
  </si>
  <si>
    <t>Marktanteil - Fernseher XL (Effizienzklasse D)</t>
  </si>
  <si>
    <t>Market share - TV XL (efficiency class D)</t>
  </si>
  <si>
    <t>MARKTANTEIL_FERNSEHER_XL_TV_SETS_E</t>
  </si>
  <si>
    <t>Marktanteil - Fernseher XL (Effizienzklasse E)</t>
  </si>
  <si>
    <t>Market share - TV XL (efficiency class E)</t>
  </si>
  <si>
    <t>MARKTANTEIL_FERNSEHER_XL_TV_SETS_F</t>
  </si>
  <si>
    <t>Marktanteil - Fernseher XL (Effizienzklasse F)</t>
  </si>
  <si>
    <t>Market share - TV XL (efficiency class F)</t>
  </si>
  <si>
    <t>MARKTANTEIL_GEFRIERSCHRAENKE</t>
  </si>
  <si>
    <t>MARKTANTEIL_HAUSHALTSGERAETE</t>
  </si>
  <si>
    <t>Marktanteil - Gefrierschrank</t>
  </si>
  <si>
    <t>Market share - freezer</t>
  </si>
  <si>
    <t>MARKTANTEIL_GEFRIERSCHRAENKE_GEFRIERSCHRANK_A_P</t>
  </si>
  <si>
    <t>Marktanteil - Gefrierschrank (Effizienzklasse A+)</t>
  </si>
  <si>
    <t>Market share - freezer (efficiency class A+)</t>
  </si>
  <si>
    <t>MARKTANTEIL_GEFRIERSCHRAENKE_GEFRIERSCHRANK_A_PP</t>
  </si>
  <si>
    <t>Marktanteil - Gefrierschrank (Effizienzklasse A++)</t>
  </si>
  <si>
    <t>Market share - freezer (efficiency class A++)</t>
  </si>
  <si>
    <t>MARKTANTEIL_GEFRIERSCHRAENKE_GEFRIERSCHRANK_A_PPP</t>
  </si>
  <si>
    <t>Marktanteil - Gefrierschrank (Effizienzklasse A+++)</t>
  </si>
  <si>
    <t>Market share - freezer (efficiency class A+++)</t>
  </si>
  <si>
    <t>MARKTANTEIL_GEFRIERSCHRAENKE_GEFRIERSCHRANK_NEUE_KLASSE</t>
  </si>
  <si>
    <t>Marktanteil - Gefrierschrank (neue Klasse)</t>
  </si>
  <si>
    <t>Market share - freezer (new class)</t>
  </si>
  <si>
    <t>MARKTANTEIL_GESCHIRRSPUELER</t>
  </si>
  <si>
    <t>Marktanteil - Geschirrspüler</t>
  </si>
  <si>
    <t>Market share - dishwasher</t>
  </si>
  <si>
    <t>MARKTANTEIL_GESCHIRRSPUELER_GESCHIRRSPUELER_A_P</t>
  </si>
  <si>
    <t>Marktanteil - Geschirrspüler (Effizienzklasse A+)</t>
  </si>
  <si>
    <t>Market share - dishwashers (efficiency class A+)</t>
  </si>
  <si>
    <t>MARKTANTEIL_GESCHIRRSPUELER_GESCHIRRSPUELER_A_PP</t>
  </si>
  <si>
    <t>Marktanteil - Geschirrspüler (Effizienzklasse A++)</t>
  </si>
  <si>
    <t>Market share - dishwashers (efficiency class A++)</t>
  </si>
  <si>
    <t>MARKTANTEIL_GESCHIRRSPUELER_GESCHIRRSPUELER_A_PPP</t>
  </si>
  <si>
    <t>Marktanteil - Geschirrspüler (Effizienzklasse A+++)</t>
  </si>
  <si>
    <t>Market share - dishwashers (efficiency class A+++)</t>
  </si>
  <si>
    <t>MARKTANTEIL_GESCHIRRSPUELER_GESCHIRRSPUELER_NEUE_KLASSE</t>
  </si>
  <si>
    <t>Marktanteil - Geschirrspüler (neue Klasse)</t>
  </si>
  <si>
    <t>Market share - dishwashers (new class)</t>
  </si>
  <si>
    <t>Marktanteil - Haushaltsgeräte</t>
  </si>
  <si>
    <t>Market share - household appliances</t>
  </si>
  <si>
    <t>MARKTANTEIL_HERDE</t>
  </si>
  <si>
    <t>Marktanteil - Herde</t>
  </si>
  <si>
    <t>Market share - cookers</t>
  </si>
  <si>
    <t>MARKTANTEIL_HERDE_ELEKTROHERD_DURCHSCHNITT_UNSCHARFE_KLASSE_I</t>
  </si>
  <si>
    <t>Marktanteil - Elektroherd (Unscharfe-Klasse I, Durschnitt)</t>
  </si>
  <si>
    <t>Market share - electric cookers (unsharp class I, average)</t>
  </si>
  <si>
    <t>MARKTANTEIL_HERDE_ELEKTROHERD_DURCHSCHNITT_UNSCHARFE_KLASSE_II</t>
  </si>
  <si>
    <t>Marktanteil - Elektroherd (Unscharfe-Klasse II, Durschnitt)</t>
  </si>
  <si>
    <t>Market share - electric cookers (fuzzy class II, average)</t>
  </si>
  <si>
    <t>MARKTANTEIL_HERDE_ELEKTROHERD_DURCHSCHNITT_UNSCHARFE_KLASSE_III</t>
  </si>
  <si>
    <t>Marktanteil - Elektroherd (Unscharfe-Klasse III, Durschnitt)</t>
  </si>
  <si>
    <t>Market share - electric cookers (fuzzy class III, average)</t>
  </si>
  <si>
    <t>MARKTANTEIL_HERDE_GAS_HERDE_DURCHSCHNITT_UNSCHARFE_KLASSE_I</t>
  </si>
  <si>
    <t>Marktanteil - Gasherde (Unscharfe-Klasse I, Durchschnitt)</t>
  </si>
  <si>
    <t>Market share - gas ovens (unsharp class I, average)</t>
  </si>
  <si>
    <t>MARKTANTEIL_HERDE_GAS_HERDE_DURCHSCHNITT_UNSCHARFE_KLASSE_II</t>
  </si>
  <si>
    <t>Marktanteil - Gasherde (Unscharfe-Klasse II, Durchschnitt)</t>
  </si>
  <si>
    <t>Market share - gas ovens (unsharp class II, average)</t>
  </si>
  <si>
    <t>MARKTANTEIL_HERDE_GAS_HERDE_DURCHSCHNITT_UNSCHARFE_KLASSE_III</t>
  </si>
  <si>
    <t>Marktanteil - Gasherde (Unscharfe-Klasse III, Durchschnitt)</t>
  </si>
  <si>
    <t>Market share - gas cookers (fuzzy class III, average)</t>
  </si>
  <si>
    <t>Marktanteil - Informations- und Kommunikationstechnik</t>
  </si>
  <si>
    <t>Market share - information and communication technology</t>
  </si>
  <si>
    <t>MARKTANTEIL_KLIMAANLAGEN</t>
  </si>
  <si>
    <t>Marktanteil - Klimaanlagen</t>
  </si>
  <si>
    <t>Market share - air conditioning systems</t>
  </si>
  <si>
    <t>MARKTANTEIL_KLIMAANLAGEN_KUEHLSPLIT_ANLAGE_A</t>
  </si>
  <si>
    <t>Marktanteil - Kühlsplitanlage (Effizienzklasse A)</t>
  </si>
  <si>
    <t>Market share - cooling split system (efficiency class A)</t>
  </si>
  <si>
    <t>MARKTANTEIL_KLIMAANLAGEN_KUEHLSPLIT_ANLAGE_B</t>
  </si>
  <si>
    <t>Marktanteil - Kühlsplitanlage (Effizienzklasse B)</t>
  </si>
  <si>
    <t>Market share - cooling split system (efficiency class B)</t>
  </si>
  <si>
    <t>MARKTANTEIL_KLIMAANLAGEN_KUEHLSPLIT_ANLAGE_C</t>
  </si>
  <si>
    <t>Marktanteil - Kühlsplitanlage (Effizienzklasse C)</t>
  </si>
  <si>
    <t>Market share - cooling split system (efficiency class C)</t>
  </si>
  <si>
    <t>MARKTANTEIL_KLIMAANLAGEN_MOBILE_KLIMAGERAETE_C</t>
  </si>
  <si>
    <t>Marktanteil - Mobile Klimageräte (Effizienzklasse C)</t>
  </si>
  <si>
    <t>Market share - mobile air conditioning units (efficiency class C)</t>
  </si>
  <si>
    <t>MARKTANTEIL_KLIMAANLAGEN_MOBILE_KLIMAGERAETE_D</t>
  </si>
  <si>
    <t>Marktanteil - Mobile Klimageräte (Effizienzklasse D)</t>
  </si>
  <si>
    <t>Market share - mobile air conditioning units (efficiency class D)</t>
  </si>
  <si>
    <t>MARKTANTEIL_KLIMAANLAGEN_MOBILE_KLIMAGERAETE_E</t>
  </si>
  <si>
    <t>Marktanteil - Mobile Klimageräte (Effizienzklasse E)</t>
  </si>
  <si>
    <t>Market share - mobile air conditioning units (efficiency class E)</t>
  </si>
  <si>
    <t>MARKTANTEIL_KLIMAANLAGEN_MOBILE_KLIMAGERAETE_F</t>
  </si>
  <si>
    <t>Marktanteil - Mobile Klimageräte (Effizienzklasse F)</t>
  </si>
  <si>
    <t>Market share - Mobile air conditioning units (efficiency class F)</t>
  </si>
  <si>
    <t>MARKTANTEIL_KLIMAANLAGEN_MOBILE_KLIMAGERAETE_G</t>
  </si>
  <si>
    <t>Marktanteil - Mobile Klimageräte (Effizienzklasse G)</t>
  </si>
  <si>
    <t>Market share - Mobile air conditioning units (efficiency class G)</t>
  </si>
  <si>
    <t>MARKTANTEIL_KLIMAANLAGEN_REVERSIBLE_SPLITANLAGE_A</t>
  </si>
  <si>
    <t>Marktanteil - Reversible Splitanlagen (Effizienzklasse A)</t>
  </si>
  <si>
    <t>Market share - Reversible split systems (efficiency class A)</t>
  </si>
  <si>
    <t>MARKTANTEIL_KLIMAANLAGEN_REVERSIBLE_SPLITANLAGE_B</t>
  </si>
  <si>
    <t>Marktanteil - Reversible Splitanlagen (Effizienzklasse B)</t>
  </si>
  <si>
    <t>Market share - reversible split systems (efficiency class B)</t>
  </si>
  <si>
    <t>MARKTANTEIL_KLIMAANLAGEN_REVERSIBLE_SPLITANLAGE_C</t>
  </si>
  <si>
    <t>Marktanteil - Reversible Splitanlagen (Effizienzklasse C)</t>
  </si>
  <si>
    <t>Market share - Reversible split systems (efficiency class C)</t>
  </si>
  <si>
    <t>MARKTANTEIL_KUEHLSCHRAENKE</t>
  </si>
  <si>
    <t>Marktanteil - Kühlschrank</t>
  </si>
  <si>
    <t>Market share - Refrigerator</t>
  </si>
  <si>
    <t>MARKTANTEIL_KUEHLSCHRAENKE_KUEHLSCHRANK_A_P</t>
  </si>
  <si>
    <t>Marktanteil - Kühlschrank (Effizienzklasse A+)</t>
  </si>
  <si>
    <t>Market share - Refrigerator (efficiency class A+)</t>
  </si>
  <si>
    <t>MARKTANTEIL_KUEHLSCHRAENKE_KUEHLSCHRANK_A_PP</t>
  </si>
  <si>
    <t>Marktanteil - Kühlschrank (Effizienzklasse A++)</t>
  </si>
  <si>
    <t>Market share - Refrigerator (efficiency class A++)</t>
  </si>
  <si>
    <t>MARKTANTEIL_KUEHLSCHRAENKE_KUEHLSCHRANK_A_PPP</t>
  </si>
  <si>
    <t>Marktanteil - Kühlschrank (Effizienzklasse A+++)</t>
  </si>
  <si>
    <t>Market share - refrigerator (efficiency class A+++)</t>
  </si>
  <si>
    <t>MARKTANTEIL_KUEHLSCHRAENKE_KUEHLSCHRANK_NEUE_KLASSE</t>
  </si>
  <si>
    <t>Marktanteil - Kühlschrank (neue Klasse)</t>
  </si>
  <si>
    <t>Market share - refrigerator (new class)</t>
  </si>
  <si>
    <t>MARKTANTEIL_LAPTOPS_LAPTOP_UNSCHARFE_KLASSE_I</t>
  </si>
  <si>
    <t>Marktanteil - Laptop-Computer (Unscharfe-Klasse I)</t>
  </si>
  <si>
    <t>Market share - laptop computers (fuzzy class I)</t>
  </si>
  <si>
    <t>MARKTANTEIL_LAPTOPS_LAPTOP_UNSCHARFE_KLASSE_II</t>
  </si>
  <si>
    <t>Marktanteil - Laptop-Computer (Unscharfe-Klasse II)</t>
  </si>
  <si>
    <t>Market share - laptop computers (fuzzy class II)</t>
  </si>
  <si>
    <t>MARKTANTEIL_LAPTOPS_LAPTOP_UNSCHARFE_KLASSE_III</t>
  </si>
  <si>
    <t>Marktanteil - Laptop-Computer (Unscharfe-Klasse III)</t>
  </si>
  <si>
    <t>Market share - laptop computers (fuzzy class III)</t>
  </si>
  <si>
    <t>MARKTANTEIL_LAPTOPS_LAPTOP_UNSCHARFE_KLASSE_IV</t>
  </si>
  <si>
    <t>Marktanteil - Laptop-Computer (Unscharfe-Klasse  IV)</t>
  </si>
  <si>
    <t>Market share - laptop computers (fuzzy class  IV)</t>
  </si>
  <si>
    <t>MARKTANTEIL_MODEMS_ROUTER_MODEM_ROUTER_UNSCHARFE_KLASSE_I</t>
  </si>
  <si>
    <t>Marktanteil - Modems und Router (Unscharfe-Klasse I)</t>
  </si>
  <si>
    <t>Market share - modems and routers (fuzzy class I)</t>
  </si>
  <si>
    <t>MARKTANTEIL_MODEMS_ROUTER_MODEM_ROUTER_UNSCHARFE_KLASSE_II</t>
  </si>
  <si>
    <t>Marktanteil - Modems und Router (Unscharfe-Klasse II)</t>
  </si>
  <si>
    <t>Market share - modems and routers (fuzzy class II)</t>
  </si>
  <si>
    <t>MARKTANTEIL_MODEMS_ROUTER_MODEM_ROUTER_UNSCHARFE_KLASSE_III</t>
  </si>
  <si>
    <t>Marktanteil - Modems und Router (Unscharfe-Klasse III)</t>
  </si>
  <si>
    <t>Market share - modems and routers (fuzzy class III)</t>
  </si>
  <si>
    <t>MARKTANTEIL_SET_TOP_BOXEN_ESTB_PVR_SET_TOP_BOX_UNSCHARFE_KLASSE_I</t>
  </si>
  <si>
    <t>Marktanteil - Set-Top-Boxen (ESTB PVR, Unscharfe-Klasse I)</t>
  </si>
  <si>
    <t>Market share - set-top boxes (ESTB PVR, fuzzy class I)</t>
  </si>
  <si>
    <t>MARKTANTEIL_SET_TOP_BOXEN_ESTB_PVR_SET_TOP_BOX_UNSCHARFE_KLASSE_II</t>
  </si>
  <si>
    <t>Marktanteil - Set-Top-Boxen (ESTB PVR, Unscharfe-Klasse II)</t>
  </si>
  <si>
    <t>Market share - set-top boxes (ESTB PVR, fuzzy class II)</t>
  </si>
  <si>
    <t>MARKTANTEIL_SET_TOP_BOXEN_ESTB_PVR_SET_TOP_BOX_UNSCHARFE_KLASSE_III</t>
  </si>
  <si>
    <t>Marktanteil - Set-Top-Boxen (ESTB PVR, Unscharfe-Klasse III)</t>
  </si>
  <si>
    <t>Market share - set-top boxes (ESTB PVR, fuzzy class III)</t>
  </si>
  <si>
    <t>MARKTANTEIL_SET_TOP_BOXEN_ESTB_SET_TOP_BOX_UNSCHARFE_KLASSE_I</t>
  </si>
  <si>
    <t>Marktanteil - Set-Top-Boxen (ESTB, Unscharfe-Klasse I)</t>
  </si>
  <si>
    <t>Market share - set-top boxes (ESTB, fuzzy class I)</t>
  </si>
  <si>
    <t>MARKTANTEIL_SET_TOP_BOXEN_ESTB_SET_TOP_BOX_UNSCHARFE_KLASSE_II</t>
  </si>
  <si>
    <t>Marktanteil - Set-Top-Boxen (ESTB, Unscharfe-Klasse II)</t>
  </si>
  <si>
    <t>Market share - set-top boxes (ESTB, fuzzy class II)</t>
  </si>
  <si>
    <t>MARKTANTEIL_SET_TOP_BOXEN_ESTB_SET_TOP_BOX_UNSCHARFE_KLASSE_III</t>
  </si>
  <si>
    <t>Marktanteil - Set-Top-Boxen (ESTB, Unscharfe-Klasse III)</t>
  </si>
  <si>
    <t>Market share - set-top boxes (ESTB, fuzzy class III)</t>
  </si>
  <si>
    <t>MARKTANTEIL_TROCKNER</t>
  </si>
  <si>
    <t>Marktanteil - Wäschetrockner</t>
  </si>
  <si>
    <t>Market share - tumble dryers</t>
  </si>
  <si>
    <t>MARKTANTEIL_TROCKNER_TROCKNER_A</t>
  </si>
  <si>
    <t>Marktanteil - Wäschetrockner (Effizienzklasse A)</t>
  </si>
  <si>
    <t>Market share - tumble dryers (efficiency class A)</t>
  </si>
  <si>
    <t>MARKTANTEIL_TROCKNER_TROCKNER_A_P</t>
  </si>
  <si>
    <t>Marktanteil - Wäschetrockner (Effizienzklasse A+)</t>
  </si>
  <si>
    <t>Market share - tumble dryers (efficiency class A+)</t>
  </si>
  <si>
    <t>MARKTANTEIL_TROCKNER_TROCKNER_A_PP</t>
  </si>
  <si>
    <t>Marktanteil - Wäschetrockner (Effizienzklasse A++)</t>
  </si>
  <si>
    <t>Market share - tumble dryers (efficiency class A++)</t>
  </si>
  <si>
    <t>MARKTANTEIL_TROCKNER_TROCKNER_A_PPP</t>
  </si>
  <si>
    <t>Marktanteil - Wäschetrockner (Effizienzklasse A+++)</t>
  </si>
  <si>
    <t>Market share - tumble dryers (efficiency class A+++)</t>
  </si>
  <si>
    <t>MARKTANTEIL_TROCKNER_TROCKNER_B</t>
  </si>
  <si>
    <t>Marktanteil - Wäschetrockner (Effizienzklasse B)</t>
  </si>
  <si>
    <t>Market share - tumble dryers (efficiency class B)</t>
  </si>
  <si>
    <t>MARKTANTEIL_TROCKNER_TROCKNER_NEUE_KLASSE</t>
  </si>
  <si>
    <t>Marktanteil - Wäschetrockner (neue Klasse)</t>
  </si>
  <si>
    <t>Market share - tumble dryers (new class)</t>
  </si>
  <si>
    <t>MARKTANTEIL_WASCHMASCHINEN</t>
  </si>
  <si>
    <t>Marktanteil - Waschmaschinen</t>
  </si>
  <si>
    <t>Market share - washing machines</t>
  </si>
  <si>
    <t>MARKTANTEIL_WASCHMASCHINEN_WASCHMASCHINE_A_P</t>
  </si>
  <si>
    <t>Marktanteil - Waschmaschinen (Effizienzklasse A+)</t>
  </si>
  <si>
    <t>Market share - washing machines (efficiency class A+)</t>
  </si>
  <si>
    <t>MARKTANTEIL_WASCHMASCHINEN_WASCHMASCHINE_A_PP</t>
  </si>
  <si>
    <t>Marktanteil - Waschmaschinen (Effizienzklasse A++)</t>
  </si>
  <si>
    <t>Market share - washing machines (efficiency class A++)</t>
  </si>
  <si>
    <t>MARKTANTEIL_WASCHMASCHINEN_WASCHMASCHINE_A_PPP</t>
  </si>
  <si>
    <t>Marktanteil - Waschmaschinen (Effizienzklasse A+++)</t>
  </si>
  <si>
    <t>Market share - washing machines (efficiency class A+++)</t>
  </si>
  <si>
    <t>MARKTANTEIL_WASCHMASCHINEN_WASCHMASCHINE_NEUE_KLASSE</t>
  </si>
  <si>
    <t>Marktanteil - Waschmaschinen (neue Klasse)</t>
  </si>
  <si>
    <t>Market share - washing machines (new class)</t>
  </si>
  <si>
    <t>Minderung ggü. 1990</t>
  </si>
  <si>
    <t>Reduction compared to 1990</t>
  </si>
  <si>
    <t>MINDERUNGSPOTENZIAL</t>
  </si>
  <si>
    <t>Minderungspotenzial</t>
  </si>
  <si>
    <t>Reduction potential</t>
  </si>
  <si>
    <t>MINDERUNGSZIEL_BUNDES_KLIMASCHUTZGESETZ_2021</t>
  </si>
  <si>
    <t>Minderungsziel Bundes-Klimaschutzgesetz 2021</t>
  </si>
  <si>
    <t>Reduction target Federal Climate Protection Act 2021</t>
  </si>
  <si>
    <t>Mineral fertiliser use</t>
  </si>
  <si>
    <t>Demand for electrolysis hydrogen</t>
  </si>
  <si>
    <t>Demand for electricity-based synthetic liquid fuels</t>
  </si>
  <si>
    <t>NEHS</t>
  </si>
  <si>
    <t>Nationaler Emissionshandel (nEHS)</t>
  </si>
  <si>
    <t>National emissions trading (nEHS)</t>
  </si>
  <si>
    <t>NEHS_AKTIVITAETSRATE</t>
  </si>
  <si>
    <t>Nationaler Emissionshandel  - Aktivitätsrate</t>
  </si>
  <si>
    <t>National emissions trading - activity rate</t>
  </si>
  <si>
    <t>NEHS_EMISSION</t>
  </si>
  <si>
    <t>Nationaler Emissionshandel - Emission von Treibhausgasen</t>
  </si>
  <si>
    <t>National emissions trading - greenhouse gas emissions</t>
  </si>
  <si>
    <t>Preis im nationalen Emissionshandel (nEHS)</t>
  </si>
  <si>
    <t>Price in national emissions trading (nEHS)</t>
  </si>
  <si>
    <t>Nutzung Erdgas, Kohlen und Oele</t>
  </si>
  <si>
    <t xml:space="preserve"> </t>
  </si>
  <si>
    <t>Utilisation of natural gas, coal and oil</t>
  </si>
  <si>
    <t>Utilisation of renewable energies - biomass</t>
  </si>
  <si>
    <t>Utilisation of renewable energies - heat pumps</t>
  </si>
  <si>
    <t>Nutzung fossiler Heizarten, Erdgas, Heizoel und Kohle</t>
  </si>
  <si>
    <t>Use of fossil fuels, natural gas, heating oil and coal</t>
  </si>
  <si>
    <t>OIL_PRICE_BRENT</t>
  </si>
  <si>
    <t>Energiepreis Rohöl Brent</t>
  </si>
  <si>
    <t>Energy price of Brent crude oil</t>
  </si>
  <si>
    <t>OPEX_SUBVENTION</t>
  </si>
  <si>
    <t>Subventionen Betriebskosten</t>
  </si>
  <si>
    <t>Subsidies Operating costs</t>
  </si>
  <si>
    <t>PERSONENVERKEHRSLEISTUNG</t>
  </si>
  <si>
    <t>Personenverkehrsleistung</t>
  </si>
  <si>
    <t>Passenger transport performance</t>
  </si>
  <si>
    <t>Passenger transport performance - rail</t>
  </si>
  <si>
    <t>Personenverkehrsleistung - Fuss</t>
  </si>
  <si>
    <t>Passenger transport performance - foot</t>
  </si>
  <si>
    <t>Personenverkehrsleistung - Oeffentlicher Verkehr</t>
  </si>
  <si>
    <t>Passenger transport performance - public transport</t>
  </si>
  <si>
    <t>PERSONENVERKEHRSLEISTUNG_VERKEHRSLEISTUNG_PKW_FKM</t>
  </si>
  <si>
    <t>Personenverkehrsleistung - Pkw (Fahrzeugkilometer)</t>
  </si>
  <si>
    <t>Passenger transport performance - car (vehicle kilometres)</t>
  </si>
  <si>
    <t>PERSONENVERKEHRSLEISTUNG_VERKEHRSLEISTUNG_PKW_PKM</t>
  </si>
  <si>
    <t>Personenverkehrsleistung - Pkw (Personenkilometer)</t>
  </si>
  <si>
    <t>Passenger transport performance - car (passenger kilometres)</t>
  </si>
  <si>
    <t>Passenger transport performance - bicycle</t>
  </si>
  <si>
    <t>PREISSPREAD_ZWISCHEN_STROM_SUBVENTION_UND_ERDGAS_CO2</t>
  </si>
  <si>
    <t>Preisspread zwischen (Strom+Subvention) und (Erdgas+CO2)</t>
  </si>
  <si>
    <t>Price spread between (electricity+subsidy) and (natural gas+CO2)</t>
  </si>
  <si>
    <t>Primärenergieverbrauch</t>
  </si>
  <si>
    <t>Primary energy consumption</t>
  </si>
  <si>
    <t>PROD_MENGEN</t>
  </si>
  <si>
    <t>Produktionsmengen</t>
  </si>
  <si>
    <t>Production volumes</t>
  </si>
  <si>
    <t>PROD_MENGEN_AL_P</t>
  </si>
  <si>
    <t>Produktionsmengen - Aluminium (primär)</t>
  </si>
  <si>
    <t>Production volumes - Aluminium (primary)</t>
  </si>
  <si>
    <t>PROD_MENGEN_AL_S</t>
  </si>
  <si>
    <t>Produktionsmengen - Aluminium (sekundär)</t>
  </si>
  <si>
    <t>Production volumes - Aluminium (secondary)</t>
  </si>
  <si>
    <t>PROD_MENGEN_AMMON</t>
  </si>
  <si>
    <t>Produktionsmengen - Ammoniak</t>
  </si>
  <si>
    <t>Production volumes - ammonia</t>
  </si>
  <si>
    <t>PROD_MENGEN_CHLOR</t>
  </si>
  <si>
    <t>Produktionsmengen - Chlor</t>
  </si>
  <si>
    <t>Production volumes - chlorine</t>
  </si>
  <si>
    <t>PROD_MENGEN_CU_P</t>
  </si>
  <si>
    <t>Produktionsmengen - Kupfer (primär)</t>
  </si>
  <si>
    <t>Production volumes - Copper (primary)</t>
  </si>
  <si>
    <t>PROD_MENGEN_CU_S</t>
  </si>
  <si>
    <t>Produktionsmengen - Kupfer (sekundär)</t>
  </si>
  <si>
    <t>Production volumes - Copper (secondary)</t>
  </si>
  <si>
    <t>Produktionsmengen - Elektrische Glasschmelze</t>
  </si>
  <si>
    <t>Production volumes - Electrical glass melting</t>
  </si>
  <si>
    <t>PROD_MENGEN_ETHYLEN</t>
  </si>
  <si>
    <t>Produktionsmengen - Ethylen</t>
  </si>
  <si>
    <t>Production volumes - Ethylene</t>
  </si>
  <si>
    <t>Produktionsmengen - Ammoniak (H2 basiert)</t>
  </si>
  <si>
    <t>Production volumes - Ammonia (H2 based)</t>
  </si>
  <si>
    <t>Produktionsmengen - Ethylen (H2 basiert)</t>
  </si>
  <si>
    <t>Production volumes - Ethylene (H2 based)</t>
  </si>
  <si>
    <t>Produktionsmengen - Eisenschwamm (H2 basiert)</t>
  </si>
  <si>
    <t>Production volumes - Sponge iron (H2 based)</t>
  </si>
  <si>
    <t>Produktionsmengen - Kalksteinreduzierte Bindemittel</t>
  </si>
  <si>
    <t>Production volumes - limestone-reduced binders</t>
  </si>
  <si>
    <t>PROD_MENGEN_KOKS</t>
  </si>
  <si>
    <t>Produktionsmengen - Koks</t>
  </si>
  <si>
    <t>Production volumes - coke</t>
  </si>
  <si>
    <t>PROD_MENGEN_METHANOL</t>
  </si>
  <si>
    <t>Produktionsmengen - Methanol</t>
  </si>
  <si>
    <t>Production volumes - methanol</t>
  </si>
  <si>
    <t>PROD_MENGEN_PAPIER_CHEM</t>
  </si>
  <si>
    <t>Produktionsmengen - Papierfasern (chemisch)</t>
  </si>
  <si>
    <t>Production volumes - paper fibres (chemical)</t>
  </si>
  <si>
    <t>PROD_MENGEN_PAPIER_MECH</t>
  </si>
  <si>
    <t>Produktionsmengen - Papierfasern (mechanisch)</t>
  </si>
  <si>
    <t>Production volumes - paper fibres (mechanical)</t>
  </si>
  <si>
    <t>PROD_MENGEN_ZEMENT</t>
  </si>
  <si>
    <t>Produktionsmengen - Zement</t>
  </si>
  <si>
    <t>Production volumes - cement</t>
  </si>
  <si>
    <t>PROD_MENGEN_ZN_P</t>
  </si>
  <si>
    <t>Produktionsmengen - Zink (primär)</t>
  </si>
  <si>
    <t>Production volumes - Zinc (primary)</t>
  </si>
  <si>
    <t>PROD_MENGEN_ZN_S</t>
  </si>
  <si>
    <t>Produktionsmengen - Zink (sekundär)</t>
  </si>
  <si>
    <t>Production volumes - Zinc (secondary)</t>
  </si>
  <si>
    <t>SPEZIFISCHER_STROMVERBRAUCH</t>
  </si>
  <si>
    <t>Spezifischer Stromverbrauch</t>
  </si>
  <si>
    <t>Specific electricity consumption</t>
  </si>
  <si>
    <t>SPEZIFISCHER_STROMVERBRAUCH_BELEUCHTUNG_BELEUCHTUNG</t>
  </si>
  <si>
    <t>Spezifischer Stromverbrauch - Bleuchtung</t>
  </si>
  <si>
    <t>Specific electricity consumption - lighting</t>
  </si>
  <si>
    <t>SPEZIFISCHER_STROMVERBRAUCH_ELEKTRISCHER_GERAETE_IM_BESTAND_BELEUCHTUNG</t>
  </si>
  <si>
    <t>Spezifischer Stromverbrauch - Beleuchtung (Bestand)</t>
  </si>
  <si>
    <t>Specific electricity consumption - lighting (stock)</t>
  </si>
  <si>
    <t>SPEZIFISCHER_STROMVERBRAUCH_ELEKTRISCHER_GERAETE_IM_BESTAND_FERNSEHER</t>
  </si>
  <si>
    <t>Spezifischer Stromverbrauch - Fernseher (Bestand)</t>
  </si>
  <si>
    <t>Specific electricity consumption - televisions (stock)</t>
  </si>
  <si>
    <t>SPEZIFISCHER_STROMVERBRAUCH_ELEKTRISCHER_GERAETE_IM_BESTAND_KUEHLSCHRAENKE</t>
  </si>
  <si>
    <t>Spezifischer Stromverbrauch - Kühlschränke (Bestand)</t>
  </si>
  <si>
    <t>Specific electricity consumption - refrigerators (stock)</t>
  </si>
  <si>
    <t>SPEZIFISCHER_STROMVERBRAUCH_ELEKTRISCHER_GERAETE_IM_BESTAND_WASCHMASCHINEN</t>
  </si>
  <si>
    <t>Spezifischer Stromverbrauch - Waschmaschinen (Bestand)</t>
  </si>
  <si>
    <t>Specific electricity consumption - washing machines (stock)</t>
  </si>
  <si>
    <t>SPEZIFISCHER_STROMVERBRAUCH_IUK_COMPUTER_BILDSCHIRME</t>
  </si>
  <si>
    <t>Spezifischer Stromverbrauch - Computerbildschirme</t>
  </si>
  <si>
    <t>Specific electricity consumption - computer monitors</t>
  </si>
  <si>
    <t>SPEZIFISCHER_STROMVERBRAUCH_IUK_DESKTOP_PCS</t>
  </si>
  <si>
    <t>Spezifischer Stromverbrauch - Desktop-PC</t>
  </si>
  <si>
    <t>Specific electricity consumption - desktop PC</t>
  </si>
  <si>
    <t>SPEZIFISCHER_STROMVERBRAUCH_IUK_FERNSEHER</t>
  </si>
  <si>
    <t>Spezifischer Stromverbrauch - Fernseher</t>
  </si>
  <si>
    <t>Specific electricity consumption - televisions</t>
  </si>
  <si>
    <t>SPEZIFISCHER_STROMVERBRAUCH_IUK_LAPTOPS</t>
  </si>
  <si>
    <t>Spezifischer Stromverbrauch - Laptops</t>
  </si>
  <si>
    <t>Specific electricity consumption - laptops</t>
  </si>
  <si>
    <t>SPEZIFISCHER_STROMVERBRAUCH_IUK_MODEMS_ROUTER</t>
  </si>
  <si>
    <t>Spezifischer Stromverbrauch - Modems und Router</t>
  </si>
  <si>
    <t>Specific electricity consumption - modems and routers</t>
  </si>
  <si>
    <t>SPEZIFISCHER_STROMVERBRAUCH_IUK_SET_TOP_BOXEN</t>
  </si>
  <si>
    <t>Spezifischer Stromverbrauch - Set-Top-Boxen</t>
  </si>
  <si>
    <t>Specific electricity consumption - set-top boxes</t>
  </si>
  <si>
    <t>SPEZIFISCHER_STROMVERBRAUCH_KOCHEN_HERDE</t>
  </si>
  <si>
    <t>Spezifischer Stromverbrauch - Herde</t>
  </si>
  <si>
    <t>Specific electricity consumption - cookers</t>
  </si>
  <si>
    <t>SPEZIFISCHER_STROMVERBRAUCH_NEUER_ELEKTRISCHER_GERAETE_BELEUCHTUNG</t>
  </si>
  <si>
    <t>Spezifischer Stromverbrauch - Beleuchtung (Neubeschaffung)</t>
  </si>
  <si>
    <t>Specific electricity consumption - lighting (new purchases)</t>
  </si>
  <si>
    <t>SPEZIFISCHER_STROMVERBRAUCH_NEUER_ELEKTRISCHER_GERAETE_FERNSEHER</t>
  </si>
  <si>
    <t>Spezifischer Stromverbrauch - Fernseher (Neubeschaffung)</t>
  </si>
  <si>
    <t>Specific electricity consumption - televisions (new purchases)</t>
  </si>
  <si>
    <t>SPEZIFISCHER_STROMVERBRAUCH_NEUER_ELEKTRISCHER_GERAETE_KUEHLSCHRAENKE</t>
  </si>
  <si>
    <t>Spezifischer Stromverbrauch - Kühlschränke (Neubeschaffung)</t>
  </si>
  <si>
    <t>Specific electricity consumption - refrigerators (new purchases)</t>
  </si>
  <si>
    <t>SPEZIFISCHER_STROMVERBRAUCH_NEUER_ELEKTRISCHER_GERAETE_WASCHMASCHINEN</t>
  </si>
  <si>
    <t>Spezifischer Stromverbrauch - Waschmaschinen (Neubeschaffung)</t>
  </si>
  <si>
    <t>Specific electricity consumption - washing machines (new purchases)</t>
  </si>
  <si>
    <t>SPEZIFISCHER_STROMVERBRAUCH_RAUMKUEHLUNG_KLIMAANLAGEN</t>
  </si>
  <si>
    <t>Spezifischer Stromverbrauch - Klimaanlagen</t>
  </si>
  <si>
    <t>Specific electricity consumption - Air conditioners</t>
  </si>
  <si>
    <t>SPEZIFISCHER_STROMVERBRAUCH_WEISSE_WARE_GEFRIERSCHRAENKE</t>
  </si>
  <si>
    <t>Spezifischer Stromverbrauch - Gefrierschränke</t>
  </si>
  <si>
    <t>Specific electricity consumption - Freezers</t>
  </si>
  <si>
    <t>SPEZIFISCHER_STROMVERBRAUCH_WEISSE_WARE_GESCHIRRSPUELER</t>
  </si>
  <si>
    <t>Spezifischer Stromverbrauch - Geschirrspüler</t>
  </si>
  <si>
    <t>Specific electricity consumption - Dishwashers</t>
  </si>
  <si>
    <t>SPEZIFISCHER_STROMVERBRAUCH_WEISSE_WARE_KUEHLSCHRAENKE</t>
  </si>
  <si>
    <t>Spezifischer Stromverbrauch - Kühlschränke</t>
  </si>
  <si>
    <t>Specific electricity consumption - Refrigerators</t>
  </si>
  <si>
    <t>SPEZIFISCHER_STROMVERBRAUCH_WEISSE_WARE_TROCKNER</t>
  </si>
  <si>
    <t>Spezifischer Stromverbrauch - Trockner</t>
  </si>
  <si>
    <t>Specific electricity consumption - dryers</t>
  </si>
  <si>
    <t>SPEZIFISCHER_STROMVERBRAUCH_WEISSE_WARE_WASCHMASCHINEN</t>
  </si>
  <si>
    <t>Spezifischer Stromverbrauch - Waschmaschinen</t>
  </si>
  <si>
    <t>Specific electricity consumption - washing machines</t>
  </si>
  <si>
    <t>STEIGENDE_AUSSENTEMPERATUR</t>
  </si>
  <si>
    <t>Steigende Außentemperatur</t>
  </si>
  <si>
    <t>Rising outdoor temperature</t>
  </si>
  <si>
    <t>STROMERZEUGUNG</t>
  </si>
  <si>
    <t>Stromerzeugung</t>
  </si>
  <si>
    <t>Electricity generation</t>
  </si>
  <si>
    <t>STROMERZEUGUNG_AUS_EE</t>
  </si>
  <si>
    <t>Stromerzeugung - Erneuerbare Energien</t>
  </si>
  <si>
    <t>Electricity generation - Renewable energies</t>
  </si>
  <si>
    <t>Electricity generation - natural gas</t>
  </si>
  <si>
    <t>STROMERZEUGUNG_AUS_KOHLEKRAFT</t>
  </si>
  <si>
    <t>Stromerzeugung - Kohlekraft</t>
  </si>
  <si>
    <t>Electricity generation - coal power</t>
  </si>
  <si>
    <t>SUBVENTION_AN_HAUSHALTE_GEBAEUDE</t>
  </si>
  <si>
    <t>Subventionen Gebäude für Haushalte</t>
  </si>
  <si>
    <t>Subsidies for buildings for households</t>
  </si>
  <si>
    <t>SUBVENTION_AN_UNTERNEHMEN_GEBAEUDE</t>
  </si>
  <si>
    <t>Subventionen Gebäude für Unternehmen</t>
  </si>
  <si>
    <t>Subsidies for buildings for companies</t>
  </si>
  <si>
    <t>SUBVENTION_AN_UNTERNEHMEN_INDUSTRIE</t>
  </si>
  <si>
    <t>Subventionen Industrie für Unternehmen</t>
  </si>
  <si>
    <t>Subsidies for industry for companies</t>
  </si>
  <si>
    <t>Technologiemix von klimaneutraler Wärmeversorgung - Geothermie</t>
  </si>
  <si>
    <t>Technology mix of climate-neutral heat supply - geothermal energy</t>
  </si>
  <si>
    <t>TECHNOLOGIEMIX_VON_KLIMANEUTRALER_WAERMEVERSORGUNG_HEIZWERKE</t>
  </si>
  <si>
    <t>Technologiemix von klimaneutraler Wärmeversorgung - Heizwerke</t>
  </si>
  <si>
    <t>Technology mix of climate-neutral heat supply - heating plants</t>
  </si>
  <si>
    <t>Technologiemix von klimaneutraler Wärmeversorgung - KWK Wasserstoff</t>
  </si>
  <si>
    <t>Technology mix of climate-neutral heat supply - CHP hydrogen</t>
  </si>
  <si>
    <t>Technologiemix von klimaneutraler Wärmeversorgung - Power-to-heat</t>
  </si>
  <si>
    <t>Technology mix of climate-neutral heat supply - power-to-heat</t>
  </si>
  <si>
    <t>Technologiemix von klimaneutraler Wärmeversorgung - Solarthermie</t>
  </si>
  <si>
    <t>Technology mix of climate-neutral heat supply - solar thermal energy</t>
  </si>
  <si>
    <t>TECHNOLOGIEMIX_VON_KLIMANEUTRALER_WAERMEVERSORGUNG_WAERMEPUMPEN_KLEIN_GROSS</t>
  </si>
  <si>
    <t>Technologiemix von klimaneutraler Wärmeversorgung - Wärmepumpen (klein + groß)</t>
  </si>
  <si>
    <t>Technology mix of climate-neutral heat supply - heat pumps (small + large)</t>
  </si>
  <si>
    <t>Verkehrsleistung</t>
  </si>
  <si>
    <t>transport performance</t>
  </si>
  <si>
    <t>WASSERSTOFFBEDARF</t>
  </si>
  <si>
    <t>Wasserstoffbedarf</t>
  </si>
  <si>
    <t>Hydrogen demand</t>
  </si>
  <si>
    <t>Wasserstoffbedarf - chemischer Rohstoff</t>
  </si>
  <si>
    <t>Hydrogen demand - chemical raw material</t>
  </si>
  <si>
    <t>Wasserstoffbedarf - Industrie gesamt (ohne chemischen Rohstoff)</t>
  </si>
  <si>
    <t>Hydrogen demand - industry total (without chemical raw material)</t>
  </si>
  <si>
    <t>Wasserstoffbedarf - Stahl</t>
  </si>
  <si>
    <t>Hydrogen demand - steel</t>
  </si>
  <si>
    <t>Hydrogen import</t>
  </si>
  <si>
    <t>Farm fertiliser application</t>
  </si>
  <si>
    <t>Fossile Gasheizungen im Bestand [Anzahl Gebäude]</t>
  </si>
  <si>
    <t>Sanierungsrate Wohngebäude</t>
  </si>
  <si>
    <t>Sanierungsrate Nichtwohngebäude</t>
  </si>
  <si>
    <t>Fossile Ölheizungen im Bestand [Anzahl Gebäude]</t>
  </si>
  <si>
    <t>Der Indikator gibt die Sanierungsrate als 10-Jahres-Durchschnitt an. Das bedeutet, der Wert in 2030 entspricht der durchschnittlichen Sanierungsrate zwischen 2021 und 2030 usw</t>
  </si>
  <si>
    <t>Dieser Indikator gibt die jährliche Bestandsentwicklung bei fossilen Gasheizungen an.</t>
  </si>
  <si>
    <t>Dieser Indikator gibt die jährliche Bestandsentwicklung bei fossilen Ölheizungen an.</t>
  </si>
  <si>
    <t>FOSSILE_HEIZUNGEN_IM_BESTAND_GAS_ANZAHL_GEBAEUDE</t>
  </si>
  <si>
    <t>FOSSILE_HEIZUNGEN_IM_BESTAND_OEL_ANZAHL_GEBAEUDE</t>
  </si>
  <si>
    <t>VLS_WIND_AN_LAND</t>
  </si>
  <si>
    <t>VLS_WIND_AUF_SEE</t>
  </si>
  <si>
    <t>VLS_PHOTOVOLTAIK</t>
  </si>
  <si>
    <t>VLS_BRAUNKOHLE</t>
  </si>
  <si>
    <t>VLS_STEINKOHLE</t>
  </si>
  <si>
    <t>VLS_ERDGAS</t>
  </si>
  <si>
    <t>SANIERUNGSRATE_WG</t>
  </si>
  <si>
    <t>SANIERUNGSRATE_NWG</t>
  </si>
  <si>
    <t>THG-Emissionen - Effort Sharing</t>
  </si>
  <si>
    <t>THG-Emissionen - BEHG</t>
  </si>
  <si>
    <t>THG_EMISSIONEN_BEHG</t>
  </si>
  <si>
    <t>THG_EMISSIONEN_EFFORT_SHARING</t>
  </si>
  <si>
    <t>NO</t>
  </si>
  <si>
    <t>Preis im nationalen Emissionshandel / EU ETS 2</t>
  </si>
  <si>
    <t xml:space="preserve">Datentabelle für die Treibhausgas-Projektionen 2025 </t>
  </si>
  <si>
    <t>Excelfassung der zentralen Ergebnisdaten</t>
  </si>
  <si>
    <t>Angaben für Quellenvermerk</t>
  </si>
  <si>
    <r>
      <t xml:space="preserve">Autor: </t>
    </r>
    <r>
      <rPr>
        <sz val="14"/>
        <rFont val="Calibri"/>
        <family val="2"/>
        <scheme val="minor"/>
      </rPr>
      <t>Öko-Institut, Fraunhofer ISI, IREES, Prognos, M-Five und Thünen-Institut</t>
    </r>
  </si>
  <si>
    <r>
      <t xml:space="preserve">Bearbeiter: </t>
    </r>
    <r>
      <rPr>
        <sz val="14"/>
        <rFont val="Calibri"/>
        <family val="2"/>
        <scheme val="minor"/>
      </rPr>
      <t>Umweltbundesamt und Öko-Institut</t>
    </r>
  </si>
  <si>
    <r>
      <t xml:space="preserve">Herausgeber und Verwalter: </t>
    </r>
    <r>
      <rPr>
        <sz val="14"/>
        <rFont val="Calibri"/>
        <family val="2"/>
        <scheme val="minor"/>
      </rPr>
      <t>Umweltbundesamt</t>
    </r>
  </si>
  <si>
    <r>
      <t xml:space="preserve">Lizenz: </t>
    </r>
    <r>
      <rPr>
        <sz val="14"/>
        <rFont val="Calibri"/>
        <family val="2"/>
        <scheme val="minor"/>
      </rPr>
      <t>Datenlizenz Deutschland – Namensnennung – Version 2.0 (DL-DE-&gt;BY-2.0)</t>
    </r>
  </si>
  <si>
    <r>
      <rPr>
        <b/>
        <sz val="14"/>
        <color theme="1"/>
        <rFont val="Calibri"/>
        <family val="2"/>
        <scheme val="minor"/>
      </rPr>
      <t>Lizenztext:</t>
    </r>
    <r>
      <rPr>
        <sz val="14"/>
        <color theme="1"/>
        <rFont val="Calibri"/>
        <family val="2"/>
        <scheme val="minor"/>
      </rPr>
      <t xml:space="preserve"> https://www.govdata.de/dl-de/by-2-0</t>
    </r>
  </si>
  <si>
    <t>Metadaten abrufbar via Daten- und Modelldokumentation</t>
  </si>
  <si>
    <t xml:space="preserve">https://thg-projektionen2025-daten-modell-dokumentation-788cd5.usercontent.opencode.de/Datensatz/datentabelle/ </t>
  </si>
  <si>
    <t xml:space="preserve">2. Auflage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</si>
</sst>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13"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1"/>
      <color rgb="FF000000"/>
      <name val="Calibri"/>
      <family val="2"/>
      <scheme val="minor"/>
    </font>
    <font>
      <vertAlign val="subscript"/>
      <sz val="11"/>
      <color theme="1"/>
      <name val="Calibri"/>
      <family val="2"/>
      <scheme val="minor"/>
    </font>
    <font>
      <u/>
      <sz val="11"/>
      <color theme="10"/>
      <name val="Calibri"/>
      <family val="2"/>
      <scheme val="minor"/>
    </font>
    <font>
      <b/>
      <sz val="18"/>
      <color theme="1"/>
      <name val="Calibri"/>
      <family val="2"/>
      <scheme val="minor"/>
    </font>
    <font>
      <sz val="14"/>
      <color theme="1"/>
      <name val="Calibri"/>
      <family val="2"/>
      <scheme val="minor"/>
    </font>
    <font>
      <b/>
      <u/>
      <sz val="14"/>
      <name val="Calibri"/>
      <family val="2"/>
      <scheme val="minor"/>
    </font>
    <font>
      <b/>
      <sz val="14"/>
      <name val="Calibri"/>
      <family val="2"/>
      <scheme val="minor"/>
    </font>
    <font>
      <sz val="14"/>
      <name val="Calibri"/>
      <family val="2"/>
      <scheme val="minor"/>
    </font>
    <font>
      <b/>
      <sz val="14"/>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0" fillId="0" borderId="2" xfId="0" applyBorder="1" applyProtection="1">
      <protection locked="0"/>
    </xf>
    <xf numFmtId="165" fontId="0" fillId="3" borderId="2" xfId="0" applyNumberFormat="1" applyFill="1" applyBorder="1" applyProtection="1">
      <protection locked="0"/>
    </xf>
    <xf numFmtId="165" fontId="0" fillId="3" borderId="2" xfId="1" applyNumberFormat="1" applyFont="1" applyFill="1" applyBorder="1" applyProtection="1">
      <protection locked="0"/>
    </xf>
    <xf numFmtId="165" fontId="0" fillId="3" borderId="2" xfId="2" applyNumberFormat="1" applyFont="1" applyFill="1" applyBorder="1" applyProtection="1">
      <protection locked="0"/>
    </xf>
    <xf numFmtId="0" fontId="1" fillId="0" borderId="0" xfId="0" applyFont="1"/>
    <xf numFmtId="0" fontId="0" fillId="3" borderId="2" xfId="0" applyFill="1" applyBorder="1" applyAlignment="1" applyProtection="1">
      <alignment horizontal="left"/>
      <protection locked="0"/>
    </xf>
    <xf numFmtId="0" fontId="0" fillId="3" borderId="2" xfId="0" applyFill="1" applyBorder="1" applyAlignment="1" applyProtection="1">
      <alignment horizontal="left" wrapText="1"/>
      <protection locked="0"/>
    </xf>
    <xf numFmtId="0" fontId="0" fillId="0" borderId="2" xfId="0" applyBorder="1" applyAlignment="1" applyProtection="1">
      <alignment horizontal="left"/>
      <protection locked="0"/>
    </xf>
    <xf numFmtId="0" fontId="1" fillId="2" borderId="1" xfId="0" applyFont="1" applyFill="1" applyBorder="1" applyAlignment="1">
      <alignment horizontal="left" vertical="top"/>
    </xf>
    <xf numFmtId="0" fontId="0" fillId="2" borderId="2" xfId="0" applyFill="1" applyBorder="1" applyAlignment="1">
      <alignment horizontal="left"/>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4" fillId="3" borderId="2" xfId="0" applyFont="1" applyFill="1" applyBorder="1" applyAlignment="1" applyProtection="1">
      <alignment horizontal="left" vertical="center"/>
      <protection locked="0"/>
    </xf>
    <xf numFmtId="0" fontId="1" fillId="2" borderId="1" xfId="0" applyFont="1" applyFill="1" applyBorder="1" applyAlignment="1">
      <alignment horizontal="center" vertical="top"/>
    </xf>
    <xf numFmtId="0" fontId="0" fillId="0" borderId="2" xfId="0" applyBorder="1"/>
    <xf numFmtId="0" fontId="0" fillId="4" borderId="2" xfId="0" applyFill="1" applyBorder="1" applyProtection="1">
      <protection locked="0"/>
    </xf>
    <xf numFmtId="0" fontId="7" fillId="4" borderId="0" xfId="0" applyFont="1" applyFill="1" applyAlignment="1">
      <alignment horizontal="left" indent="1"/>
    </xf>
    <xf numFmtId="0" fontId="0" fillId="4" borderId="0" xfId="0" applyFill="1"/>
    <xf numFmtId="0" fontId="8" fillId="4" borderId="0" xfId="0" applyFont="1" applyFill="1" applyAlignment="1">
      <alignment horizontal="left" indent="1"/>
    </xf>
    <xf numFmtId="0" fontId="9" fillId="4" borderId="0" xfId="3" applyFont="1" applyFill="1" applyBorder="1" applyAlignment="1">
      <alignment horizontal="left" indent="1"/>
    </xf>
    <xf numFmtId="0" fontId="10" fillId="4" borderId="0" xfId="3" applyFont="1" applyFill="1" applyBorder="1" applyAlignment="1">
      <alignment horizontal="left" indent="1"/>
    </xf>
    <xf numFmtId="0" fontId="6" fillId="4" borderId="0" xfId="3" applyFill="1" applyAlignment="1">
      <alignment horizontal="left" indent="1"/>
    </xf>
    <xf numFmtId="0" fontId="12" fillId="4" borderId="0" xfId="0" applyFont="1" applyFill="1" applyAlignment="1">
      <alignment horizontal="left" indent="1"/>
    </xf>
  </cellXfs>
  <cellStyles count="4">
    <cellStyle name="Komma" xfId="2" builtinId="3"/>
    <cellStyle name="Link" xfId="3" builtinId="8"/>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eter Kasten" id="{195C11E2-BACB-454F-854D-85C0EF897474}" userId="Peter Kasten" providerId="None"/>
  <person displayName="Wolf Kristian Görz" id="{7597AADC-CE76-4A2E-9E22-201072D629BD}" userId="w.goerz@oeko.de" providerId="PeoplePicker"/>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45" dT="2025-03-07T21:38:50.04" personId="{195C11E2-BACB-454F-854D-85C0EF897474}" id="{773F5F62-059B-4A99-9263-CE9F972F7758}" done="1">
    <text>@Wolf Kristian Görz 
Das sind die Plug-In-Hybride. Müsset das nicht angepasst werden, weil bei konventionellen Pkw in Klammern das gleiche steht.</text>
    <mentions>
      <mention mentionpersonId="{7597AADC-CE76-4A2E-9E22-201072D629BD}" mentionId="{36E01860-D8C9-4E81-A333-EB4C46DF0A22}" startIndex="0" length="19"/>
    </mentions>
  </threadedComment>
  <threadedComment ref="E370" dT="2025-03-07T21:45:55.30" personId="{195C11E2-BACB-454F-854D-85C0EF897474}" id="{EF8172F9-66EF-42AD-B9D8-F0048B2B6C6E}" done="1">
    <text>@Wolf Kristian Görz ich würde das in "Kraftstoffmix - biogen - aus Futter- und Nahrungsmitteln / aus Altspeiseölen und Tierfetten" ändern</text>
    <mentions>
      <mention mentionpersonId="{7597AADC-CE76-4A2E-9E22-201072D629BD}" mentionId="{CD7D9F63-50B8-41D5-BF26-D3C7AACE5F7E}" startIndex="0" length="19"/>
    </mentions>
  </threadedComment>
  <threadedComment ref="E404" dT="2025-03-07T21:45:55.30" personId="{195C11E2-BACB-454F-854D-85C0EF897474}" id="{33AF8FD6-4CE6-4391-992F-DE269E53D408}" done="1">
    <text>@Wolf Kristian Görz ich würde das in "Kraftstoffmix - biogen - aus Futter- und Nahrungsmitteln / aus Altspeiseölen und Tierfetten" ändern</text>
    <mentions>
      <mention mentionpersonId="{7597AADC-CE76-4A2E-9E22-201072D629BD}" mentionId="{EFB33A49-0905-4EBF-8E40-471C19EE6DA6}" startIndex="0" length="19"/>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hg-projektionen2025-daten-modell-dokumentation-788cd5.usercontent.opencode.de/Datensatz/datentabell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C1E0-CFAC-42FD-B6B7-980FE4E2C070}">
  <dimension ref="A8:A24"/>
  <sheetViews>
    <sheetView workbookViewId="0">
      <selection activeCell="E12" sqref="E12"/>
    </sheetView>
  </sheetViews>
  <sheetFormatPr baseColWidth="10" defaultRowHeight="15" x14ac:dyDescent="0.25"/>
  <cols>
    <col min="1" max="16384" width="11.42578125" style="18"/>
  </cols>
  <sheetData>
    <row r="8" spans="1:1" ht="23.25" x14ac:dyDescent="0.35">
      <c r="A8" s="17" t="s">
        <v>2252</v>
      </c>
    </row>
    <row r="9" spans="1:1" ht="18.75" x14ac:dyDescent="0.3">
      <c r="A9" s="19" t="s">
        <v>2253</v>
      </c>
    </row>
    <row r="12" spans="1:1" ht="18.75" x14ac:dyDescent="0.3">
      <c r="A12" s="23" t="s">
        <v>2262</v>
      </c>
    </row>
    <row r="16" spans="1:1" ht="18.75" x14ac:dyDescent="0.3">
      <c r="A16" s="20" t="s">
        <v>2254</v>
      </c>
    </row>
    <row r="17" spans="1:1" ht="18.75" x14ac:dyDescent="0.3">
      <c r="A17" s="21" t="s">
        <v>2255</v>
      </c>
    </row>
    <row r="18" spans="1:1" ht="18.75" x14ac:dyDescent="0.3">
      <c r="A18" s="21" t="s">
        <v>2256</v>
      </c>
    </row>
    <row r="19" spans="1:1" ht="18.75" x14ac:dyDescent="0.3">
      <c r="A19" s="21" t="s">
        <v>2257</v>
      </c>
    </row>
    <row r="20" spans="1:1" ht="18.75" x14ac:dyDescent="0.3">
      <c r="A20" s="21" t="s">
        <v>2258</v>
      </c>
    </row>
    <row r="21" spans="1:1" ht="18.75" x14ac:dyDescent="0.3">
      <c r="A21" s="19" t="s">
        <v>2259</v>
      </c>
    </row>
    <row r="23" spans="1:1" ht="18.75" x14ac:dyDescent="0.3">
      <c r="A23" s="20" t="s">
        <v>2260</v>
      </c>
    </row>
    <row r="24" spans="1:1" x14ac:dyDescent="0.25">
      <c r="A24" s="22" t="s">
        <v>2261</v>
      </c>
    </row>
  </sheetData>
  <hyperlinks>
    <hyperlink ref="A24" r:id="rId1" xr:uid="{18FB41D3-3932-4134-AD95-DEF4B5D28365}"/>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10"/>
  <sheetViews>
    <sheetView showGridLines="0" tabSelected="1" zoomScale="85" zoomScaleNormal="85" workbookViewId="0">
      <pane xSplit="6" ySplit="1" topLeftCell="G2" activePane="bottomRight" state="frozen"/>
      <selection pane="topRight" activeCell="G1" sqref="G1"/>
      <selection pane="bottomLeft" activeCell="A2" sqref="A2"/>
      <selection pane="bottomRight" activeCell="A2" sqref="A2"/>
    </sheetView>
  </sheetViews>
  <sheetFormatPr baseColWidth="10" defaultColWidth="9" defaultRowHeight="15" x14ac:dyDescent="0.25"/>
  <cols>
    <col min="1" max="1" width="29.140625" style="8" bestFit="1" customWidth="1"/>
    <col min="2" max="2" width="33.7109375" style="8" customWidth="1"/>
    <col min="3" max="3" width="54" style="8" customWidth="1"/>
    <col min="4" max="4" width="19.42578125" style="8" customWidth="1"/>
    <col min="5" max="5" width="57.7109375" style="8" customWidth="1"/>
    <col min="6" max="6" width="28.140625" style="8" customWidth="1"/>
    <col min="7" max="7" width="16" style="8" customWidth="1"/>
    <col min="8" max="8" width="18.85546875" style="8" bestFit="1" customWidth="1"/>
    <col min="9" max="9" width="11.85546875" style="8" bestFit="1" customWidth="1"/>
    <col min="10" max="10" width="42.7109375" style="8" customWidth="1"/>
    <col min="11" max="41" width="16.7109375" style="1" bestFit="1" customWidth="1"/>
    <col min="42" max="16384" width="9" style="1"/>
  </cols>
  <sheetData>
    <row r="1" spans="1:41" s="15" customFormat="1" x14ac:dyDescent="0.25">
      <c r="A1" s="9" t="s">
        <v>0</v>
      </c>
      <c r="B1" s="9" t="s">
        <v>1</v>
      </c>
      <c r="C1" s="9" t="s">
        <v>2</v>
      </c>
      <c r="D1" s="9" t="s">
        <v>3</v>
      </c>
      <c r="E1" s="9" t="s">
        <v>4</v>
      </c>
      <c r="F1" s="9" t="s">
        <v>5</v>
      </c>
      <c r="G1" s="9" t="s">
        <v>6</v>
      </c>
      <c r="H1" s="9" t="s">
        <v>7</v>
      </c>
      <c r="I1" s="9" t="s">
        <v>8</v>
      </c>
      <c r="J1" s="9" t="s">
        <v>9</v>
      </c>
      <c r="K1" s="14">
        <v>2025</v>
      </c>
      <c r="L1" s="14">
        <v>2026</v>
      </c>
      <c r="M1" s="14">
        <v>2027</v>
      </c>
      <c r="N1" s="14">
        <v>2028</v>
      </c>
      <c r="O1" s="14">
        <v>2029</v>
      </c>
      <c r="P1" s="14">
        <v>2030</v>
      </c>
      <c r="Q1" s="14">
        <v>2031</v>
      </c>
      <c r="R1" s="14">
        <v>2032</v>
      </c>
      <c r="S1" s="14">
        <v>2033</v>
      </c>
      <c r="T1" s="14">
        <v>2034</v>
      </c>
      <c r="U1" s="14">
        <v>2035</v>
      </c>
      <c r="V1" s="14">
        <v>2036</v>
      </c>
      <c r="W1" s="14">
        <v>2037</v>
      </c>
      <c r="X1" s="14">
        <v>2038</v>
      </c>
      <c r="Y1" s="14">
        <v>2039</v>
      </c>
      <c r="Z1" s="14">
        <v>2040</v>
      </c>
      <c r="AA1" s="14">
        <v>2041</v>
      </c>
      <c r="AB1" s="14">
        <v>2042</v>
      </c>
      <c r="AC1" s="14">
        <v>2043</v>
      </c>
      <c r="AD1" s="14">
        <v>2044</v>
      </c>
      <c r="AE1" s="14">
        <v>2045</v>
      </c>
      <c r="AF1" s="14">
        <v>2046</v>
      </c>
      <c r="AG1" s="14">
        <v>2047</v>
      </c>
      <c r="AH1" s="14">
        <v>2048</v>
      </c>
      <c r="AI1" s="14">
        <v>2049</v>
      </c>
      <c r="AJ1" s="14">
        <v>2050</v>
      </c>
      <c r="AK1" s="14">
        <v>2051</v>
      </c>
      <c r="AL1" s="14">
        <v>2052</v>
      </c>
      <c r="AM1" s="14">
        <v>2053</v>
      </c>
      <c r="AN1" s="14">
        <v>2054</v>
      </c>
      <c r="AO1" s="14">
        <v>2055</v>
      </c>
    </row>
    <row r="2" spans="1:41" x14ac:dyDescent="0.25">
      <c r="A2" s="10" t="s">
        <v>10</v>
      </c>
      <c r="B2" s="10" t="s">
        <v>11</v>
      </c>
      <c r="C2" s="10" t="str">
        <f>VLOOKUP(B2,codes!A:F,3,FALSE)</f>
        <v>Emissionen gesamt (ohne LULUCF)</v>
      </c>
      <c r="D2" s="10" t="s">
        <v>12</v>
      </c>
      <c r="E2" s="10" t="s">
        <v>13</v>
      </c>
      <c r="F2" s="10" t="s">
        <v>14</v>
      </c>
      <c r="G2" s="10" t="s">
        <v>15</v>
      </c>
      <c r="H2" s="6" t="s">
        <v>16</v>
      </c>
      <c r="I2" s="6"/>
      <c r="J2" s="6"/>
      <c r="K2" s="2">
        <v>628.7996201362804</v>
      </c>
      <c r="L2" s="2">
        <v>602.42553501424061</v>
      </c>
      <c r="M2" s="2">
        <v>571.16734154619576</v>
      </c>
      <c r="N2" s="2">
        <v>531.65528101592963</v>
      </c>
      <c r="O2" s="2">
        <v>489.01802138293851</v>
      </c>
      <c r="P2" s="2">
        <v>463.39460419863366</v>
      </c>
      <c r="Q2" s="2">
        <v>438.21266403227406</v>
      </c>
      <c r="R2" s="2">
        <v>414.07521235944785</v>
      </c>
      <c r="S2" s="2">
        <v>388.36317037103532</v>
      </c>
      <c r="T2" s="2">
        <v>361.92841997496805</v>
      </c>
      <c r="U2" s="2">
        <v>334.18776812132148</v>
      </c>
      <c r="V2" s="2">
        <v>312.65608838809754</v>
      </c>
      <c r="W2" s="2">
        <v>295.91483578292087</v>
      </c>
      <c r="X2" s="2">
        <v>281.01876513357632</v>
      </c>
      <c r="Y2" s="2">
        <v>267.63175040291833</v>
      </c>
      <c r="Z2" s="2">
        <v>252.61774941998686</v>
      </c>
      <c r="AA2" s="2">
        <v>241.57533595298273</v>
      </c>
      <c r="AB2" s="2">
        <v>231.69952312073292</v>
      </c>
      <c r="AC2" s="2">
        <v>223.03971367632178</v>
      </c>
      <c r="AD2" s="2">
        <v>214.95451886610888</v>
      </c>
      <c r="AE2" s="2">
        <v>203.95978170888731</v>
      </c>
      <c r="AF2" s="2">
        <v>200.47115829073056</v>
      </c>
      <c r="AG2" s="2">
        <v>197.18093179257536</v>
      </c>
      <c r="AH2" s="2">
        <v>194.22213323937001</v>
      </c>
      <c r="AI2" s="2">
        <v>191.7080298505378</v>
      </c>
      <c r="AJ2" s="2">
        <v>189.8361262081614</v>
      </c>
      <c r="AK2" s="2"/>
      <c r="AL2" s="2"/>
      <c r="AM2" s="2"/>
      <c r="AN2" s="2"/>
      <c r="AO2" s="2"/>
    </row>
    <row r="3" spans="1:41" x14ac:dyDescent="0.25">
      <c r="A3" s="10" t="s">
        <v>10</v>
      </c>
      <c r="B3" s="10" t="s">
        <v>11</v>
      </c>
      <c r="C3" s="10" t="str">
        <f>VLOOKUP(B3,codes!A:F,3,FALSE)</f>
        <v>Emissionen gesamt (ohne LULUCF)</v>
      </c>
      <c r="D3" s="10" t="s">
        <v>12</v>
      </c>
      <c r="E3" s="10" t="s">
        <v>13</v>
      </c>
      <c r="F3" s="10" t="s">
        <v>17</v>
      </c>
      <c r="G3" s="10" t="s">
        <v>15</v>
      </c>
      <c r="H3" s="6" t="s">
        <v>16</v>
      </c>
      <c r="I3" s="6"/>
      <c r="J3" s="6"/>
      <c r="K3" s="2">
        <v>-49.816238273429889</v>
      </c>
      <c r="L3" s="2">
        <v>-51.921123138395096</v>
      </c>
      <c r="M3" s="2">
        <v>-54.41580297402129</v>
      </c>
      <c r="N3" s="2">
        <v>-57.569214279433567</v>
      </c>
      <c r="O3" s="2">
        <v>-60.972044067454419</v>
      </c>
      <c r="P3" s="2">
        <v>-63.017019002902011</v>
      </c>
      <c r="Q3" s="2">
        <v>-65.026760174258698</v>
      </c>
      <c r="R3" s="2">
        <v>-66.953141941431511</v>
      </c>
      <c r="S3" s="2">
        <v>-69.005189918767115</v>
      </c>
      <c r="T3" s="2">
        <v>-71.114916408248902</v>
      </c>
      <c r="U3" s="2">
        <v>-73.328865364613449</v>
      </c>
      <c r="V3" s="2">
        <v>-75.047283523121138</v>
      </c>
      <c r="W3" s="2">
        <v>-76.38338329932715</v>
      </c>
      <c r="X3" s="2">
        <v>-77.57222126326684</v>
      </c>
      <c r="Y3" s="2">
        <v>-78.640623240557829</v>
      </c>
      <c r="Z3" s="2">
        <v>-79.838873086393647</v>
      </c>
      <c r="AA3" s="2">
        <v>-80.720155180988911</v>
      </c>
      <c r="AB3" s="2">
        <v>-81.508332244331299</v>
      </c>
      <c r="AC3" s="2">
        <v>-82.199461500518893</v>
      </c>
      <c r="AD3" s="2">
        <v>-82.844731435288722</v>
      </c>
      <c r="AE3" s="2">
        <v>-83.722208539401294</v>
      </c>
      <c r="AF3" s="2">
        <v>-84.000631491267214</v>
      </c>
      <c r="AG3" s="2">
        <v>-84.263220617154545</v>
      </c>
      <c r="AH3" s="2">
        <v>-84.499358866663655</v>
      </c>
      <c r="AI3" s="2">
        <v>-84.700006515582032</v>
      </c>
      <c r="AJ3" s="2">
        <v>-84.849400954375994</v>
      </c>
      <c r="AK3" s="2"/>
      <c r="AL3" s="2"/>
      <c r="AM3" s="2"/>
      <c r="AN3" s="2"/>
      <c r="AO3" s="2"/>
    </row>
    <row r="4" spans="1:41" x14ac:dyDescent="0.25">
      <c r="A4" s="10" t="s">
        <v>10</v>
      </c>
      <c r="B4" s="10" t="s">
        <v>11</v>
      </c>
      <c r="C4" s="10" t="str">
        <f>VLOOKUP(B4,codes!A:F,3,FALSE)</f>
        <v>Emissionen gesamt (ohne LULUCF)</v>
      </c>
      <c r="D4" s="10" t="s">
        <v>12</v>
      </c>
      <c r="E4" s="10" t="s">
        <v>13</v>
      </c>
      <c r="F4" s="10" t="s">
        <v>14</v>
      </c>
      <c r="G4" s="10" t="s">
        <v>18</v>
      </c>
      <c r="H4" s="6" t="s">
        <v>16</v>
      </c>
      <c r="I4" s="7"/>
      <c r="J4" s="6"/>
      <c r="K4" s="2">
        <v>628.96774210246417</v>
      </c>
      <c r="L4" s="2">
        <v>599.27238448456842</v>
      </c>
      <c r="M4" s="2">
        <v>566.01602619095377</v>
      </c>
      <c r="N4" s="2">
        <v>526.10780804454748</v>
      </c>
      <c r="O4" s="2">
        <v>483.3802199471466</v>
      </c>
      <c r="P4" s="2">
        <v>466.69459120862484</v>
      </c>
      <c r="Q4" s="2">
        <v>445.63760363878606</v>
      </c>
      <c r="R4" s="2">
        <v>418.73456280598646</v>
      </c>
      <c r="S4" s="2">
        <v>391.59480547474453</v>
      </c>
      <c r="T4" s="2">
        <v>363.19793272916303</v>
      </c>
      <c r="U4" s="2">
        <v>331.78237903489844</v>
      </c>
      <c r="V4" s="2">
        <v>307.49573140201551</v>
      </c>
      <c r="W4" s="2">
        <v>287.80897170208738</v>
      </c>
      <c r="X4" s="2">
        <v>269.80699552104301</v>
      </c>
      <c r="Y4" s="2">
        <v>253.29375745358971</v>
      </c>
      <c r="Z4" s="2">
        <v>235.18219594254239</v>
      </c>
      <c r="AA4" s="2">
        <v>224.38306424910641</v>
      </c>
      <c r="AB4" s="2">
        <v>213.92836005065448</v>
      </c>
      <c r="AC4" s="2">
        <v>204.59438148341118</v>
      </c>
      <c r="AD4" s="2">
        <v>195.83739262512344</v>
      </c>
      <c r="AE4" s="2">
        <v>184.17785965852269</v>
      </c>
      <c r="AF4" s="2">
        <v>179.44051820300157</v>
      </c>
      <c r="AG4" s="2">
        <v>175.08273176573158</v>
      </c>
      <c r="AH4" s="2">
        <v>170.86852150601439</v>
      </c>
      <c r="AI4" s="2">
        <v>167.15090379303868</v>
      </c>
      <c r="AJ4" s="2">
        <v>164.09416398701103</v>
      </c>
      <c r="AK4" s="2"/>
      <c r="AL4" s="2"/>
      <c r="AM4" s="2"/>
      <c r="AN4" s="2"/>
      <c r="AO4" s="2"/>
    </row>
    <row r="5" spans="1:41" x14ac:dyDescent="0.25">
      <c r="A5" s="10" t="s">
        <v>10</v>
      </c>
      <c r="B5" s="10" t="s">
        <v>11</v>
      </c>
      <c r="C5" s="10" t="str">
        <f>VLOOKUP(B5,codes!A:F,3,FALSE)</f>
        <v>Emissionen gesamt (ohne LULUCF)</v>
      </c>
      <c r="D5" s="10" t="s">
        <v>12</v>
      </c>
      <c r="E5" s="10" t="s">
        <v>13</v>
      </c>
      <c r="F5" s="10" t="s">
        <v>17</v>
      </c>
      <c r="G5" s="10" t="s">
        <v>18</v>
      </c>
      <c r="H5" s="6" t="s">
        <v>16</v>
      </c>
      <c r="I5" s="6"/>
      <c r="J5" s="6"/>
      <c r="K5" s="2">
        <v>-49.802820656081238</v>
      </c>
      <c r="L5" s="2">
        <v>-52.172772391673547</v>
      </c>
      <c r="M5" s="2">
        <v>-54.826923423346408</v>
      </c>
      <c r="N5" s="2">
        <v>-58.011951604433996</v>
      </c>
      <c r="O5" s="2">
        <v>-61.421990401477608</v>
      </c>
      <c r="P5" s="2">
        <v>-62.753650901988898</v>
      </c>
      <c r="Q5" s="2">
        <v>-64.434184434523672</v>
      </c>
      <c r="R5" s="2">
        <v>-66.581284635666904</v>
      </c>
      <c r="S5" s="2">
        <v>-68.747276903494296</v>
      </c>
      <c r="T5" s="2">
        <v>-71.013598081193379</v>
      </c>
      <c r="U5" s="2">
        <v>-73.520836652297405</v>
      </c>
      <c r="V5" s="2">
        <v>-75.459125574421137</v>
      </c>
      <c r="W5" s="2">
        <v>-77.030302824393587</v>
      </c>
      <c r="X5" s="2">
        <v>-78.4670194736198</v>
      </c>
      <c r="Y5" s="2">
        <v>-79.784921676441741</v>
      </c>
      <c r="Z5" s="2">
        <v>-81.230384202595189</v>
      </c>
      <c r="AA5" s="2">
        <v>-82.092250263582613</v>
      </c>
      <c r="AB5" s="2">
        <v>-82.926627969318474</v>
      </c>
      <c r="AC5" s="2">
        <v>-83.671561874141645</v>
      </c>
      <c r="AD5" s="2">
        <v>-84.370446905610493</v>
      </c>
      <c r="AE5" s="2">
        <v>-85.300980585182629</v>
      </c>
      <c r="AF5" s="2">
        <v>-85.679062262092273</v>
      </c>
      <c r="AG5" s="2">
        <v>-86.026852097232194</v>
      </c>
      <c r="AH5" s="2">
        <v>-86.363183285685324</v>
      </c>
      <c r="AI5" s="2">
        <v>-86.659882004202387</v>
      </c>
      <c r="AJ5" s="2">
        <v>-86.903836830467341</v>
      </c>
      <c r="AK5" s="2"/>
      <c r="AL5" s="2"/>
      <c r="AM5" s="2"/>
      <c r="AN5" s="2"/>
      <c r="AO5" s="2"/>
    </row>
    <row r="6" spans="1:41" x14ac:dyDescent="0.25">
      <c r="A6" s="10" t="s">
        <v>10</v>
      </c>
      <c r="B6" s="10" t="s">
        <v>19</v>
      </c>
      <c r="C6" s="10" t="str">
        <f>VLOOKUP(B6,codes!A:F,3,FALSE)</f>
        <v>Emissionen</v>
      </c>
      <c r="D6" s="10" t="s">
        <v>20</v>
      </c>
      <c r="E6" s="10" t="s">
        <v>21</v>
      </c>
      <c r="F6" s="10" t="s">
        <v>14</v>
      </c>
      <c r="G6" s="10" t="s">
        <v>15</v>
      </c>
      <c r="H6" s="6" t="s">
        <v>16</v>
      </c>
      <c r="I6" s="6"/>
      <c r="J6" s="6"/>
      <c r="K6" s="2">
        <v>168.26405546959498</v>
      </c>
      <c r="L6" s="2">
        <v>155.11847456619748</v>
      </c>
      <c r="M6" s="2">
        <v>137.33888471639185</v>
      </c>
      <c r="N6" s="2">
        <v>117.65673370213922</v>
      </c>
      <c r="O6" s="2">
        <v>99.472987920682399</v>
      </c>
      <c r="P6" s="2">
        <v>93.321227561449803</v>
      </c>
      <c r="Q6" s="2">
        <v>88.8301890240392</v>
      </c>
      <c r="R6" s="2">
        <v>85.587729588762627</v>
      </c>
      <c r="S6" s="2">
        <v>81.502497783909106</v>
      </c>
      <c r="T6" s="2">
        <v>77.518119270610981</v>
      </c>
      <c r="U6" s="2">
        <v>74.259082938258516</v>
      </c>
      <c r="V6" s="2">
        <v>71.608512069237264</v>
      </c>
      <c r="W6" s="2">
        <v>68.365168206022034</v>
      </c>
      <c r="X6" s="2">
        <v>65.036466490170369</v>
      </c>
      <c r="Y6" s="2">
        <v>61.618456643606471</v>
      </c>
      <c r="Z6" s="2">
        <v>58.095668933701099</v>
      </c>
      <c r="AA6" s="2">
        <v>56.679802741689848</v>
      </c>
      <c r="AB6" s="2">
        <v>55.240927845344345</v>
      </c>
      <c r="AC6" s="2">
        <v>53.742880060467002</v>
      </c>
      <c r="AD6" s="2">
        <v>52.136476822850696</v>
      </c>
      <c r="AE6" s="2">
        <v>50.429596553884046</v>
      </c>
      <c r="AF6" s="2">
        <v>50.367943131008737</v>
      </c>
      <c r="AG6" s="2">
        <v>50.260253873790262</v>
      </c>
      <c r="AH6" s="2">
        <v>50.000827466455519</v>
      </c>
      <c r="AI6" s="2">
        <v>49.45449494233123</v>
      </c>
      <c r="AJ6" s="2">
        <v>48.861657802618055</v>
      </c>
      <c r="AK6" s="2"/>
      <c r="AL6" s="2"/>
      <c r="AM6" s="2"/>
      <c r="AN6" s="2"/>
      <c r="AO6" s="2"/>
    </row>
    <row r="7" spans="1:41" x14ac:dyDescent="0.25">
      <c r="A7" s="10" t="s">
        <v>10</v>
      </c>
      <c r="B7" s="10" t="s">
        <v>22</v>
      </c>
      <c r="C7" s="10" t="str">
        <f>VLOOKUP(B7,codes!A:F,3,FALSE)</f>
        <v>Minderung ggü. 1990</v>
      </c>
      <c r="D7" s="10" t="s">
        <v>20</v>
      </c>
      <c r="E7" s="10" t="s">
        <v>23</v>
      </c>
      <c r="F7" s="10" t="s">
        <v>17</v>
      </c>
      <c r="G7" s="10" t="s">
        <v>15</v>
      </c>
      <c r="H7" s="6" t="s">
        <v>16</v>
      </c>
      <c r="I7" s="6"/>
      <c r="J7" s="6"/>
      <c r="K7" s="2">
        <v>-64.617620103168562</v>
      </c>
      <c r="L7" s="2">
        <v>-67.38185834876694</v>
      </c>
      <c r="M7" s="2">
        <v>-71.120530881768772</v>
      </c>
      <c r="N7" s="2">
        <v>-75.259271876864602</v>
      </c>
      <c r="O7" s="2">
        <v>-79.082929873168936</v>
      </c>
      <c r="P7" s="2">
        <v>-80.376515252750892</v>
      </c>
      <c r="Q7" s="2">
        <v>-81.320885880324923</v>
      </c>
      <c r="R7" s="2">
        <v>-82.002706672168088</v>
      </c>
      <c r="S7" s="2">
        <v>-82.861744707846867</v>
      </c>
      <c r="T7" s="2">
        <v>-83.699575424673739</v>
      </c>
      <c r="U7" s="2">
        <v>-84.38488198814062</v>
      </c>
      <c r="V7" s="2">
        <v>-84.942241105448545</v>
      </c>
      <c r="W7" s="2">
        <v>-85.62424787382264</v>
      </c>
      <c r="X7" s="2">
        <v>-86.324203597252719</v>
      </c>
      <c r="Y7" s="2">
        <v>-87.042938935853229</v>
      </c>
      <c r="Z7" s="2">
        <v>-87.783706847929878</v>
      </c>
      <c r="AA7" s="2">
        <v>-88.081433628310933</v>
      </c>
      <c r="AB7" s="2">
        <v>-88.383998653648206</v>
      </c>
      <c r="AC7" s="2">
        <v>-88.699006488685882</v>
      </c>
      <c r="AD7" s="2">
        <v>-89.036799188750166</v>
      </c>
      <c r="AE7" s="2">
        <v>-89.395720088085653</v>
      </c>
      <c r="AF7" s="2">
        <v>-89.408684501810427</v>
      </c>
      <c r="AG7" s="2">
        <v>-89.431329279978144</v>
      </c>
      <c r="AH7" s="2">
        <v>-89.485881178623231</v>
      </c>
      <c r="AI7" s="2">
        <v>-89.600763378892395</v>
      </c>
      <c r="AJ7" s="2">
        <v>-89.725424518407564</v>
      </c>
      <c r="AK7" s="2"/>
      <c r="AL7" s="2"/>
      <c r="AM7" s="2"/>
      <c r="AN7" s="2"/>
      <c r="AO7" s="2"/>
    </row>
    <row r="8" spans="1:41" x14ac:dyDescent="0.25">
      <c r="A8" s="10" t="s">
        <v>10</v>
      </c>
      <c r="B8" s="10" t="s">
        <v>19</v>
      </c>
      <c r="C8" s="10" t="str">
        <f>VLOOKUP(B8,codes!A:F,3,FALSE)</f>
        <v>Emissionen</v>
      </c>
      <c r="D8" s="10" t="s">
        <v>20</v>
      </c>
      <c r="E8" s="10" t="s">
        <v>21</v>
      </c>
      <c r="F8" s="10" t="s">
        <v>14</v>
      </c>
      <c r="G8" s="10" t="s">
        <v>18</v>
      </c>
      <c r="H8" s="6" t="s">
        <v>16</v>
      </c>
      <c r="I8" s="6"/>
      <c r="J8" s="6"/>
      <c r="K8" s="2">
        <v>168.86441034838253</v>
      </c>
      <c r="L8" s="2">
        <v>155.6102162507587</v>
      </c>
      <c r="M8" s="2">
        <v>136.31874120095483</v>
      </c>
      <c r="N8" s="2">
        <v>116.95597332665395</v>
      </c>
      <c r="O8" s="2">
        <v>98.948566779105633</v>
      </c>
      <c r="P8" s="2">
        <v>102.03365004604024</v>
      </c>
      <c r="Q8" s="2">
        <v>101.1077860725955</v>
      </c>
      <c r="R8" s="2">
        <v>96.20336387766973</v>
      </c>
      <c r="S8" s="2">
        <v>91.570278522216171</v>
      </c>
      <c r="T8" s="2">
        <v>86.464537745434512</v>
      </c>
      <c r="U8" s="2">
        <v>81.709991164442684</v>
      </c>
      <c r="V8" s="2">
        <v>77.671227129276431</v>
      </c>
      <c r="W8" s="2">
        <v>73.006748490923428</v>
      </c>
      <c r="X8" s="2">
        <v>68.245148315192196</v>
      </c>
      <c r="Y8" s="2">
        <v>63.451264614411386</v>
      </c>
      <c r="Z8" s="2">
        <v>58.634921259654725</v>
      </c>
      <c r="AA8" s="2">
        <v>57.001403273408108</v>
      </c>
      <c r="AB8" s="2">
        <v>55.337891563728803</v>
      </c>
      <c r="AC8" s="2">
        <v>53.621677695696697</v>
      </c>
      <c r="AD8" s="2">
        <v>51.810567482681193</v>
      </c>
      <c r="AE8" s="2">
        <v>49.911645382560636</v>
      </c>
      <c r="AF8" s="2">
        <v>49.311184742065151</v>
      </c>
      <c r="AG8" s="2">
        <v>48.675132852641774</v>
      </c>
      <c r="AH8" s="2">
        <v>47.890222514039309</v>
      </c>
      <c r="AI8" s="2">
        <v>46.819706914867162</v>
      </c>
      <c r="AJ8" s="2">
        <v>45.703336728569447</v>
      </c>
      <c r="AK8" s="2"/>
      <c r="AL8" s="2"/>
      <c r="AM8" s="2"/>
      <c r="AN8" s="2"/>
      <c r="AO8" s="2"/>
    </row>
    <row r="9" spans="1:41" x14ac:dyDescent="0.25">
      <c r="A9" s="10" t="s">
        <v>10</v>
      </c>
      <c r="B9" s="10" t="s">
        <v>22</v>
      </c>
      <c r="C9" s="10" t="str">
        <f>VLOOKUP(B9,codes!A:F,3,FALSE)</f>
        <v>Minderung ggü. 1990</v>
      </c>
      <c r="D9" s="10" t="s">
        <v>20</v>
      </c>
      <c r="E9" s="10" t="s">
        <v>23</v>
      </c>
      <c r="F9" s="10" t="s">
        <v>17</v>
      </c>
      <c r="G9" s="10" t="s">
        <v>18</v>
      </c>
      <c r="H9" s="6" t="s">
        <v>16</v>
      </c>
      <c r="I9" s="6"/>
      <c r="J9" s="6"/>
      <c r="K9" s="2">
        <v>-64.491378141777005</v>
      </c>
      <c r="L9" s="2">
        <v>-67.278455449997537</v>
      </c>
      <c r="M9" s="2">
        <v>-71.335045534418427</v>
      </c>
      <c r="N9" s="2">
        <v>-75.406626995299547</v>
      </c>
      <c r="O9" s="2">
        <v>-79.193204572096249</v>
      </c>
      <c r="P9" s="2">
        <v>-78.544476667260028</v>
      </c>
      <c r="Q9" s="2">
        <v>-78.739166321861447</v>
      </c>
      <c r="R9" s="2">
        <v>-79.770462808749414</v>
      </c>
      <c r="S9" s="2">
        <v>-80.744702884466165</v>
      </c>
      <c r="T9" s="2">
        <v>-81.818332420582237</v>
      </c>
      <c r="U9" s="2">
        <v>-82.81811322876699</v>
      </c>
      <c r="V9" s="2">
        <v>-83.667380073115297</v>
      </c>
      <c r="W9" s="2">
        <v>-84.648221493716164</v>
      </c>
      <c r="X9" s="2">
        <v>-85.649485524018743</v>
      </c>
      <c r="Y9" s="2">
        <v>-86.657538098342329</v>
      </c>
      <c r="Z9" s="2">
        <v>-87.670313463918703</v>
      </c>
      <c r="AA9" s="2">
        <v>-88.013807823402558</v>
      </c>
      <c r="AB9" s="2">
        <v>-88.363609229950356</v>
      </c>
      <c r="AC9" s="2">
        <v>-88.724492788197267</v>
      </c>
      <c r="AD9" s="2">
        <v>-89.105331045144681</v>
      </c>
      <c r="AE9" s="2">
        <v>-89.50463428880802</v>
      </c>
      <c r="AF9" s="2">
        <v>-89.630898489654783</v>
      </c>
      <c r="AG9" s="2">
        <v>-89.7646467790495</v>
      </c>
      <c r="AH9" s="2">
        <v>-89.929696858865285</v>
      </c>
      <c r="AI9" s="2">
        <v>-90.154803697694788</v>
      </c>
      <c r="AJ9" s="2">
        <v>-90.389552788502357</v>
      </c>
      <c r="AK9" s="2"/>
      <c r="AL9" s="2"/>
      <c r="AM9" s="2"/>
      <c r="AN9" s="2"/>
      <c r="AO9" s="2"/>
    </row>
    <row r="10" spans="1:41" x14ac:dyDescent="0.25">
      <c r="A10" s="10" t="s">
        <v>10</v>
      </c>
      <c r="B10" s="10" t="s">
        <v>19</v>
      </c>
      <c r="C10" s="10" t="str">
        <f>VLOOKUP(B10,codes!A:F,3,FALSE)</f>
        <v>Emissionen</v>
      </c>
      <c r="D10" s="10" t="s">
        <v>24</v>
      </c>
      <c r="E10" s="10" t="s">
        <v>21</v>
      </c>
      <c r="F10" s="10" t="s">
        <v>14</v>
      </c>
      <c r="G10" s="10" t="s">
        <v>15</v>
      </c>
      <c r="H10" s="6" t="s">
        <v>16</v>
      </c>
      <c r="I10" s="6"/>
      <c r="J10" s="6"/>
      <c r="K10" s="2">
        <v>144.60355976099771</v>
      </c>
      <c r="L10" s="2">
        <v>141.00852817346802</v>
      </c>
      <c r="M10" s="2">
        <v>135.51181721970593</v>
      </c>
      <c r="N10" s="2">
        <v>128.53496190793652</v>
      </c>
      <c r="O10" s="2">
        <v>121.61717516524915</v>
      </c>
      <c r="P10" s="2">
        <v>116.13947461209668</v>
      </c>
      <c r="Q10" s="2">
        <v>113.15317710772442</v>
      </c>
      <c r="R10" s="2">
        <v>109.09006200693123</v>
      </c>
      <c r="S10" s="2">
        <v>103.81165664591752</v>
      </c>
      <c r="T10" s="2">
        <v>97.089561347028692</v>
      </c>
      <c r="U10" s="2">
        <v>91.482991923648072</v>
      </c>
      <c r="V10" s="2">
        <v>86.294252745125419</v>
      </c>
      <c r="W10" s="2">
        <v>83.922238254848665</v>
      </c>
      <c r="X10" s="2">
        <v>82.175988052889238</v>
      </c>
      <c r="Y10" s="2">
        <v>80.811829003368146</v>
      </c>
      <c r="Z10" s="2">
        <v>79.624135441517879</v>
      </c>
      <c r="AA10" s="2">
        <v>77.713160966962477</v>
      </c>
      <c r="AB10" s="2">
        <v>76.34559831097323</v>
      </c>
      <c r="AC10" s="2">
        <v>75.074896264443396</v>
      </c>
      <c r="AD10" s="2">
        <v>73.983923899226326</v>
      </c>
      <c r="AE10" s="2">
        <v>72.926899698187995</v>
      </c>
      <c r="AF10" s="2">
        <v>72.557479556670685</v>
      </c>
      <c r="AG10" s="2">
        <v>72.205418070011319</v>
      </c>
      <c r="AH10" s="2">
        <v>72.012058890805363</v>
      </c>
      <c r="AI10" s="2">
        <v>72.125588498075615</v>
      </c>
      <c r="AJ10" s="2">
        <v>72.347577789576178</v>
      </c>
      <c r="AK10" s="2"/>
      <c r="AL10" s="2"/>
      <c r="AM10" s="2"/>
      <c r="AN10" s="2"/>
      <c r="AO10" s="2"/>
    </row>
    <row r="11" spans="1:41" x14ac:dyDescent="0.25">
      <c r="A11" s="10" t="s">
        <v>10</v>
      </c>
      <c r="B11" s="10" t="s">
        <v>22</v>
      </c>
      <c r="C11" s="10" t="str">
        <f>VLOOKUP(B11,codes!A:F,3,FALSE)</f>
        <v>Minderung ggü. 1990</v>
      </c>
      <c r="D11" s="10" t="s">
        <v>24</v>
      </c>
      <c r="E11" s="10" t="s">
        <v>23</v>
      </c>
      <c r="F11" s="10" t="s">
        <v>17</v>
      </c>
      <c r="G11" s="10" t="s">
        <v>15</v>
      </c>
      <c r="H11" s="6" t="s">
        <v>16</v>
      </c>
      <c r="I11" s="6"/>
      <c r="J11" s="6"/>
      <c r="K11" s="2">
        <v>-47.928068703552739</v>
      </c>
      <c r="L11" s="2">
        <v>-49.22264428761035</v>
      </c>
      <c r="M11" s="2">
        <v>-51.202017102593622</v>
      </c>
      <c r="N11" s="2">
        <v>-53.714391839841966</v>
      </c>
      <c r="O11" s="2">
        <v>-56.205495907985714</v>
      </c>
      <c r="P11" s="2">
        <v>-58.178023052806395</v>
      </c>
      <c r="Q11" s="2">
        <v>-59.253392696094842</v>
      </c>
      <c r="R11" s="2">
        <v>-60.716525766454609</v>
      </c>
      <c r="S11" s="2">
        <v>-62.617286451515142</v>
      </c>
      <c r="T11" s="2">
        <v>-65.037921774396864</v>
      </c>
      <c r="U11" s="2">
        <v>-67.056854768201219</v>
      </c>
      <c r="V11" s="2">
        <v>-68.925326543486591</v>
      </c>
      <c r="W11" s="2">
        <v>-69.779492068706134</v>
      </c>
      <c r="X11" s="2">
        <v>-70.408319053969365</v>
      </c>
      <c r="Y11" s="2">
        <v>-70.899554514711099</v>
      </c>
      <c r="Z11" s="2">
        <v>-71.32724452217785</v>
      </c>
      <c r="AA11" s="2">
        <v>-72.015388933786937</v>
      </c>
      <c r="AB11" s="2">
        <v>-72.507850037676491</v>
      </c>
      <c r="AC11" s="2">
        <v>-72.96543150921508</v>
      </c>
      <c r="AD11" s="2">
        <v>-73.358292087072229</v>
      </c>
      <c r="AE11" s="2">
        <v>-73.738927886537482</v>
      </c>
      <c r="AF11" s="2">
        <v>-73.871956563427659</v>
      </c>
      <c r="AG11" s="2">
        <v>-73.99873436596414</v>
      </c>
      <c r="AH11" s="2">
        <v>-74.068363259691168</v>
      </c>
      <c r="AI11" s="2">
        <v>-74.027481099392631</v>
      </c>
      <c r="AJ11" s="2">
        <v>-73.947542464723682</v>
      </c>
      <c r="AK11" s="2"/>
      <c r="AL11" s="2"/>
      <c r="AM11" s="2"/>
      <c r="AN11" s="2"/>
      <c r="AO11" s="2"/>
    </row>
    <row r="12" spans="1:41" x14ac:dyDescent="0.25">
      <c r="A12" s="10" t="s">
        <v>10</v>
      </c>
      <c r="B12" s="10" t="s">
        <v>19</v>
      </c>
      <c r="C12" s="10" t="str">
        <f>VLOOKUP(B12,codes!A:F,3,FALSE)</f>
        <v>Emissionen</v>
      </c>
      <c r="D12" s="10" t="s">
        <v>24</v>
      </c>
      <c r="E12" s="10" t="s">
        <v>21</v>
      </c>
      <c r="F12" s="10" t="s">
        <v>14</v>
      </c>
      <c r="G12" s="10" t="s">
        <v>18</v>
      </c>
      <c r="H12" s="6" t="s">
        <v>16</v>
      </c>
      <c r="I12" s="6"/>
      <c r="J12" s="6"/>
      <c r="K12" s="2">
        <v>144.28194664641413</v>
      </c>
      <c r="L12" s="2">
        <v>140.42122876964629</v>
      </c>
      <c r="M12" s="2">
        <v>134.51556612609761</v>
      </c>
      <c r="N12" s="2">
        <v>127.23331403268767</v>
      </c>
      <c r="O12" s="2">
        <v>120.02734970720246</v>
      </c>
      <c r="P12" s="2">
        <v>114.29583608335179</v>
      </c>
      <c r="Q12" s="2">
        <v>111.80503570269886</v>
      </c>
      <c r="R12" s="2">
        <v>106.91869904638779</v>
      </c>
      <c r="S12" s="2">
        <v>101.01303297961623</v>
      </c>
      <c r="T12" s="2">
        <v>93.563323434511744</v>
      </c>
      <c r="U12" s="2">
        <v>86.839918258643863</v>
      </c>
      <c r="V12" s="2">
        <v>80.621341553872668</v>
      </c>
      <c r="W12" s="2">
        <v>77.158731847212977</v>
      </c>
      <c r="X12" s="2">
        <v>74.299546396577284</v>
      </c>
      <c r="Y12" s="2">
        <v>71.710469593083602</v>
      </c>
      <c r="Z12" s="2">
        <v>69.206672041943591</v>
      </c>
      <c r="AA12" s="2">
        <v>67.989161447345381</v>
      </c>
      <c r="AB12" s="2">
        <v>66.487403010163732</v>
      </c>
      <c r="AC12" s="2">
        <v>65.068230286536249</v>
      </c>
      <c r="AD12" s="2">
        <v>63.809139969311225</v>
      </c>
      <c r="AE12" s="2">
        <v>62.567461992607605</v>
      </c>
      <c r="AF12" s="2">
        <v>62.024327026065507</v>
      </c>
      <c r="AG12" s="2">
        <v>61.494272850309244</v>
      </c>
      <c r="AH12" s="2">
        <v>61.108982284873086</v>
      </c>
      <c r="AI12" s="2">
        <v>61.029180429298684</v>
      </c>
      <c r="AJ12" s="2">
        <v>61.064507484602359</v>
      </c>
      <c r="AK12" s="2"/>
      <c r="AL12" s="2"/>
      <c r="AM12" s="2"/>
      <c r="AN12" s="2"/>
      <c r="AO12" s="2"/>
    </row>
    <row r="13" spans="1:41" x14ac:dyDescent="0.25">
      <c r="A13" s="10" t="s">
        <v>10</v>
      </c>
      <c r="B13" s="10" t="s">
        <v>22</v>
      </c>
      <c r="C13" s="10" t="str">
        <f>VLOOKUP(B13,codes!A:F,3,FALSE)</f>
        <v>Minderung ggü. 1990</v>
      </c>
      <c r="D13" s="10" t="s">
        <v>24</v>
      </c>
      <c r="E13" s="10" t="s">
        <v>23</v>
      </c>
      <c r="F13" s="10" t="s">
        <v>17</v>
      </c>
      <c r="G13" s="10" t="s">
        <v>18</v>
      </c>
      <c r="H13" s="6" t="s">
        <v>16</v>
      </c>
      <c r="I13" s="6"/>
      <c r="J13" s="6"/>
      <c r="K13" s="2">
        <v>-48.04388200741824</v>
      </c>
      <c r="L13" s="2">
        <v>-49.434131572271909</v>
      </c>
      <c r="M13" s="2">
        <v>-51.56076842646231</v>
      </c>
      <c r="N13" s="2">
        <v>-54.183116944840414</v>
      </c>
      <c r="O13" s="2">
        <v>-56.777994138054041</v>
      </c>
      <c r="P13" s="2">
        <v>-58.841919702120983</v>
      </c>
      <c r="Q13" s="2">
        <v>-59.738860182071086</v>
      </c>
      <c r="R13" s="2">
        <v>-61.49843641296944</v>
      </c>
      <c r="S13" s="2">
        <v>-63.625074499866898</v>
      </c>
      <c r="T13" s="2">
        <v>-66.307724665964656</v>
      </c>
      <c r="U13" s="2">
        <v>-68.728831677262448</v>
      </c>
      <c r="V13" s="2">
        <v>-70.968149294807503</v>
      </c>
      <c r="W13" s="2">
        <v>-72.21503958609496</v>
      </c>
      <c r="X13" s="2">
        <v>-73.244636012319745</v>
      </c>
      <c r="Y13" s="2">
        <v>-74.176965960874114</v>
      </c>
      <c r="Z13" s="2">
        <v>-75.078586738942533</v>
      </c>
      <c r="AA13" s="2">
        <v>-75.517013898961267</v>
      </c>
      <c r="AB13" s="2">
        <v>-76.057799079450831</v>
      </c>
      <c r="AC13" s="2">
        <v>-76.568845036304609</v>
      </c>
      <c r="AD13" s="2">
        <v>-77.022245108909516</v>
      </c>
      <c r="AE13" s="2">
        <v>-77.469374974882982</v>
      </c>
      <c r="AF13" s="2">
        <v>-77.664958587826007</v>
      </c>
      <c r="AG13" s="2">
        <v>-77.855831790871591</v>
      </c>
      <c r="AH13" s="2">
        <v>-77.99457542820474</v>
      </c>
      <c r="AI13" s="2">
        <v>-78.023312180935207</v>
      </c>
      <c r="AJ13" s="2">
        <v>-78.010590862042932</v>
      </c>
      <c r="AK13" s="2"/>
      <c r="AL13" s="2"/>
      <c r="AM13" s="2"/>
      <c r="AN13" s="2"/>
      <c r="AO13" s="2"/>
    </row>
    <row r="14" spans="1:41" x14ac:dyDescent="0.25">
      <c r="A14" s="10" t="s">
        <v>10</v>
      </c>
      <c r="B14" s="10" t="s">
        <v>19</v>
      </c>
      <c r="C14" s="10" t="str">
        <f>VLOOKUP(B14,codes!A:F,3,FALSE)</f>
        <v>Emissionen</v>
      </c>
      <c r="D14" s="10" t="s">
        <v>25</v>
      </c>
      <c r="E14" s="10" t="s">
        <v>21</v>
      </c>
      <c r="F14" s="10" t="s">
        <v>14</v>
      </c>
      <c r="G14" s="10" t="s">
        <v>15</v>
      </c>
      <c r="H14" s="6" t="s">
        <v>16</v>
      </c>
      <c r="I14" s="6"/>
      <c r="J14" s="6"/>
      <c r="K14" s="2">
        <v>109.41743465748453</v>
      </c>
      <c r="L14" s="2">
        <v>105.59038715506661</v>
      </c>
      <c r="M14" s="2">
        <v>101.5627472029667</v>
      </c>
      <c r="N14" s="2">
        <v>96.132178081943977</v>
      </c>
      <c r="O14" s="2">
        <v>85.113938388558822</v>
      </c>
      <c r="P14" s="2">
        <v>76.855269650946909</v>
      </c>
      <c r="Q14" s="2">
        <v>69.887259334603584</v>
      </c>
      <c r="R14" s="2">
        <v>63.046598681000908</v>
      </c>
      <c r="S14" s="2">
        <v>57.08068900200621</v>
      </c>
      <c r="T14" s="2">
        <v>51.925755834235005</v>
      </c>
      <c r="U14" s="2">
        <v>43.720258234730636</v>
      </c>
      <c r="V14" s="2">
        <v>39.45670189237913</v>
      </c>
      <c r="W14" s="2">
        <v>36.445220776464893</v>
      </c>
      <c r="X14" s="2">
        <v>33.619547582543817</v>
      </c>
      <c r="Y14" s="2">
        <v>31.155099828814027</v>
      </c>
      <c r="Z14" s="2">
        <v>26.248938499457413</v>
      </c>
      <c r="AA14" s="2">
        <v>23.063799299568654</v>
      </c>
      <c r="AB14" s="2">
        <v>19.870891090168914</v>
      </c>
      <c r="AC14" s="2">
        <v>17.269924970195166</v>
      </c>
      <c r="AD14" s="2">
        <v>14.73022709456839</v>
      </c>
      <c r="AE14" s="2">
        <v>8.9797635933323949</v>
      </c>
      <c r="AF14" s="2">
        <v>7.7534965535864044</v>
      </c>
      <c r="AG14" s="2">
        <v>6.6653232499709576</v>
      </c>
      <c r="AH14" s="2">
        <v>5.5737293432469261</v>
      </c>
      <c r="AI14" s="2">
        <v>4.7717880241258106</v>
      </c>
      <c r="AJ14" s="2">
        <v>4.2990213901944045</v>
      </c>
      <c r="AK14" s="2"/>
      <c r="AL14" s="2"/>
      <c r="AM14" s="2"/>
      <c r="AN14" s="2"/>
      <c r="AO14" s="2"/>
    </row>
    <row r="15" spans="1:41" x14ac:dyDescent="0.25">
      <c r="A15" s="10" t="s">
        <v>10</v>
      </c>
      <c r="B15" s="10" t="s">
        <v>22</v>
      </c>
      <c r="C15" s="10" t="str">
        <f>VLOOKUP(B15,codes!A:F,3,FALSE)</f>
        <v>Minderung ggü. 1990</v>
      </c>
      <c r="D15" s="10" t="s">
        <v>25</v>
      </c>
      <c r="E15" s="10" t="s">
        <v>23</v>
      </c>
      <c r="F15" s="10" t="s">
        <v>17</v>
      </c>
      <c r="G15" s="10" t="s">
        <v>15</v>
      </c>
      <c r="H15" s="6" t="s">
        <v>16</v>
      </c>
      <c r="I15" s="6"/>
      <c r="J15" s="6"/>
      <c r="K15" s="2">
        <v>-47.903236461109799</v>
      </c>
      <c r="L15" s="2">
        <v>-49.725403005314448</v>
      </c>
      <c r="M15" s="2">
        <v>-51.643077339950153</v>
      </c>
      <c r="N15" s="2">
        <v>-54.228726293109617</v>
      </c>
      <c r="O15" s="2">
        <v>-59.474824684266103</v>
      </c>
      <c r="P15" s="2">
        <v>-63.407012582074415</v>
      </c>
      <c r="Q15" s="2">
        <v>-66.724681168652396</v>
      </c>
      <c r="R15" s="2">
        <v>-69.981714946094854</v>
      </c>
      <c r="S15" s="2">
        <v>-72.822254818135278</v>
      </c>
      <c r="T15" s="2">
        <v>-75.276665626987011</v>
      </c>
      <c r="U15" s="2">
        <v>-79.183537228377361</v>
      </c>
      <c r="V15" s="2">
        <v>-81.213538089734868</v>
      </c>
      <c r="W15" s="2">
        <v>-82.647390200129649</v>
      </c>
      <c r="X15" s="2">
        <v>-83.992773855693329</v>
      </c>
      <c r="Y15" s="2">
        <v>-85.166167769395614</v>
      </c>
      <c r="Z15" s="2">
        <v>-87.502131205745982</v>
      </c>
      <c r="AA15" s="2">
        <v>-89.018666886320943</v>
      </c>
      <c r="AB15" s="2">
        <v>-90.538901614060478</v>
      </c>
      <c r="AC15" s="2">
        <v>-91.777295818321491</v>
      </c>
      <c r="AD15" s="2">
        <v>-92.986518462783295</v>
      </c>
      <c r="AE15" s="2">
        <v>-95.724478260512996</v>
      </c>
      <c r="AF15" s="2">
        <v>-96.308338997196913</v>
      </c>
      <c r="AG15" s="2">
        <v>-96.826449364756229</v>
      </c>
      <c r="AH15" s="2">
        <v>-97.346188379083458</v>
      </c>
      <c r="AI15" s="2">
        <v>-97.728015529437513</v>
      </c>
      <c r="AJ15" s="2">
        <v>-97.953113217151554</v>
      </c>
      <c r="AK15" s="2"/>
      <c r="AL15" s="2"/>
      <c r="AM15" s="2"/>
      <c r="AN15" s="2"/>
      <c r="AO15" s="2"/>
    </row>
    <row r="16" spans="1:41" x14ac:dyDescent="0.25">
      <c r="A16" s="10" t="s">
        <v>10</v>
      </c>
      <c r="B16" s="10" t="s">
        <v>19</v>
      </c>
      <c r="C16" s="10" t="str">
        <f>VLOOKUP(B16,codes!A:F,3,FALSE)</f>
        <v>Emissionen</v>
      </c>
      <c r="D16" s="10" t="s">
        <v>25</v>
      </c>
      <c r="E16" s="10" t="s">
        <v>21</v>
      </c>
      <c r="F16" s="10" t="s">
        <v>14</v>
      </c>
      <c r="G16" s="10" t="s">
        <v>18</v>
      </c>
      <c r="H16" s="6" t="s">
        <v>16</v>
      </c>
      <c r="I16" s="6"/>
      <c r="J16" s="6"/>
      <c r="K16" s="2">
        <v>109.3225140643989</v>
      </c>
      <c r="L16" s="2">
        <v>105.49787940515694</v>
      </c>
      <c r="M16" s="2">
        <v>101.27203478153656</v>
      </c>
      <c r="N16" s="2">
        <v>95.64286577246736</v>
      </c>
      <c r="O16" s="2">
        <v>84.38229033883934</v>
      </c>
      <c r="P16" s="2">
        <v>75.876467808861662</v>
      </c>
      <c r="Q16" s="2">
        <v>68.660172469974839</v>
      </c>
      <c r="R16" s="2">
        <v>61.569256494532738</v>
      </c>
      <c r="S16" s="2">
        <v>55.363402694495328</v>
      </c>
      <c r="T16" s="2">
        <v>49.961989084917334</v>
      </c>
      <c r="U16" s="2">
        <v>41.829619550794995</v>
      </c>
      <c r="V16" s="2">
        <v>37.563594421343019</v>
      </c>
      <c r="W16" s="2">
        <v>34.568577152744517</v>
      </c>
      <c r="X16" s="2">
        <v>31.75558336159386</v>
      </c>
      <c r="Y16" s="2">
        <v>29.287445616685545</v>
      </c>
      <c r="Z16" s="2">
        <v>24.44098050397389</v>
      </c>
      <c r="AA16" s="2">
        <v>21.501993526214747</v>
      </c>
      <c r="AB16" s="2">
        <v>18.590303136858228</v>
      </c>
      <c r="AC16" s="2">
        <v>16.208216010316708</v>
      </c>
      <c r="AD16" s="2">
        <v>13.84948455056081</v>
      </c>
      <c r="AE16" s="2">
        <v>8.3172059721516618</v>
      </c>
      <c r="AF16" s="2">
        <v>7.2382395644487465</v>
      </c>
      <c r="AG16" s="2">
        <v>6.2631350362189373</v>
      </c>
      <c r="AH16" s="2">
        <v>5.2770223219579178</v>
      </c>
      <c r="AI16" s="2">
        <v>4.5747825047502833</v>
      </c>
      <c r="AJ16" s="2">
        <v>4.1565739586295489</v>
      </c>
      <c r="AK16" s="2"/>
      <c r="AL16" s="2"/>
      <c r="AM16" s="2"/>
      <c r="AN16" s="2"/>
      <c r="AO16" s="2"/>
    </row>
    <row r="17" spans="1:41" x14ac:dyDescent="0.25">
      <c r="A17" s="10" t="s">
        <v>10</v>
      </c>
      <c r="B17" s="10" t="s">
        <v>22</v>
      </c>
      <c r="C17" s="10" t="str">
        <f>VLOOKUP(B17,codes!A:F,3,FALSE)</f>
        <v>Minderung ggü. 1990</v>
      </c>
      <c r="D17" s="10" t="s">
        <v>25</v>
      </c>
      <c r="E17" s="10" t="s">
        <v>23</v>
      </c>
      <c r="F17" s="10" t="s">
        <v>17</v>
      </c>
      <c r="G17" s="10" t="s">
        <v>18</v>
      </c>
      <c r="H17" s="6" t="s">
        <v>16</v>
      </c>
      <c r="I17" s="6"/>
      <c r="J17" s="6"/>
      <c r="K17" s="2">
        <v>-47.94843086461993</v>
      </c>
      <c r="L17" s="2">
        <v>-49.769448585323204</v>
      </c>
      <c r="M17" s="2">
        <v>-51.781493821057325</v>
      </c>
      <c r="N17" s="2">
        <v>-54.4617018491832</v>
      </c>
      <c r="O17" s="2">
        <v>-59.823183202807904</v>
      </c>
      <c r="P17" s="2">
        <v>-63.873048075212878</v>
      </c>
      <c r="Q17" s="2">
        <v>-67.308932247361724</v>
      </c>
      <c r="R17" s="2">
        <v>-70.685119726104432</v>
      </c>
      <c r="S17" s="2">
        <v>-73.639903842452341</v>
      </c>
      <c r="T17" s="2">
        <v>-76.211671024481404</v>
      </c>
      <c r="U17" s="2">
        <v>-80.083724266784927</v>
      </c>
      <c r="V17" s="2">
        <v>-82.114900588142973</v>
      </c>
      <c r="W17" s="2">
        <v>-83.540913790933729</v>
      </c>
      <c r="X17" s="2">
        <v>-84.880260420953789</v>
      </c>
      <c r="Y17" s="2">
        <v>-86.055411244772742</v>
      </c>
      <c r="Z17" s="2">
        <v>-88.362951608580275</v>
      </c>
      <c r="AA17" s="2">
        <v>-89.762287190733986</v>
      </c>
      <c r="AB17" s="2">
        <v>-91.148626088073399</v>
      </c>
      <c r="AC17" s="2">
        <v>-92.282805756505056</v>
      </c>
      <c r="AD17" s="2">
        <v>-93.405865125382689</v>
      </c>
      <c r="AE17" s="2">
        <v>-96.039940854107826</v>
      </c>
      <c r="AF17" s="2">
        <v>-96.553667555747879</v>
      </c>
      <c r="AG17" s="2">
        <v>-97.017942652234197</v>
      </c>
      <c r="AH17" s="2">
        <v>-97.487459060276166</v>
      </c>
      <c r="AI17" s="2">
        <v>-97.821815479974561</v>
      </c>
      <c r="AJ17" s="2">
        <v>-98.020936504931839</v>
      </c>
      <c r="AK17" s="2"/>
      <c r="AL17" s="2"/>
      <c r="AM17" s="2"/>
      <c r="AN17" s="2"/>
      <c r="AO17" s="2"/>
    </row>
    <row r="18" spans="1:41" x14ac:dyDescent="0.25">
      <c r="A18" s="10" t="s">
        <v>10</v>
      </c>
      <c r="B18" s="10" t="s">
        <v>19</v>
      </c>
      <c r="C18" s="10" t="str">
        <f>VLOOKUP(B18,codes!A:F,3,FALSE)</f>
        <v>Emissionen</v>
      </c>
      <c r="D18" s="10" t="s">
        <v>26</v>
      </c>
      <c r="E18" s="10" t="s">
        <v>21</v>
      </c>
      <c r="F18" s="10" t="s">
        <v>14</v>
      </c>
      <c r="G18" s="10" t="s">
        <v>15</v>
      </c>
      <c r="H18" s="6" t="s">
        <v>16</v>
      </c>
      <c r="I18" s="6"/>
      <c r="J18" s="6"/>
      <c r="K18" s="2">
        <v>140.98775483625496</v>
      </c>
      <c r="L18" s="2">
        <v>136.02888203990722</v>
      </c>
      <c r="M18" s="2">
        <v>132.73332426403979</v>
      </c>
      <c r="N18" s="2">
        <v>125.89577226970546</v>
      </c>
      <c r="O18" s="2">
        <v>120.12530293950527</v>
      </c>
      <c r="P18" s="2">
        <v>115.04004871821954</v>
      </c>
      <c r="Q18" s="2">
        <v>104.79232085669263</v>
      </c>
      <c r="R18" s="2">
        <v>95.43895218121466</v>
      </c>
      <c r="S18" s="2">
        <v>85.669931705861615</v>
      </c>
      <c r="T18" s="2">
        <v>75.709788011463374</v>
      </c>
      <c r="U18" s="2">
        <v>65.643682151604409</v>
      </c>
      <c r="V18" s="2">
        <v>56.439852346027088</v>
      </c>
      <c r="W18" s="2">
        <v>48.551747570375426</v>
      </c>
      <c r="X18" s="2">
        <v>41.770849943400066</v>
      </c>
      <c r="Y18" s="2">
        <v>35.840094279629703</v>
      </c>
      <c r="Z18" s="2">
        <v>30.65189223251771</v>
      </c>
      <c r="AA18" s="2">
        <v>26.326540115364299</v>
      </c>
      <c r="AB18" s="2">
        <v>22.650050230829784</v>
      </c>
      <c r="AC18" s="2">
        <v>19.56778234948592</v>
      </c>
      <c r="AD18" s="2">
        <v>16.926987839361765</v>
      </c>
      <c r="AE18" s="2">
        <v>14.65098996193106</v>
      </c>
      <c r="AF18" s="2">
        <v>12.993445617044303</v>
      </c>
      <c r="AG18" s="2">
        <v>11.431536951295376</v>
      </c>
      <c r="AH18" s="2">
        <v>10.182494287472272</v>
      </c>
      <c r="AI18" s="2">
        <v>9.0954690328107368</v>
      </c>
      <c r="AJ18" s="2">
        <v>8.2497299703090761</v>
      </c>
      <c r="AK18" s="2"/>
      <c r="AL18" s="2"/>
      <c r="AM18" s="2"/>
      <c r="AN18" s="2"/>
      <c r="AO18" s="2"/>
    </row>
    <row r="19" spans="1:41" x14ac:dyDescent="0.25">
      <c r="A19" s="10" t="s">
        <v>10</v>
      </c>
      <c r="B19" s="10" t="s">
        <v>22</v>
      </c>
      <c r="C19" s="10" t="str">
        <f>VLOOKUP(B19,codes!A:F,3,FALSE)</f>
        <v>Minderung ggü. 1990</v>
      </c>
      <c r="D19" s="10" t="s">
        <v>26</v>
      </c>
      <c r="E19" s="10" t="s">
        <v>23</v>
      </c>
      <c r="F19" s="10" t="s">
        <v>17</v>
      </c>
      <c r="G19" s="10" t="s">
        <v>15</v>
      </c>
      <c r="H19" s="6" t="s">
        <v>16</v>
      </c>
      <c r="I19" s="6"/>
      <c r="J19" s="6"/>
      <c r="K19" s="2">
        <v>-13.594022567400199</v>
      </c>
      <c r="L19" s="2">
        <v>-16.633125157763406</v>
      </c>
      <c r="M19" s="2">
        <v>-18.652845885568091</v>
      </c>
      <c r="N19" s="2">
        <v>-22.843318767435385</v>
      </c>
      <c r="O19" s="2">
        <v>-26.37981768750025</v>
      </c>
      <c r="P19" s="2">
        <v>-29.496374596955043</v>
      </c>
      <c r="Q19" s="2">
        <v>-35.776813230557721</v>
      </c>
      <c r="R19" s="2">
        <v>-41.509133485112983</v>
      </c>
      <c r="S19" s="2">
        <v>-47.49619075623778</v>
      </c>
      <c r="T19" s="2">
        <v>-53.600380104335109</v>
      </c>
      <c r="U19" s="2">
        <v>-59.769509592007985</v>
      </c>
      <c r="V19" s="2">
        <v>-65.410183219287433</v>
      </c>
      <c r="W19" s="2">
        <v>-70.244499532945554</v>
      </c>
      <c r="X19" s="2">
        <v>-74.40025113002352</v>
      </c>
      <c r="Y19" s="2">
        <v>-78.034983384872007</v>
      </c>
      <c r="Z19" s="2">
        <v>-81.214633060967472</v>
      </c>
      <c r="AA19" s="2">
        <v>-83.865475170318518</v>
      </c>
      <c r="AB19" s="2">
        <v>-86.118654550068328</v>
      </c>
      <c r="AC19" s="2">
        <v>-88.007658097262478</v>
      </c>
      <c r="AD19" s="2">
        <v>-89.626099579013371</v>
      </c>
      <c r="AE19" s="2">
        <v>-91.020971222031775</v>
      </c>
      <c r="AF19" s="2">
        <v>-92.036816459259356</v>
      </c>
      <c r="AG19" s="2">
        <v>-92.994050263579638</v>
      </c>
      <c r="AH19" s="2">
        <v>-93.759540517311237</v>
      </c>
      <c r="AI19" s="2">
        <v>-94.425736526546487</v>
      </c>
      <c r="AJ19" s="2">
        <v>-94.944057500117978</v>
      </c>
      <c r="AK19" s="2"/>
      <c r="AL19" s="2"/>
      <c r="AM19" s="2"/>
      <c r="AN19" s="2"/>
      <c r="AO19" s="2"/>
    </row>
    <row r="20" spans="1:41" x14ac:dyDescent="0.25">
      <c r="A20" s="10" t="s">
        <v>10</v>
      </c>
      <c r="B20" s="10" t="s">
        <v>19</v>
      </c>
      <c r="C20" s="10" t="str">
        <f>VLOOKUP(B20,codes!A:F,3,FALSE)</f>
        <v>Emissionen</v>
      </c>
      <c r="D20" s="10" t="s">
        <v>26</v>
      </c>
      <c r="E20" s="10" t="s">
        <v>21</v>
      </c>
      <c r="F20" s="10" t="s">
        <v>14</v>
      </c>
      <c r="G20" s="10" t="s">
        <v>18</v>
      </c>
      <c r="H20" s="6" t="s">
        <v>16</v>
      </c>
      <c r="I20" s="6"/>
      <c r="J20" s="6"/>
      <c r="K20" s="2">
        <v>140.98775483625496</v>
      </c>
      <c r="L20" s="2">
        <v>133.11275176861176</v>
      </c>
      <c r="M20" s="2">
        <v>129.97132631275196</v>
      </c>
      <c r="N20" s="2">
        <v>122.95548581628478</v>
      </c>
      <c r="O20" s="2">
        <v>117.4821176950791</v>
      </c>
      <c r="P20" s="2">
        <v>112.63203074074535</v>
      </c>
      <c r="Q20" s="2">
        <v>102.73715951937636</v>
      </c>
      <c r="R20" s="2">
        <v>93.393932029710342</v>
      </c>
      <c r="S20" s="2">
        <v>83.652545297707434</v>
      </c>
      <c r="T20" s="2">
        <v>73.866026914079768</v>
      </c>
      <c r="U20" s="2">
        <v>63.964187066771103</v>
      </c>
      <c r="V20" s="2">
        <v>55.011266754228451</v>
      </c>
      <c r="W20" s="2">
        <v>47.278231857661289</v>
      </c>
      <c r="X20" s="2">
        <v>40.548982374254649</v>
      </c>
      <c r="Y20" s="2">
        <v>34.740038738790119</v>
      </c>
      <c r="Z20" s="2">
        <v>29.666821385913217</v>
      </c>
      <c r="AA20" s="2">
        <v>25.448213122612337</v>
      </c>
      <c r="AB20" s="2">
        <v>21.873068899997289</v>
      </c>
      <c r="AC20" s="2">
        <v>18.885477106362057</v>
      </c>
      <c r="AD20" s="2">
        <v>16.403556430624654</v>
      </c>
      <c r="AE20" s="2">
        <v>14.278260782037865</v>
      </c>
      <c r="AF20" s="2">
        <v>12.534406325784266</v>
      </c>
      <c r="AG20" s="2">
        <v>11.106414037800945</v>
      </c>
      <c r="AH20" s="2">
        <v>9.8328590868257013</v>
      </c>
      <c r="AI20" s="2">
        <v>8.7894094073065698</v>
      </c>
      <c r="AJ20" s="2">
        <v>8.0533547815040549</v>
      </c>
      <c r="AK20" s="2"/>
      <c r="AL20" s="2"/>
      <c r="AM20" s="2"/>
      <c r="AN20" s="2"/>
      <c r="AO20" s="2"/>
    </row>
    <row r="21" spans="1:41" x14ac:dyDescent="0.25">
      <c r="A21" s="10" t="s">
        <v>10</v>
      </c>
      <c r="B21" s="10" t="s">
        <v>22</v>
      </c>
      <c r="C21" s="10" t="str">
        <f>VLOOKUP(B21,codes!A:F,3,FALSE)</f>
        <v>Minderung ggü. 1990</v>
      </c>
      <c r="D21" s="10" t="s">
        <v>26</v>
      </c>
      <c r="E21" s="10" t="s">
        <v>23</v>
      </c>
      <c r="F21" s="10" t="s">
        <v>17</v>
      </c>
      <c r="G21" s="10" t="s">
        <v>18</v>
      </c>
      <c r="H21" s="6" t="s">
        <v>16</v>
      </c>
      <c r="I21" s="6"/>
      <c r="J21" s="6"/>
      <c r="K21" s="2">
        <v>-13.594022567400199</v>
      </c>
      <c r="L21" s="2">
        <v>-18.420309347657906</v>
      </c>
      <c r="M21" s="2">
        <v>-20.345568299121229</v>
      </c>
      <c r="N21" s="2">
        <v>-24.645307353144219</v>
      </c>
      <c r="O21" s="2">
        <v>-27.999724358440016</v>
      </c>
      <c r="P21" s="2">
        <v>-30.972156286369</v>
      </c>
      <c r="Q21" s="2">
        <v>-37.036342643865581</v>
      </c>
      <c r="R21" s="2">
        <v>-42.762447755315513</v>
      </c>
      <c r="S21" s="2">
        <v>-48.732569366977799</v>
      </c>
      <c r="T21" s="2">
        <v>-54.730350433720517</v>
      </c>
      <c r="U21" s="2">
        <v>-60.79880759428351</v>
      </c>
      <c r="V21" s="2">
        <v>-66.28570843457193</v>
      </c>
      <c r="W21" s="2">
        <v>-71.024988377956532</v>
      </c>
      <c r="X21" s="2">
        <v>-75.149086812440217</v>
      </c>
      <c r="Y21" s="2">
        <v>-78.709165155812215</v>
      </c>
      <c r="Z21" s="2">
        <v>-81.818345131140347</v>
      </c>
      <c r="AA21" s="2">
        <v>-84.403768034137158</v>
      </c>
      <c r="AB21" s="2">
        <v>-86.594836551941015</v>
      </c>
      <c r="AC21" s="2">
        <v>-88.425816762942176</v>
      </c>
      <c r="AD21" s="2">
        <v>-89.946890576383183</v>
      </c>
      <c r="AE21" s="2">
        <v>-91.249402614131952</v>
      </c>
      <c r="AF21" s="2">
        <v>-92.318144002118359</v>
      </c>
      <c r="AG21" s="2">
        <v>-93.193305604292362</v>
      </c>
      <c r="AH21" s="2">
        <v>-93.97381849692583</v>
      </c>
      <c r="AI21" s="2">
        <v>-94.613308710563857</v>
      </c>
      <c r="AJ21" s="2">
        <v>-95.064408307547438</v>
      </c>
      <c r="AK21" s="2"/>
      <c r="AL21" s="2"/>
      <c r="AM21" s="2"/>
      <c r="AN21" s="2"/>
      <c r="AO21" s="2"/>
    </row>
    <row r="22" spans="1:41" x14ac:dyDescent="0.25">
      <c r="A22" s="10" t="s">
        <v>10</v>
      </c>
      <c r="B22" s="10" t="s">
        <v>19</v>
      </c>
      <c r="C22" s="10" t="str">
        <f>VLOOKUP(B22,codes!A:F,3,FALSE)</f>
        <v>Emissionen</v>
      </c>
      <c r="D22" s="10" t="s">
        <v>27</v>
      </c>
      <c r="E22" s="10" t="s">
        <v>21</v>
      </c>
      <c r="F22" s="10" t="s">
        <v>14</v>
      </c>
      <c r="G22" s="10" t="s">
        <v>15</v>
      </c>
      <c r="H22" s="6" t="s">
        <v>16</v>
      </c>
      <c r="I22" s="6"/>
      <c r="J22" s="6"/>
      <c r="K22" s="2">
        <v>60.470596747390388</v>
      </c>
      <c r="L22" s="2">
        <v>59.781324941279685</v>
      </c>
      <c r="M22" s="2">
        <v>59.27301096742201</v>
      </c>
      <c r="N22" s="2">
        <v>58.828135451333942</v>
      </c>
      <c r="O22" s="2">
        <v>58.213768568270424</v>
      </c>
      <c r="P22" s="2">
        <v>57.692507434317164</v>
      </c>
      <c r="Q22" s="2">
        <v>57.304528479499744</v>
      </c>
      <c r="R22" s="2">
        <v>56.766015038631181</v>
      </c>
      <c r="S22" s="2">
        <v>56.242796550446222</v>
      </c>
      <c r="T22" s="2">
        <v>55.712004254548688</v>
      </c>
      <c r="U22" s="2">
        <v>55.184398025589822</v>
      </c>
      <c r="V22" s="2">
        <v>55.028668414842635</v>
      </c>
      <c r="W22" s="2">
        <v>54.864513719769519</v>
      </c>
      <c r="X22" s="2">
        <v>54.705482008417484</v>
      </c>
      <c r="Y22" s="2">
        <v>54.545496143554118</v>
      </c>
      <c r="Z22" s="2">
        <v>54.372145713660828</v>
      </c>
      <c r="AA22" s="2">
        <v>54.205086061635704</v>
      </c>
      <c r="AB22" s="2">
        <v>54.038533077392621</v>
      </c>
      <c r="AC22" s="2">
        <v>53.860195445864633</v>
      </c>
      <c r="AD22" s="2">
        <v>53.678690932363224</v>
      </c>
      <c r="AE22" s="2">
        <v>53.501965043161924</v>
      </c>
      <c r="AF22" s="2">
        <v>53.352921392005612</v>
      </c>
      <c r="AG22" s="2">
        <v>53.19490727382334</v>
      </c>
      <c r="AH22" s="2">
        <v>53.049545420791517</v>
      </c>
      <c r="AI22" s="2">
        <v>52.875277368103866</v>
      </c>
      <c r="AJ22" s="2">
        <v>52.709021001386212</v>
      </c>
      <c r="AK22" s="2"/>
      <c r="AL22" s="2"/>
      <c r="AM22" s="2"/>
      <c r="AN22" s="2"/>
      <c r="AO22" s="2"/>
    </row>
    <row r="23" spans="1:41" x14ac:dyDescent="0.25">
      <c r="A23" s="10" t="s">
        <v>10</v>
      </c>
      <c r="B23" s="10" t="s">
        <v>22</v>
      </c>
      <c r="C23" s="10" t="str">
        <f>VLOOKUP(B23,codes!A:F,3,FALSE)</f>
        <v>Minderung ggü. 1990</v>
      </c>
      <c r="D23" s="10" t="s">
        <v>27</v>
      </c>
      <c r="E23" s="10" t="s">
        <v>23</v>
      </c>
      <c r="F23" s="10" t="s">
        <v>17</v>
      </c>
      <c r="G23" s="10" t="s">
        <v>15</v>
      </c>
      <c r="H23" s="6" t="s">
        <v>16</v>
      </c>
      <c r="I23" s="6"/>
      <c r="J23" s="6"/>
      <c r="K23" s="2">
        <v>-27.371293479132419</v>
      </c>
      <c r="L23" s="2">
        <v>-28.849046935771415</v>
      </c>
      <c r="M23" s="2">
        <v>-29.6600583787368</v>
      </c>
      <c r="N23" s="2">
        <v>-30.258151098855357</v>
      </c>
      <c r="O23" s="2">
        <v>-30.781600819334145</v>
      </c>
      <c r="P23" s="2">
        <v>-31.504477582791168</v>
      </c>
      <c r="Q23" s="2">
        <v>-32.117804198882737</v>
      </c>
      <c r="R23" s="2">
        <v>-32.574308250255676</v>
      </c>
      <c r="S23" s="2">
        <v>-33.207934286984816</v>
      </c>
      <c r="T23" s="2">
        <v>-33.82356396649169</v>
      </c>
      <c r="U23" s="2">
        <v>-34.448105144579024</v>
      </c>
      <c r="V23" s="2">
        <v>-35.068897530502795</v>
      </c>
      <c r="W23" s="2">
        <v>-35.25213220687403</v>
      </c>
      <c r="X23" s="2">
        <v>-35.445280011470878</v>
      </c>
      <c r="Y23" s="2">
        <v>-35.632400007613818</v>
      </c>
      <c r="Z23" s="2">
        <v>-35.820642680484823</v>
      </c>
      <c r="AA23" s="2">
        <v>-36.024610376595469</v>
      </c>
      <c r="AB23" s="2">
        <v>-36.221176213539671</v>
      </c>
      <c r="AC23" s="2">
        <v>-36.417145894707033</v>
      </c>
      <c r="AD23" s="2">
        <v>-36.626981635264386</v>
      </c>
      <c r="AE23" s="2">
        <v>-36.840543594558959</v>
      </c>
      <c r="AF23" s="2">
        <v>-37.04848292580656</v>
      </c>
      <c r="AG23" s="2">
        <v>-37.223850764034516</v>
      </c>
      <c r="AH23" s="2">
        <v>-37.409773439037011</v>
      </c>
      <c r="AI23" s="2">
        <v>-37.58080919754957</v>
      </c>
      <c r="AJ23" s="2">
        <v>-37.785856587592207</v>
      </c>
      <c r="AK23" s="2"/>
      <c r="AL23" s="2"/>
      <c r="AM23" s="2"/>
      <c r="AN23" s="2"/>
      <c r="AO23" s="2"/>
    </row>
    <row r="24" spans="1:41" x14ac:dyDescent="0.25">
      <c r="A24" s="10" t="s">
        <v>10</v>
      </c>
      <c r="B24" s="10" t="s">
        <v>19</v>
      </c>
      <c r="C24" s="10" t="str">
        <f>VLOOKUP(B24,codes!A:F,3,FALSE)</f>
        <v>Emissionen</v>
      </c>
      <c r="D24" s="10" t="s">
        <v>27</v>
      </c>
      <c r="E24" s="10" t="s">
        <v>21</v>
      </c>
      <c r="F24" s="10" t="s">
        <v>14</v>
      </c>
      <c r="G24" s="10" t="s">
        <v>18</v>
      </c>
      <c r="H24" s="6" t="s">
        <v>16</v>
      </c>
      <c r="I24" s="6"/>
      <c r="J24" s="6"/>
      <c r="K24" s="2">
        <v>60.454897542455747</v>
      </c>
      <c r="L24" s="2">
        <v>59.732370152072981</v>
      </c>
      <c r="M24" s="2">
        <v>59.190800593943273</v>
      </c>
      <c r="N24" s="2">
        <v>58.712669493583157</v>
      </c>
      <c r="O24" s="2">
        <v>58.065047026247605</v>
      </c>
      <c r="P24" s="2">
        <v>57.510530308022311</v>
      </c>
      <c r="Q24" s="2">
        <v>57.082260644426015</v>
      </c>
      <c r="R24" s="2">
        <v>56.50345649477859</v>
      </c>
      <c r="S24" s="2">
        <v>55.939947297814761</v>
      </c>
      <c r="T24" s="2">
        <v>55.368864293138358</v>
      </c>
      <c r="U24" s="2">
        <v>54.800967355400623</v>
      </c>
      <c r="V24" s="2">
        <v>54.608817540977469</v>
      </c>
      <c r="W24" s="2">
        <v>54.408242642228409</v>
      </c>
      <c r="X24" s="2">
        <v>54.212790727200407</v>
      </c>
      <c r="Y24" s="2">
        <v>54.016384658661082</v>
      </c>
      <c r="Z24" s="2">
        <v>53.806614025091847</v>
      </c>
      <c r="AA24" s="2">
        <v>53.606376051024156</v>
      </c>
      <c r="AB24" s="2">
        <v>53.406644744738493</v>
      </c>
      <c r="AC24" s="2">
        <v>53.195128791167946</v>
      </c>
      <c r="AD24" s="2">
        <v>52.980445955623971</v>
      </c>
      <c r="AE24" s="2">
        <v>52.77054174438009</v>
      </c>
      <c r="AF24" s="2">
        <v>52.590800395093154</v>
      </c>
      <c r="AG24" s="2">
        <v>52.40208857878028</v>
      </c>
      <c r="AH24" s="2">
        <v>52.226029027617841</v>
      </c>
      <c r="AI24" s="2">
        <v>52.02106327679958</v>
      </c>
      <c r="AJ24" s="2">
        <v>51.824109211951303</v>
      </c>
      <c r="AK24" s="2"/>
      <c r="AL24" s="2"/>
      <c r="AM24" s="2"/>
      <c r="AN24" s="2"/>
      <c r="AO24" s="2"/>
    </row>
    <row r="25" spans="1:41" x14ac:dyDescent="0.25">
      <c r="A25" s="10" t="s">
        <v>10</v>
      </c>
      <c r="B25" s="10" t="s">
        <v>22</v>
      </c>
      <c r="C25" s="10" t="str">
        <f>VLOOKUP(B25,codes!A:F,3,FALSE)</f>
        <v>Minderung ggü. 1990</v>
      </c>
      <c r="D25" s="10" t="s">
        <v>27</v>
      </c>
      <c r="E25" s="10" t="s">
        <v>23</v>
      </c>
      <c r="F25" s="10" t="s">
        <v>17</v>
      </c>
      <c r="G25" s="10" t="s">
        <v>18</v>
      </c>
      <c r="H25" s="6" t="s">
        <v>16</v>
      </c>
      <c r="I25" s="6"/>
      <c r="J25" s="6"/>
      <c r="K25" s="2">
        <v>-27.380529483517478</v>
      </c>
      <c r="L25" s="2">
        <v>-28.867518944541516</v>
      </c>
      <c r="M25" s="2">
        <v>-29.717659594806591</v>
      </c>
      <c r="N25" s="2">
        <v>-30.354881522224808</v>
      </c>
      <c r="O25" s="2">
        <v>-30.917460450003265</v>
      </c>
      <c r="P25" s="2">
        <v>-31.679466420759962</v>
      </c>
      <c r="Q25" s="2">
        <v>-32.331922244151201</v>
      </c>
      <c r="R25" s="2">
        <v>-32.835833175618703</v>
      </c>
      <c r="S25" s="2">
        <v>-33.516866092442385</v>
      </c>
      <c r="T25" s="2">
        <v>-34.179902652043815</v>
      </c>
      <c r="U25" s="2">
        <v>-34.851850710225705</v>
      </c>
      <c r="V25" s="2">
        <v>-35.520049976244039</v>
      </c>
      <c r="W25" s="2">
        <v>-35.746137416466162</v>
      </c>
      <c r="X25" s="2">
        <v>-35.982137984913876</v>
      </c>
      <c r="Y25" s="2">
        <v>-36.212110744907697</v>
      </c>
      <c r="Z25" s="2">
        <v>-36.443206181629591</v>
      </c>
      <c r="AA25" s="2">
        <v>-36.690026641591103</v>
      </c>
      <c r="AB25" s="2">
        <v>-36.925630777500039</v>
      </c>
      <c r="AC25" s="2">
        <v>-37.160638757632157</v>
      </c>
      <c r="AD25" s="2">
        <v>-37.409512797154235</v>
      </c>
      <c r="AE25" s="2">
        <v>-37.662113055413535</v>
      </c>
      <c r="AF25" s="2">
        <v>-37.909090685625891</v>
      </c>
      <c r="AG25" s="2">
        <v>-38.120578069490143</v>
      </c>
      <c r="AH25" s="2">
        <v>-38.342620290128927</v>
      </c>
      <c r="AI25" s="2">
        <v>-38.549775594277769</v>
      </c>
      <c r="AJ25" s="2">
        <v>-38.790942529956695</v>
      </c>
      <c r="AK25" s="2"/>
      <c r="AL25" s="2"/>
      <c r="AM25" s="2"/>
      <c r="AN25" s="2"/>
      <c r="AO25" s="2"/>
    </row>
    <row r="26" spans="1:41" x14ac:dyDescent="0.25">
      <c r="A26" s="10" t="s">
        <v>10</v>
      </c>
      <c r="B26" s="10" t="s">
        <v>19</v>
      </c>
      <c r="C26" s="10" t="str">
        <f>VLOOKUP(B26,codes!A:F,3,FALSE)</f>
        <v>Emissionen</v>
      </c>
      <c r="D26" s="10" t="s">
        <v>28</v>
      </c>
      <c r="E26" s="10" t="s">
        <v>21</v>
      </c>
      <c r="F26" s="10" t="s">
        <v>14</v>
      </c>
      <c r="G26" s="10" t="s">
        <v>15</v>
      </c>
      <c r="H26" s="6" t="s">
        <v>16</v>
      </c>
      <c r="I26" s="6"/>
      <c r="J26" s="6"/>
      <c r="K26" s="2">
        <v>5.0562186645578597</v>
      </c>
      <c r="L26" s="2">
        <v>4.8979381383217238</v>
      </c>
      <c r="M26" s="2">
        <v>4.7475571756694679</v>
      </c>
      <c r="N26" s="2">
        <v>4.6074996028705648</v>
      </c>
      <c r="O26" s="2">
        <v>4.4748484006724336</v>
      </c>
      <c r="P26" s="2">
        <v>4.3460762216035409</v>
      </c>
      <c r="Q26" s="2">
        <v>4.2451892297144838</v>
      </c>
      <c r="R26" s="2">
        <v>4.145854862907326</v>
      </c>
      <c r="S26" s="2">
        <v>4.0555986828946358</v>
      </c>
      <c r="T26" s="2">
        <v>3.973191257081286</v>
      </c>
      <c r="U26" s="2">
        <v>3.8973548474900044</v>
      </c>
      <c r="V26" s="2">
        <v>3.8281009204860283</v>
      </c>
      <c r="W26" s="2">
        <v>3.7659472554403814</v>
      </c>
      <c r="X26" s="2">
        <v>3.7104310561553779</v>
      </c>
      <c r="Y26" s="2">
        <v>3.6607745039458597</v>
      </c>
      <c r="Z26" s="2">
        <v>3.6249685991319347</v>
      </c>
      <c r="AA26" s="2">
        <v>3.5869467677617228</v>
      </c>
      <c r="AB26" s="2">
        <v>3.5535225660240228</v>
      </c>
      <c r="AC26" s="2">
        <v>3.5240345858656434</v>
      </c>
      <c r="AD26" s="2">
        <v>3.4982122777384612</v>
      </c>
      <c r="AE26" s="2">
        <v>3.4705668583898728</v>
      </c>
      <c r="AF26" s="2">
        <v>3.4458720404148062</v>
      </c>
      <c r="AG26" s="2">
        <v>3.4234923736840996</v>
      </c>
      <c r="AH26" s="2">
        <v>3.4034778305984306</v>
      </c>
      <c r="AI26" s="2">
        <v>3.3854119850905304</v>
      </c>
      <c r="AJ26" s="2">
        <v>3.369118254077466</v>
      </c>
      <c r="AK26" s="2"/>
      <c r="AL26" s="2"/>
      <c r="AM26" s="2"/>
      <c r="AN26" s="2"/>
      <c r="AO26" s="2"/>
    </row>
    <row r="27" spans="1:41" x14ac:dyDescent="0.25">
      <c r="A27" s="10" t="s">
        <v>10</v>
      </c>
      <c r="B27" s="10" t="s">
        <v>22</v>
      </c>
      <c r="C27" s="10" t="str">
        <f>VLOOKUP(B27,codes!A:F,3,FALSE)</f>
        <v>Minderung ggü. 1990</v>
      </c>
      <c r="D27" s="10" t="s">
        <v>28</v>
      </c>
      <c r="E27" s="10" t="s">
        <v>23</v>
      </c>
      <c r="F27" s="10" t="s">
        <v>17</v>
      </c>
      <c r="G27" s="10" t="s">
        <v>15</v>
      </c>
      <c r="H27" s="6" t="s">
        <v>16</v>
      </c>
      <c r="I27" s="6"/>
      <c r="J27" s="6"/>
      <c r="K27" s="2">
        <v>-87.83106299261712</v>
      </c>
      <c r="L27" s="2">
        <v>-88.212000978302783</v>
      </c>
      <c r="M27" s="2">
        <v>-88.57392687253919</v>
      </c>
      <c r="N27" s="2">
        <v>-88.911007187665518</v>
      </c>
      <c r="O27" s="2">
        <v>-89.230262392116572</v>
      </c>
      <c r="P27" s="2">
        <v>-89.540181847613425</v>
      </c>
      <c r="Q27" s="2">
        <v>-89.782989275576924</v>
      </c>
      <c r="R27" s="2">
        <v>-90.022059959132932</v>
      </c>
      <c r="S27" s="2">
        <v>-90.239281927162182</v>
      </c>
      <c r="T27" s="2">
        <v>-90.43761408805004</v>
      </c>
      <c r="U27" s="2">
        <v>-90.620131608040055</v>
      </c>
      <c r="V27" s="2">
        <v>-90.786806890723653</v>
      </c>
      <c r="W27" s="2">
        <v>-90.936393782607922</v>
      </c>
      <c r="X27" s="2">
        <v>-91.070006107708508</v>
      </c>
      <c r="Y27" s="2">
        <v>-91.189515863106777</v>
      </c>
      <c r="Z27" s="2">
        <v>-91.275690894109147</v>
      </c>
      <c r="AA27" s="2">
        <v>-91.367199054959201</v>
      </c>
      <c r="AB27" s="2">
        <v>-91.447641977319179</v>
      </c>
      <c r="AC27" s="2">
        <v>-91.518611489681774</v>
      </c>
      <c r="AD27" s="2">
        <v>-91.58075873089733</v>
      </c>
      <c r="AE27" s="2">
        <v>-91.64729370276352</v>
      </c>
      <c r="AF27" s="2">
        <v>-91.706727383204168</v>
      </c>
      <c r="AG27" s="2">
        <v>-91.760589127080308</v>
      </c>
      <c r="AH27" s="2">
        <v>-91.808758664475576</v>
      </c>
      <c r="AI27" s="2">
        <v>-91.852238219169635</v>
      </c>
      <c r="AJ27" s="2">
        <v>-91.891452778402012</v>
      </c>
      <c r="AK27" s="2"/>
      <c r="AL27" s="2"/>
      <c r="AM27" s="2"/>
      <c r="AN27" s="2"/>
      <c r="AO27" s="2"/>
    </row>
    <row r="28" spans="1:41" x14ac:dyDescent="0.25">
      <c r="A28" s="10" t="s">
        <v>10</v>
      </c>
      <c r="B28" s="10" t="s">
        <v>19</v>
      </c>
      <c r="C28" s="10" t="str">
        <f>VLOOKUP(B28,codes!A:F,3,FALSE)</f>
        <v>Emissionen</v>
      </c>
      <c r="D28" s="10" t="s">
        <v>28</v>
      </c>
      <c r="E28" s="10" t="s">
        <v>21</v>
      </c>
      <c r="F28" s="10" t="s">
        <v>14</v>
      </c>
      <c r="G28" s="10" t="s">
        <v>18</v>
      </c>
      <c r="H28" s="6" t="s">
        <v>16</v>
      </c>
      <c r="I28" s="6"/>
      <c r="J28" s="6"/>
      <c r="K28" s="2">
        <v>5.0562186645578597</v>
      </c>
      <c r="L28" s="2">
        <v>4.8979381383217238</v>
      </c>
      <c r="M28" s="2">
        <v>4.7475571756694679</v>
      </c>
      <c r="N28" s="2">
        <v>4.6074996028705648</v>
      </c>
      <c r="O28" s="2">
        <v>4.4748484006724336</v>
      </c>
      <c r="P28" s="2">
        <v>4.3460762216035409</v>
      </c>
      <c r="Q28" s="2">
        <v>4.2451892297144838</v>
      </c>
      <c r="R28" s="2">
        <v>4.145854862907326</v>
      </c>
      <c r="S28" s="2">
        <v>4.0555986828946358</v>
      </c>
      <c r="T28" s="2">
        <v>3.973191257081286</v>
      </c>
      <c r="U28" s="2">
        <v>3.8973548474900044</v>
      </c>
      <c r="V28" s="2">
        <v>3.8281009204860283</v>
      </c>
      <c r="W28" s="2">
        <v>3.7659472554403814</v>
      </c>
      <c r="X28" s="2">
        <v>3.7104310561553779</v>
      </c>
      <c r="Y28" s="2">
        <v>3.6607745039458597</v>
      </c>
      <c r="Z28" s="2">
        <v>3.6249685991319347</v>
      </c>
      <c r="AA28" s="2">
        <v>3.5869467677617228</v>
      </c>
      <c r="AB28" s="2">
        <v>3.5535225660240228</v>
      </c>
      <c r="AC28" s="2">
        <v>3.5240345858656434</v>
      </c>
      <c r="AD28" s="2">
        <v>3.4982122777384612</v>
      </c>
      <c r="AE28" s="2">
        <v>3.4705668583898728</v>
      </c>
      <c r="AF28" s="2">
        <v>3.4458720404148062</v>
      </c>
      <c r="AG28" s="2">
        <v>3.4234923736840996</v>
      </c>
      <c r="AH28" s="2">
        <v>3.4034778305984306</v>
      </c>
      <c r="AI28" s="2">
        <v>3.3854119850905304</v>
      </c>
      <c r="AJ28" s="2">
        <v>3.369118254077466</v>
      </c>
      <c r="AK28" s="2"/>
      <c r="AL28" s="2"/>
      <c r="AM28" s="2"/>
      <c r="AN28" s="2"/>
      <c r="AO28" s="2"/>
    </row>
    <row r="29" spans="1:41" x14ac:dyDescent="0.25">
      <c r="A29" s="10" t="s">
        <v>10</v>
      </c>
      <c r="B29" s="10" t="s">
        <v>22</v>
      </c>
      <c r="C29" s="10" t="str">
        <f>VLOOKUP(B29,codes!A:F,3,FALSE)</f>
        <v>Minderung ggü. 1990</v>
      </c>
      <c r="D29" s="10" t="s">
        <v>28</v>
      </c>
      <c r="E29" s="10" t="s">
        <v>23</v>
      </c>
      <c r="F29" s="10" t="s">
        <v>17</v>
      </c>
      <c r="G29" s="10" t="s">
        <v>18</v>
      </c>
      <c r="H29" s="6" t="s">
        <v>16</v>
      </c>
      <c r="I29" s="6"/>
      <c r="J29" s="6"/>
      <c r="K29" s="2">
        <v>-87.83106299261712</v>
      </c>
      <c r="L29" s="2">
        <v>-88.212000978302783</v>
      </c>
      <c r="M29" s="2">
        <v>-88.57392687253919</v>
      </c>
      <c r="N29" s="2">
        <v>-88.911007187665518</v>
      </c>
      <c r="O29" s="2">
        <v>-89.230262392116572</v>
      </c>
      <c r="P29" s="2">
        <v>-89.540181847613425</v>
      </c>
      <c r="Q29" s="2">
        <v>-89.782989275576924</v>
      </c>
      <c r="R29" s="2">
        <v>-90.022059959132932</v>
      </c>
      <c r="S29" s="2">
        <v>-90.239281927162182</v>
      </c>
      <c r="T29" s="2">
        <v>-90.43761408805004</v>
      </c>
      <c r="U29" s="2">
        <v>-90.620131608040055</v>
      </c>
      <c r="V29" s="2">
        <v>-90.786806890723653</v>
      </c>
      <c r="W29" s="2">
        <v>-90.936393782607922</v>
      </c>
      <c r="X29" s="2">
        <v>-91.070006107708508</v>
      </c>
      <c r="Y29" s="2">
        <v>-91.189515863106777</v>
      </c>
      <c r="Z29" s="2">
        <v>-91.275690894109147</v>
      </c>
      <c r="AA29" s="2">
        <v>-91.367199054959201</v>
      </c>
      <c r="AB29" s="2">
        <v>-91.447641977319179</v>
      </c>
      <c r="AC29" s="2">
        <v>-91.518611489681774</v>
      </c>
      <c r="AD29" s="2">
        <v>-91.58075873089733</v>
      </c>
      <c r="AE29" s="2">
        <v>-91.64729370276352</v>
      </c>
      <c r="AF29" s="2">
        <v>-91.706727383204168</v>
      </c>
      <c r="AG29" s="2">
        <v>-91.760589127080308</v>
      </c>
      <c r="AH29" s="2">
        <v>-91.808758664475576</v>
      </c>
      <c r="AI29" s="2">
        <v>-91.852238219169635</v>
      </c>
      <c r="AJ29" s="2">
        <v>-91.891452778402012</v>
      </c>
      <c r="AK29" s="2"/>
      <c r="AL29" s="2"/>
      <c r="AM29" s="2"/>
      <c r="AN29" s="2"/>
      <c r="AO29" s="2"/>
    </row>
    <row r="30" spans="1:41" x14ac:dyDescent="0.25">
      <c r="A30" s="10" t="s">
        <v>10</v>
      </c>
      <c r="B30" s="10" t="s">
        <v>19</v>
      </c>
      <c r="C30" s="10" t="str">
        <f>VLOOKUP(B30,codes!A:F,3,FALSE)</f>
        <v>Emissionen</v>
      </c>
      <c r="D30" s="10" t="s">
        <v>29</v>
      </c>
      <c r="E30" s="10" t="s">
        <v>21</v>
      </c>
      <c r="F30" s="10" t="s">
        <v>14</v>
      </c>
      <c r="G30" s="10" t="s">
        <v>15</v>
      </c>
      <c r="H30" s="6" t="s">
        <v>16</v>
      </c>
      <c r="I30" s="6"/>
      <c r="J30" s="6"/>
      <c r="K30" s="2">
        <v>39.52877299231185</v>
      </c>
      <c r="L30" s="2">
        <v>46.609306375959072</v>
      </c>
      <c r="M30" s="2">
        <v>33.93917487819715</v>
      </c>
      <c r="N30" s="2">
        <v>40.943375350601443</v>
      </c>
      <c r="O30" s="2">
        <v>38.153667690141333</v>
      </c>
      <c r="P30" s="2">
        <v>32.312992934709037</v>
      </c>
      <c r="Q30" s="2">
        <v>34.390139700229149</v>
      </c>
      <c r="R30" s="2">
        <v>33.95324638614079</v>
      </c>
      <c r="S30" s="2">
        <v>30.215793491079182</v>
      </c>
      <c r="T30" s="2">
        <v>38.599356995445071</v>
      </c>
      <c r="U30" s="2">
        <v>35.989946735751651</v>
      </c>
      <c r="V30" s="2">
        <v>31.998956816628755</v>
      </c>
      <c r="W30" s="2">
        <v>32.037151802605884</v>
      </c>
      <c r="X30" s="2">
        <v>36.621656962805886</v>
      </c>
      <c r="Y30" s="2">
        <v>43.132824933652145</v>
      </c>
      <c r="Z30" s="2">
        <v>35.823231681374835</v>
      </c>
      <c r="AA30" s="2">
        <v>36.647284311013301</v>
      </c>
      <c r="AB30" s="2">
        <v>29.143031570795351</v>
      </c>
      <c r="AC30" s="2">
        <v>33.319501564669672</v>
      </c>
      <c r="AD30" s="2">
        <v>40.584361310395352</v>
      </c>
      <c r="AE30" s="2">
        <v>36.665637649604918</v>
      </c>
      <c r="AF30" s="2">
        <v>33.219345534428129</v>
      </c>
      <c r="AG30" s="2">
        <v>37.158408573004216</v>
      </c>
      <c r="AH30" s="2">
        <v>41.043447645468589</v>
      </c>
      <c r="AI30" s="2">
        <v>38.616386889215988</v>
      </c>
      <c r="AJ30" s="2">
        <v>41.035702267544508</v>
      </c>
      <c r="AK30" s="2"/>
      <c r="AL30" s="2"/>
      <c r="AM30" s="2"/>
      <c r="AN30" s="2"/>
      <c r="AO30" s="2"/>
    </row>
    <row r="31" spans="1:41" x14ac:dyDescent="0.25">
      <c r="A31" s="10" t="s">
        <v>10</v>
      </c>
      <c r="B31" s="10" t="s">
        <v>22</v>
      </c>
      <c r="C31" s="10" t="str">
        <f>VLOOKUP(B31,codes!A:F,3,FALSE)</f>
        <v>Minderung ggü. 1990</v>
      </c>
      <c r="D31" s="10" t="s">
        <v>29</v>
      </c>
      <c r="E31" s="10" t="s">
        <v>23</v>
      </c>
      <c r="F31" s="10" t="s">
        <v>17</v>
      </c>
      <c r="G31" s="10" t="s">
        <v>15</v>
      </c>
      <c r="H31" s="6" t="s">
        <v>16</v>
      </c>
      <c r="I31" s="6"/>
      <c r="J31" s="6" t="s">
        <v>30</v>
      </c>
      <c r="K31" s="2">
        <v>10.95841920016889</v>
      </c>
      <c r="L31" s="2">
        <v>30.833683011072523</v>
      </c>
      <c r="M31" s="2">
        <v>-4.7317458051308829</v>
      </c>
      <c r="N31" s="2">
        <v>14.92924929659447</v>
      </c>
      <c r="O31" s="2">
        <v>7.0984584927549221</v>
      </c>
      <c r="P31" s="2">
        <v>-9.2964859708930767</v>
      </c>
      <c r="Q31" s="2">
        <v>-3.4658743909767753</v>
      </c>
      <c r="R31" s="2">
        <v>-4.6922466717403077</v>
      </c>
      <c r="S31" s="2">
        <v>-15.183386003380839</v>
      </c>
      <c r="T31" s="2">
        <v>8.3495213775184762</v>
      </c>
      <c r="U31" s="2">
        <v>1.0248306385320705</v>
      </c>
      <c r="V31" s="2">
        <v>-10.177994517609701</v>
      </c>
      <c r="W31" s="2">
        <v>-10.070780077479746</v>
      </c>
      <c r="X31" s="2">
        <v>2.7980596785569078</v>
      </c>
      <c r="Y31" s="2">
        <v>21.07509816220492</v>
      </c>
      <c r="Z31" s="2">
        <v>0.55685661631486028</v>
      </c>
      <c r="AA31" s="2">
        <v>2.8699963927558692</v>
      </c>
      <c r="AB31" s="2">
        <v>-18.194660015756103</v>
      </c>
      <c r="AC31" s="2">
        <v>-6.4711868776608501</v>
      </c>
      <c r="AD31" s="2">
        <v>13.921486410059082</v>
      </c>
      <c r="AE31" s="2">
        <v>2.921514749715004</v>
      </c>
      <c r="AF31" s="2">
        <v>-6.7523277770034085</v>
      </c>
      <c r="AG31" s="2">
        <v>4.3047371102680643</v>
      </c>
      <c r="AH31" s="2">
        <v>15.210155148297822</v>
      </c>
      <c r="AI31" s="2">
        <v>8.3973247862489941</v>
      </c>
      <c r="AJ31" s="2">
        <v>15.188413646462351</v>
      </c>
      <c r="AK31" s="2"/>
      <c r="AL31" s="2"/>
      <c r="AM31" s="2"/>
      <c r="AN31" s="2"/>
      <c r="AO31" s="2"/>
    </row>
    <row r="32" spans="1:41" x14ac:dyDescent="0.25">
      <c r="A32" s="10" t="s">
        <v>10</v>
      </c>
      <c r="B32" s="10" t="s">
        <v>19</v>
      </c>
      <c r="C32" s="10" t="str">
        <f>VLOOKUP(B32,codes!A:F,3,FALSE)</f>
        <v>Emissionen</v>
      </c>
      <c r="D32" s="10" t="s">
        <v>29</v>
      </c>
      <c r="E32" s="10" t="s">
        <v>21</v>
      </c>
      <c r="F32" s="10" t="s">
        <v>14</v>
      </c>
      <c r="G32" s="10" t="s">
        <v>18</v>
      </c>
      <c r="H32" s="6" t="s">
        <v>16</v>
      </c>
      <c r="I32" s="6"/>
      <c r="J32" s="6"/>
      <c r="K32" s="2">
        <v>39.407435619107311</v>
      </c>
      <c r="L32" s="2">
        <v>46.375934331540819</v>
      </c>
      <c r="M32" s="2">
        <v>33.724855727382199</v>
      </c>
      <c r="N32" s="2">
        <v>40.720382731646595</v>
      </c>
      <c r="O32" s="2">
        <v>37.871287249016774</v>
      </c>
      <c r="P32" s="2">
        <v>31.939663237050475</v>
      </c>
      <c r="Q32" s="2">
        <v>33.740953461712948</v>
      </c>
      <c r="R32" s="2">
        <v>32.887234028176088</v>
      </c>
      <c r="S32" s="2">
        <v>28.834154088126049</v>
      </c>
      <c r="T32" s="2">
        <v>36.864789164876385</v>
      </c>
      <c r="U32" s="2">
        <v>33.809763195122947</v>
      </c>
      <c r="V32" s="2">
        <v>29.531887700834456</v>
      </c>
      <c r="W32" s="2">
        <v>29.31449386651137</v>
      </c>
      <c r="X32" s="2">
        <v>33.748686324397546</v>
      </c>
      <c r="Y32" s="2">
        <v>39.87997452733164</v>
      </c>
      <c r="Z32" s="2">
        <v>32.389550080757161</v>
      </c>
      <c r="AA32" s="2">
        <v>32.582398498644842</v>
      </c>
      <c r="AB32" s="2">
        <v>24.748187196317538</v>
      </c>
      <c r="AC32" s="2">
        <v>28.869263189940455</v>
      </c>
      <c r="AD32" s="2">
        <v>35.709514734956869</v>
      </c>
      <c r="AE32" s="2">
        <v>31.496558970176647</v>
      </c>
      <c r="AF32" s="2">
        <v>27.632655255156806</v>
      </c>
      <c r="AG32" s="2">
        <v>31.111686975780906</v>
      </c>
      <c r="AH32" s="2">
        <v>34.479560735391487</v>
      </c>
      <c r="AI32" s="2">
        <v>31.96394550608645</v>
      </c>
      <c r="AJ32" s="2">
        <v>33.876593875102948</v>
      </c>
      <c r="AK32" s="2"/>
      <c r="AL32" s="2"/>
      <c r="AM32" s="2"/>
      <c r="AN32" s="2"/>
      <c r="AO32" s="2"/>
    </row>
    <row r="33" spans="1:41" x14ac:dyDescent="0.25">
      <c r="A33" s="10" t="s">
        <v>10</v>
      </c>
      <c r="B33" s="10" t="s">
        <v>22</v>
      </c>
      <c r="C33" s="10" t="str">
        <f>VLOOKUP(B33,codes!A:F,3,FALSE)</f>
        <v>Minderung ggü. 1990</v>
      </c>
      <c r="D33" s="10" t="s">
        <v>29</v>
      </c>
      <c r="E33" s="10" t="s">
        <v>23</v>
      </c>
      <c r="F33" s="10" t="s">
        <v>17</v>
      </c>
      <c r="G33" s="10" t="s">
        <v>18</v>
      </c>
      <c r="H33" s="6" t="s">
        <v>16</v>
      </c>
      <c r="I33" s="6"/>
      <c r="J33" s="6" t="s">
        <v>30</v>
      </c>
      <c r="K33" s="2">
        <v>10.617821653078497</v>
      </c>
      <c r="L33" s="2">
        <v>30.178600872823601</v>
      </c>
      <c r="M33" s="2">
        <v>-5.3333459150906926</v>
      </c>
      <c r="N33" s="2">
        <v>14.303302508482707</v>
      </c>
      <c r="O33" s="2">
        <v>6.3058083549345278</v>
      </c>
      <c r="P33" s="2">
        <v>-10.3444333256143</v>
      </c>
      <c r="Q33" s="2">
        <v>-5.2881591051081482</v>
      </c>
      <c r="R33" s="2">
        <v>-7.6845744657402459</v>
      </c>
      <c r="S33" s="2">
        <v>-19.061688122350251</v>
      </c>
      <c r="T33" s="2">
        <v>3.4805388641275137</v>
      </c>
      <c r="U33" s="2">
        <v>-5.0950081756259813</v>
      </c>
      <c r="V33" s="2">
        <v>-17.103129512296622</v>
      </c>
      <c r="W33" s="2">
        <v>-17.713360348579975</v>
      </c>
      <c r="X33" s="2">
        <v>-5.2664527339151501</v>
      </c>
      <c r="Y33" s="2">
        <v>11.944252156685176</v>
      </c>
      <c r="Z33" s="2">
        <v>-9.0815878280736673</v>
      </c>
      <c r="AA33" s="2">
        <v>-8.5402566919356548</v>
      </c>
      <c r="AB33" s="2">
        <v>-30.531116412155189</v>
      </c>
      <c r="AC33" s="2">
        <v>-18.963135849108113</v>
      </c>
      <c r="AD33" s="2">
        <v>0.23764982957086289</v>
      </c>
      <c r="AE33" s="2">
        <v>-11.588239932076217</v>
      </c>
      <c r="AF33" s="2">
        <v>-22.434330405050108</v>
      </c>
      <c r="AG33" s="2">
        <v>-12.668586850531604</v>
      </c>
      <c r="AH33" s="2">
        <v>-3.2148669360581583</v>
      </c>
      <c r="AI33" s="2">
        <v>-10.276272287897603</v>
      </c>
      <c r="AJ33" s="2">
        <v>-4.9074125068684911</v>
      </c>
      <c r="AK33" s="2"/>
      <c r="AL33" s="2"/>
      <c r="AM33" s="2"/>
      <c r="AN33" s="2"/>
      <c r="AO33" s="2"/>
    </row>
    <row r="34" spans="1:41" x14ac:dyDescent="0.25">
      <c r="A34" s="10" t="s">
        <v>10</v>
      </c>
      <c r="B34" s="10" t="s">
        <v>19</v>
      </c>
      <c r="C34" s="10" t="str">
        <f>VLOOKUP(B34,codes!A:F,3,FALSE)</f>
        <v>Emissionen</v>
      </c>
      <c r="D34" s="10" t="s">
        <v>31</v>
      </c>
      <c r="E34" s="10" t="s">
        <v>21</v>
      </c>
      <c r="F34" s="10" t="s">
        <v>14</v>
      </c>
      <c r="G34" s="10" t="s">
        <v>15</v>
      </c>
      <c r="H34" s="6" t="s">
        <v>16</v>
      </c>
      <c r="I34" s="6"/>
      <c r="J34" s="6" t="s">
        <v>30</v>
      </c>
      <c r="K34" s="2">
        <v>31.008485912002168</v>
      </c>
      <c r="L34" s="2">
        <v>31.315532097834609</v>
      </c>
      <c r="M34" s="2">
        <v>31.488542963581303</v>
      </c>
      <c r="N34" s="2">
        <v>31.335348556395491</v>
      </c>
      <c r="O34" s="2">
        <v>31.077327039602608</v>
      </c>
      <c r="P34" s="2">
        <v>30.669009166423731</v>
      </c>
      <c r="Q34" s="2">
        <v>30.592822714267605</v>
      </c>
      <c r="R34" s="2">
        <v>30.493173536937562</v>
      </c>
      <c r="S34" s="2">
        <v>29.899801818904198</v>
      </c>
      <c r="T34" s="2">
        <v>28.76940885925988</v>
      </c>
      <c r="U34" s="2">
        <v>26.984683082651472</v>
      </c>
      <c r="V34" s="2">
        <v>26.928556479553748</v>
      </c>
      <c r="W34" s="2">
        <v>26.943392994192322</v>
      </c>
      <c r="X34" s="2">
        <v>26.706524419933366</v>
      </c>
      <c r="Y34" s="2">
        <v>25.988883004787503</v>
      </c>
      <c r="Z34" s="2">
        <v>24.405867424088541</v>
      </c>
      <c r="AA34" s="2">
        <v>24.496502297958628</v>
      </c>
      <c r="AB34" s="2">
        <v>24.615027131736216</v>
      </c>
      <c r="AC34" s="2">
        <v>24.529423071337629</v>
      </c>
      <c r="AD34" s="2">
        <v>24.268720548992054</v>
      </c>
      <c r="AE34" s="2">
        <v>23.674504087704015</v>
      </c>
      <c r="AF34" s="2">
        <v>23.790075625700535</v>
      </c>
      <c r="AG34" s="2">
        <v>23.865989880202964</v>
      </c>
      <c r="AH34" s="2">
        <v>23.591486970569232</v>
      </c>
      <c r="AI34" s="2">
        <v>22.996428697412618</v>
      </c>
      <c r="AJ34" s="2">
        <v>21.327731896538079</v>
      </c>
      <c r="AK34" s="2"/>
      <c r="AL34" s="2"/>
      <c r="AM34" s="2"/>
      <c r="AN34" s="2"/>
      <c r="AO34" s="2"/>
    </row>
    <row r="35" spans="1:41" x14ac:dyDescent="0.25">
      <c r="A35" s="10" t="s">
        <v>10</v>
      </c>
      <c r="B35" s="10" t="s">
        <v>22</v>
      </c>
      <c r="C35" s="10" t="str">
        <f>VLOOKUP(B35,codes!A:F,3,FALSE)</f>
        <v>Minderung ggü. 1990</v>
      </c>
      <c r="D35" s="10" t="s">
        <v>31</v>
      </c>
      <c r="E35" s="10" t="s">
        <v>23</v>
      </c>
      <c r="F35" s="10" t="s">
        <v>17</v>
      </c>
      <c r="G35" s="10" t="s">
        <v>15</v>
      </c>
      <c r="H35" s="6" t="s">
        <v>16</v>
      </c>
      <c r="I35" s="6"/>
      <c r="J35" s="6" t="s">
        <v>30</v>
      </c>
      <c r="K35" s="2">
        <v>61.948463906456588</v>
      </c>
      <c r="L35" s="2">
        <v>63.552078422980053</v>
      </c>
      <c r="M35" s="2">
        <v>64.455664751777817</v>
      </c>
      <c r="N35" s="2">
        <v>63.655574125192295</v>
      </c>
      <c r="O35" s="2">
        <v>62.308001450473348</v>
      </c>
      <c r="P35" s="2">
        <v>60.175473840627177</v>
      </c>
      <c r="Q35" s="2">
        <v>59.777573764751764</v>
      </c>
      <c r="R35" s="2">
        <v>59.257134577751792</v>
      </c>
      <c r="S35" s="2">
        <v>56.158123599474919</v>
      </c>
      <c r="T35" s="2">
        <v>50.254404083965994</v>
      </c>
      <c r="U35" s="2">
        <v>40.933291184863883</v>
      </c>
      <c r="V35" s="2">
        <v>40.640157970241319</v>
      </c>
      <c r="W35" s="2">
        <v>40.717644847938651</v>
      </c>
      <c r="X35" s="2">
        <v>39.48054794943765</v>
      </c>
      <c r="Y35" s="2">
        <v>35.732511842536205</v>
      </c>
      <c r="Z35" s="2">
        <v>27.464873675302947</v>
      </c>
      <c r="AA35" s="2">
        <v>27.938233730394657</v>
      </c>
      <c r="AB35" s="2">
        <v>28.557255078922328</v>
      </c>
      <c r="AC35" s="2">
        <v>28.110169525469342</v>
      </c>
      <c r="AD35" s="2">
        <v>26.748594724615771</v>
      </c>
      <c r="AE35" s="2">
        <v>23.645171893632579</v>
      </c>
      <c r="AF35" s="2">
        <v>24.248769021946369</v>
      </c>
      <c r="AG35" s="2">
        <v>24.645247487233625</v>
      </c>
      <c r="AH35" s="2">
        <v>23.211597205849554</v>
      </c>
      <c r="AI35" s="2">
        <v>20.10377783195225</v>
      </c>
      <c r="AJ35" s="2">
        <v>11.388651127792549</v>
      </c>
      <c r="AK35" s="2"/>
      <c r="AL35" s="2"/>
      <c r="AM35" s="2"/>
      <c r="AN35" s="2"/>
      <c r="AO35" s="2"/>
    </row>
    <row r="36" spans="1:41" ht="15" customHeight="1" x14ac:dyDescent="0.25">
      <c r="A36" s="10" t="s">
        <v>10</v>
      </c>
      <c r="B36" s="10" t="s">
        <v>19</v>
      </c>
      <c r="C36" s="10" t="str">
        <f>VLOOKUP(B36,codes!A:F,3,FALSE)</f>
        <v>Emissionen</v>
      </c>
      <c r="D36" s="10" t="s">
        <v>31</v>
      </c>
      <c r="E36" s="10" t="s">
        <v>21</v>
      </c>
      <c r="F36" s="10" t="s">
        <v>14</v>
      </c>
      <c r="G36" s="10" t="s">
        <v>18</v>
      </c>
      <c r="H36" s="6" t="s">
        <v>16</v>
      </c>
      <c r="I36" s="6"/>
      <c r="J36" s="6" t="s">
        <v>30</v>
      </c>
      <c r="K36" s="2">
        <v>31.008485912002168</v>
      </c>
      <c r="L36" s="2">
        <v>31.198459137722683</v>
      </c>
      <c r="M36" s="2">
        <v>31.368632670647006</v>
      </c>
      <c r="N36" s="2">
        <v>31.358560344482175</v>
      </c>
      <c r="O36" s="2">
        <v>31.315532052826192</v>
      </c>
      <c r="P36" s="2">
        <v>30.441812512697524</v>
      </c>
      <c r="Q36" s="2">
        <v>30.368901564965878</v>
      </c>
      <c r="R36" s="2">
        <v>30.493173536937562</v>
      </c>
      <c r="S36" s="2">
        <v>29.899801818904198</v>
      </c>
      <c r="T36" s="2">
        <v>28.76940885925988</v>
      </c>
      <c r="U36" s="2">
        <v>26.984683082651472</v>
      </c>
      <c r="V36" s="2">
        <v>26.928556479553748</v>
      </c>
      <c r="W36" s="2">
        <v>26.943392994192322</v>
      </c>
      <c r="X36" s="2">
        <v>26.70652441993338</v>
      </c>
      <c r="Y36" s="2">
        <v>25.988883004787514</v>
      </c>
      <c r="Z36" s="2">
        <v>24.405867424088555</v>
      </c>
      <c r="AA36" s="2">
        <v>24.496502297958621</v>
      </c>
      <c r="AB36" s="2">
        <v>24.615027131736223</v>
      </c>
      <c r="AC36" s="2">
        <v>24.529423071337625</v>
      </c>
      <c r="AD36" s="2">
        <v>24.268720548992054</v>
      </c>
      <c r="AE36" s="2">
        <v>23.674504087704012</v>
      </c>
      <c r="AF36" s="2">
        <v>23.790075625700535</v>
      </c>
      <c r="AG36" s="2">
        <v>23.865989880202964</v>
      </c>
      <c r="AH36" s="2">
        <v>23.591486970569232</v>
      </c>
      <c r="AI36" s="2">
        <v>22.996428697412686</v>
      </c>
      <c r="AJ36" s="2">
        <v>21.327731896538076</v>
      </c>
      <c r="AK36" s="2"/>
      <c r="AL36" s="2"/>
      <c r="AM36" s="2"/>
      <c r="AN36" s="2"/>
      <c r="AO36" s="2"/>
    </row>
    <row r="37" spans="1:41" x14ac:dyDescent="0.25">
      <c r="A37" s="10" t="s">
        <v>10</v>
      </c>
      <c r="B37" s="10" t="s">
        <v>22</v>
      </c>
      <c r="C37" s="10" t="str">
        <f>VLOOKUP(B37,codes!A:F,3,FALSE)</f>
        <v>Minderung ggü. 1990</v>
      </c>
      <c r="D37" s="10" t="s">
        <v>31</v>
      </c>
      <c r="E37" s="10" t="s">
        <v>23</v>
      </c>
      <c r="F37" s="10" t="s">
        <v>17</v>
      </c>
      <c r="G37" s="10" t="s">
        <v>18</v>
      </c>
      <c r="H37" s="6" t="s">
        <v>16</v>
      </c>
      <c r="I37" s="6"/>
      <c r="J37" s="6" t="s">
        <v>30</v>
      </c>
      <c r="K37" s="2">
        <v>61.948463906456588</v>
      </c>
      <c r="L37" s="2">
        <v>62.94063979585993</v>
      </c>
      <c r="M37" s="2">
        <v>63.82940754585065</v>
      </c>
      <c r="N37" s="2">
        <v>63.776802663593955</v>
      </c>
      <c r="O37" s="2">
        <v>63.552078187913949</v>
      </c>
      <c r="P37" s="2">
        <v>58.988890620148005</v>
      </c>
      <c r="Q37" s="2">
        <v>58.608097568187546</v>
      </c>
      <c r="R37" s="2">
        <v>59.257134577751792</v>
      </c>
      <c r="S37" s="2">
        <v>56.158123599474919</v>
      </c>
      <c r="T37" s="2">
        <v>50.254404083965994</v>
      </c>
      <c r="U37" s="2">
        <v>40.933291184863883</v>
      </c>
      <c r="V37" s="2">
        <v>40.640157970241319</v>
      </c>
      <c r="W37" s="2">
        <v>40.717644847938651</v>
      </c>
      <c r="X37" s="2">
        <v>39.480547949437714</v>
      </c>
      <c r="Y37" s="2">
        <v>35.732511842536276</v>
      </c>
      <c r="Z37" s="2">
        <v>27.464873675303014</v>
      </c>
      <c r="AA37" s="2">
        <v>27.938233730394636</v>
      </c>
      <c r="AB37" s="2">
        <v>28.557255078922349</v>
      </c>
      <c r="AC37" s="2">
        <v>28.11016952546932</v>
      </c>
      <c r="AD37" s="2">
        <v>26.748594724615771</v>
      </c>
      <c r="AE37" s="2">
        <v>23.645171893632579</v>
      </c>
      <c r="AF37" s="2">
        <v>24.248769021946369</v>
      </c>
      <c r="AG37" s="2">
        <v>24.645247487233625</v>
      </c>
      <c r="AH37" s="2">
        <v>23.211597205849554</v>
      </c>
      <c r="AI37" s="2">
        <v>20.103777831952605</v>
      </c>
      <c r="AJ37" s="2">
        <v>11.388651127792526</v>
      </c>
      <c r="AK37" s="2"/>
      <c r="AL37" s="2"/>
      <c r="AM37" s="2"/>
      <c r="AN37" s="2"/>
      <c r="AO37" s="2"/>
    </row>
    <row r="38" spans="1:41" x14ac:dyDescent="0.25">
      <c r="A38" s="10" t="s">
        <v>10</v>
      </c>
      <c r="B38" s="10" t="s">
        <v>32</v>
      </c>
      <c r="C38" s="10" t="str">
        <f>VLOOKUP(B38,codes!A:F,3,FALSE)</f>
        <v>THG-Emissionen der Effort-Sharing Sektoren</v>
      </c>
      <c r="D38" s="10" t="s">
        <v>33</v>
      </c>
      <c r="E38" s="10" t="s">
        <v>34</v>
      </c>
      <c r="F38" s="10" t="s">
        <v>14</v>
      </c>
      <c r="G38" s="10" t="s">
        <v>15</v>
      </c>
      <c r="H38" s="6" t="s">
        <v>16</v>
      </c>
      <c r="I38" s="6"/>
      <c r="J38" s="6"/>
      <c r="K38" s="2">
        <v>377.80809973507615</v>
      </c>
      <c r="L38" s="2">
        <v>366.46853346579348</v>
      </c>
      <c r="M38" s="2">
        <v>357.06556757390194</v>
      </c>
      <c r="N38" s="2">
        <v>342.01197196310022</v>
      </c>
      <c r="O38" s="2">
        <v>322.8524961315033</v>
      </c>
      <c r="P38" s="2">
        <v>308.40106485183696</v>
      </c>
      <c r="Q38" s="2">
        <v>289.74415152450132</v>
      </c>
      <c r="R38" s="2">
        <v>272.39954799347106</v>
      </c>
      <c r="S38" s="2">
        <v>255.72828817759628</v>
      </c>
      <c r="T38" s="2">
        <v>239.14631248839532</v>
      </c>
      <c r="U38" s="2">
        <v>218.26124776394349</v>
      </c>
      <c r="V38" s="2">
        <v>202.87376773311308</v>
      </c>
      <c r="W38" s="2">
        <v>190.61841361005989</v>
      </c>
      <c r="X38" s="2">
        <v>179.79730262768808</v>
      </c>
      <c r="Y38" s="2">
        <v>170.24848982662667</v>
      </c>
      <c r="Z38" s="2">
        <v>159.05853065504419</v>
      </c>
      <c r="AA38" s="2">
        <v>150.75278868427017</v>
      </c>
      <c r="AB38" s="2">
        <v>143.21537159879367</v>
      </c>
      <c r="AC38" s="2">
        <v>136.87393100036797</v>
      </c>
      <c r="AD38" s="2">
        <v>131.05070106395883</v>
      </c>
      <c r="AE38" s="2">
        <v>122.38272126785837</v>
      </c>
      <c r="AF38" s="2">
        <v>119.289344430021</v>
      </c>
      <c r="AG38" s="2">
        <v>116.39047827753562</v>
      </c>
      <c r="AH38" s="2">
        <v>113.84864543051798</v>
      </c>
      <c r="AI38" s="2">
        <v>111.75243220482069</v>
      </c>
      <c r="AJ38" s="2">
        <v>110.32110720479557</v>
      </c>
      <c r="AK38" s="2"/>
      <c r="AL38" s="2"/>
      <c r="AM38" s="2"/>
      <c r="AN38" s="2"/>
      <c r="AO38" s="2"/>
    </row>
    <row r="39" spans="1:41" x14ac:dyDescent="0.25">
      <c r="A39" s="10" t="s">
        <v>10</v>
      </c>
      <c r="B39" s="10" t="s">
        <v>35</v>
      </c>
      <c r="C39" s="10" t="str">
        <f>VLOOKUP(B39,codes!A:F,3,FALSE)</f>
        <v>THG-Emissionen der Effort-Sharing Sektoren - Änderung gegenüber 2005</v>
      </c>
      <c r="D39" s="10" t="s">
        <v>33</v>
      </c>
      <c r="E39" s="10" t="s">
        <v>36</v>
      </c>
      <c r="F39" s="10" t="s">
        <v>17</v>
      </c>
      <c r="G39" s="10" t="s">
        <v>15</v>
      </c>
      <c r="H39" s="6" t="s">
        <v>16</v>
      </c>
      <c r="I39" s="6"/>
      <c r="J39" s="6"/>
      <c r="K39" s="2">
        <v>-22.052342872187701</v>
      </c>
      <c r="L39" s="2">
        <v>-22.052342872187701</v>
      </c>
      <c r="M39" s="2">
        <v>-22.052342872187701</v>
      </c>
      <c r="N39" s="2">
        <v>-22.052342872187701</v>
      </c>
      <c r="O39" s="2">
        <v>-22.052342872187701</v>
      </c>
      <c r="P39" s="2">
        <v>-22.052342872187701</v>
      </c>
      <c r="Q39" s="2">
        <v>-22.052342872187701</v>
      </c>
      <c r="R39" s="2">
        <v>-22.052342872187701</v>
      </c>
      <c r="S39" s="2">
        <v>-22.052342872187701</v>
      </c>
      <c r="T39" s="2">
        <v>-22.052342872187701</v>
      </c>
      <c r="U39" s="2">
        <v>-22.052342872187701</v>
      </c>
      <c r="V39" s="2">
        <v>-22.052342872187701</v>
      </c>
      <c r="W39" s="2">
        <v>-22.052342872187701</v>
      </c>
      <c r="X39" s="2">
        <v>-22.052342872187701</v>
      </c>
      <c r="Y39" s="2">
        <v>-22.052342872187701</v>
      </c>
      <c r="Z39" s="2">
        <v>-22.052342872187701</v>
      </c>
      <c r="AA39" s="2">
        <v>-22.052342872187701</v>
      </c>
      <c r="AB39" s="2">
        <v>-22.052342872187701</v>
      </c>
      <c r="AC39" s="2">
        <v>-22.052342872187701</v>
      </c>
      <c r="AD39" s="2">
        <v>-22.052342872187701</v>
      </c>
      <c r="AE39" s="2">
        <v>-22.052342872187701</v>
      </c>
      <c r="AF39" s="2">
        <v>-22.052342872187701</v>
      </c>
      <c r="AG39" s="2">
        <v>-22.052342872187701</v>
      </c>
      <c r="AH39" s="2">
        <v>-22.052342872187701</v>
      </c>
      <c r="AI39" s="2">
        <v>-22.052342872187701</v>
      </c>
      <c r="AJ39" s="2">
        <v>-22.052342872187701</v>
      </c>
      <c r="AK39" s="2"/>
      <c r="AL39" s="2"/>
      <c r="AM39" s="2"/>
      <c r="AN39" s="2"/>
      <c r="AO39" s="2"/>
    </row>
    <row r="40" spans="1:41" x14ac:dyDescent="0.25">
      <c r="A40" s="10" t="s">
        <v>10</v>
      </c>
      <c r="B40" s="10" t="s">
        <v>32</v>
      </c>
      <c r="C40" s="10" t="str">
        <f>VLOOKUP(B40,codes!A:F,3,FALSE)</f>
        <v>THG-Emissionen der Effort-Sharing Sektoren</v>
      </c>
      <c r="D40" s="10" t="s">
        <v>33</v>
      </c>
      <c r="E40" s="10" t="s">
        <v>34</v>
      </c>
      <c r="F40" s="10" t="s">
        <v>14</v>
      </c>
      <c r="G40" s="10" t="s">
        <v>18</v>
      </c>
      <c r="H40" s="6" t="s">
        <v>16</v>
      </c>
      <c r="I40" s="6"/>
      <c r="J40" s="6"/>
      <c r="K40" s="2">
        <v>377.60133424861777</v>
      </c>
      <c r="L40" s="2">
        <v>363.25469343405376</v>
      </c>
      <c r="M40" s="2">
        <v>353.60624018446458</v>
      </c>
      <c r="N40" s="2">
        <v>338.04748293038574</v>
      </c>
      <c r="O40" s="2">
        <v>318.87565976851579</v>
      </c>
      <c r="P40" s="2">
        <v>306.46199722112698</v>
      </c>
      <c r="Q40" s="2">
        <v>288.84122077353322</v>
      </c>
      <c r="R40" s="2">
        <v>270.57867129965877</v>
      </c>
      <c r="S40" s="2">
        <v>253.17185123522754</v>
      </c>
      <c r="T40" s="2">
        <v>236.03667612976591</v>
      </c>
      <c r="U40" s="2">
        <v>212.67092081046346</v>
      </c>
      <c r="V40" s="2">
        <v>196.10566189247714</v>
      </c>
      <c r="W40" s="2">
        <v>182.54523558195552</v>
      </c>
      <c r="X40" s="2">
        <v>170.27946422463148</v>
      </c>
      <c r="Y40" s="2">
        <v>159.31301709462471</v>
      </c>
      <c r="Z40" s="2">
        <v>146.74779206232347</v>
      </c>
      <c r="AA40" s="2">
        <v>137.7941433489444</v>
      </c>
      <c r="AB40" s="2">
        <v>129.54766656519485</v>
      </c>
      <c r="AC40" s="2">
        <v>122.40822541916421</v>
      </c>
      <c r="AD40" s="2">
        <v>115.79355068728678</v>
      </c>
      <c r="AE40" s="2">
        <v>106.34093182223488</v>
      </c>
      <c r="AF40" s="2">
        <v>102.11612526522227</v>
      </c>
      <c r="AG40" s="2">
        <v>98.259484744277074</v>
      </c>
      <c r="AH40" s="2">
        <v>94.582782351443541</v>
      </c>
      <c r="AI40" s="2">
        <v>91.406987091098699</v>
      </c>
      <c r="AJ40" s="2">
        <v>88.910757907302184</v>
      </c>
      <c r="AK40" s="2"/>
      <c r="AL40" s="2"/>
      <c r="AM40" s="2"/>
      <c r="AN40" s="2"/>
      <c r="AO40" s="2"/>
    </row>
    <row r="41" spans="1:41" x14ac:dyDescent="0.25">
      <c r="A41" s="10" t="s">
        <v>10</v>
      </c>
      <c r="B41" s="10" t="s">
        <v>35</v>
      </c>
      <c r="C41" s="10" t="str">
        <f>VLOOKUP(B41,codes!A:F,3,FALSE)</f>
        <v>THG-Emissionen der Effort-Sharing Sektoren - Änderung gegenüber 2005</v>
      </c>
      <c r="D41" s="10" t="s">
        <v>33</v>
      </c>
      <c r="E41" s="10" t="s">
        <v>36</v>
      </c>
      <c r="F41" s="10" t="s">
        <v>17</v>
      </c>
      <c r="G41" s="10" t="s">
        <v>18</v>
      </c>
      <c r="H41" s="6" t="s">
        <v>16</v>
      </c>
      <c r="I41" s="6"/>
      <c r="J41" s="6"/>
      <c r="K41" s="2">
        <v>-22.095001791505798</v>
      </c>
      <c r="L41" s="2">
        <v>-22.095001791505798</v>
      </c>
      <c r="M41" s="2">
        <v>-22.095001791505798</v>
      </c>
      <c r="N41" s="2">
        <v>-22.095001791505798</v>
      </c>
      <c r="O41" s="2">
        <v>-22.095001791505798</v>
      </c>
      <c r="P41" s="2">
        <v>-22.095001791505798</v>
      </c>
      <c r="Q41" s="2">
        <v>-22.095001791505798</v>
      </c>
      <c r="R41" s="2">
        <v>-22.095001791505798</v>
      </c>
      <c r="S41" s="2">
        <v>-22.095001791505798</v>
      </c>
      <c r="T41" s="2">
        <v>-22.095001791505798</v>
      </c>
      <c r="U41" s="2">
        <v>-22.095001791505798</v>
      </c>
      <c r="V41" s="2">
        <v>-22.095001791505798</v>
      </c>
      <c r="W41" s="2">
        <v>-22.095001791505798</v>
      </c>
      <c r="X41" s="2">
        <v>-22.095001791505798</v>
      </c>
      <c r="Y41" s="2">
        <v>-22.095001791505798</v>
      </c>
      <c r="Z41" s="2">
        <v>-22.095001791505798</v>
      </c>
      <c r="AA41" s="2">
        <v>-22.095001791505798</v>
      </c>
      <c r="AB41" s="2">
        <v>-22.095001791505798</v>
      </c>
      <c r="AC41" s="2">
        <v>-22.095001791505798</v>
      </c>
      <c r="AD41" s="2">
        <v>-22.095001791505798</v>
      </c>
      <c r="AE41" s="2">
        <v>-22.095001791505798</v>
      </c>
      <c r="AF41" s="2">
        <v>-22.095001791505798</v>
      </c>
      <c r="AG41" s="2">
        <v>-22.095001791505798</v>
      </c>
      <c r="AH41" s="2">
        <v>-22.095001791505798</v>
      </c>
      <c r="AI41" s="2">
        <v>-22.095001791505798</v>
      </c>
      <c r="AJ41" s="2">
        <v>-22.095001791505798</v>
      </c>
      <c r="AK41" s="2"/>
      <c r="AL41" s="2"/>
      <c r="AM41" s="2"/>
      <c r="AN41" s="2"/>
      <c r="AO41" s="2"/>
    </row>
    <row r="42" spans="1:41" x14ac:dyDescent="0.25">
      <c r="A42" s="10" t="s">
        <v>10</v>
      </c>
      <c r="B42" s="10" t="e">
        <v>#N/A</v>
      </c>
      <c r="C42" s="10" t="e">
        <f>VLOOKUP(B42,codes!A:F,3,FALSE)</f>
        <v>#N/A</v>
      </c>
      <c r="D42" s="10" t="s">
        <v>33</v>
      </c>
      <c r="E42" s="10" t="s">
        <v>37</v>
      </c>
      <c r="F42" s="10" t="s">
        <v>14</v>
      </c>
      <c r="G42" s="10"/>
      <c r="H42" s="6" t="s">
        <v>33</v>
      </c>
      <c r="I42" s="6"/>
      <c r="J42" s="6" t="s">
        <v>38</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10" t="s">
        <v>10</v>
      </c>
      <c r="B43" s="10" t="e">
        <v>#N/A</v>
      </c>
      <c r="C43" s="10" t="e">
        <f>VLOOKUP(B43,codes!A:F,3,FALSE)</f>
        <v>#N/A</v>
      </c>
      <c r="D43" s="10" t="s">
        <v>33</v>
      </c>
      <c r="E43" s="10" t="s">
        <v>39</v>
      </c>
      <c r="F43" s="10" t="s">
        <v>14</v>
      </c>
      <c r="G43" s="10" t="s">
        <v>15</v>
      </c>
      <c r="H43" s="6" t="s">
        <v>33</v>
      </c>
      <c r="I43" s="6"/>
      <c r="J43" s="6" t="s">
        <v>38</v>
      </c>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10" t="s">
        <v>10</v>
      </c>
      <c r="B44" s="10" t="e">
        <v>#N/A</v>
      </c>
      <c r="C44" s="10" t="e">
        <f>VLOOKUP(B44,codes!A:F,3,FALSE)</f>
        <v>#N/A</v>
      </c>
      <c r="D44" s="10" t="s">
        <v>33</v>
      </c>
      <c r="E44" s="10" t="s">
        <v>39</v>
      </c>
      <c r="F44" s="10" t="s">
        <v>14</v>
      </c>
      <c r="G44" s="10" t="s">
        <v>18</v>
      </c>
      <c r="H44" s="6" t="s">
        <v>33</v>
      </c>
      <c r="I44" s="6"/>
      <c r="J44" s="6" t="s">
        <v>38</v>
      </c>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10" t="s">
        <v>10</v>
      </c>
      <c r="B45" s="10" t="s">
        <v>40</v>
      </c>
      <c r="C45" s="10" t="str">
        <f>VLOOKUP(B45,codes!A:F,3,FALSE)</f>
        <v>Technische Senken nach § 3b KSG</v>
      </c>
      <c r="D45" s="10" t="s">
        <v>41</v>
      </c>
      <c r="E45" s="10" t="s">
        <v>42</v>
      </c>
      <c r="F45" s="10" t="s">
        <v>14</v>
      </c>
      <c r="G45" s="10" t="s">
        <v>15</v>
      </c>
      <c r="H45" s="6" t="s">
        <v>16</v>
      </c>
      <c r="I45" s="6"/>
      <c r="J45" s="6"/>
      <c r="K45" s="2" t="s">
        <v>2250</v>
      </c>
      <c r="L45" s="2" t="s">
        <v>2250</v>
      </c>
      <c r="M45" s="2" t="s">
        <v>2250</v>
      </c>
      <c r="N45" s="2" t="s">
        <v>2250</v>
      </c>
      <c r="O45" s="2" t="s">
        <v>2250</v>
      </c>
      <c r="P45" s="2" t="s">
        <v>2250</v>
      </c>
      <c r="Q45" s="2" t="s">
        <v>2250</v>
      </c>
      <c r="R45" s="2" t="s">
        <v>2250</v>
      </c>
      <c r="S45" s="2" t="s">
        <v>2250</v>
      </c>
      <c r="T45" s="2" t="s">
        <v>2250</v>
      </c>
      <c r="U45" s="2" t="s">
        <v>2250</v>
      </c>
      <c r="V45" s="2" t="s">
        <v>2250</v>
      </c>
      <c r="W45" s="2" t="s">
        <v>2250</v>
      </c>
      <c r="X45" s="2" t="s">
        <v>2250</v>
      </c>
      <c r="Y45" s="2" t="s">
        <v>2250</v>
      </c>
      <c r="Z45" s="2" t="s">
        <v>2250</v>
      </c>
      <c r="AA45" s="2" t="s">
        <v>2250</v>
      </c>
      <c r="AB45" s="2" t="s">
        <v>2250</v>
      </c>
      <c r="AC45" s="2" t="s">
        <v>2250</v>
      </c>
      <c r="AD45" s="2" t="s">
        <v>2250</v>
      </c>
      <c r="AE45" s="2" t="s">
        <v>2250</v>
      </c>
      <c r="AF45" s="2" t="s">
        <v>2250</v>
      </c>
      <c r="AG45" s="2" t="s">
        <v>2250</v>
      </c>
      <c r="AH45" s="2" t="s">
        <v>2250</v>
      </c>
      <c r="AI45" s="2" t="s">
        <v>2250</v>
      </c>
      <c r="AJ45" s="2" t="s">
        <v>2250</v>
      </c>
      <c r="AK45" s="2"/>
      <c r="AL45" s="2"/>
      <c r="AM45" s="2"/>
      <c r="AN45" s="2"/>
      <c r="AO45" s="2"/>
    </row>
    <row r="46" spans="1:41" x14ac:dyDescent="0.25">
      <c r="A46" s="10" t="s">
        <v>10</v>
      </c>
      <c r="B46" s="10" t="s">
        <v>40</v>
      </c>
      <c r="C46" s="10" t="str">
        <f>VLOOKUP(B46,codes!A:F,3,FALSE)</f>
        <v>Technische Senken nach § 3b KSG</v>
      </c>
      <c r="D46" s="10" t="s">
        <v>41</v>
      </c>
      <c r="E46" s="10" t="s">
        <v>42</v>
      </c>
      <c r="F46" s="10" t="s">
        <v>14</v>
      </c>
      <c r="G46" s="10" t="s">
        <v>18</v>
      </c>
      <c r="H46" s="6" t="s">
        <v>16</v>
      </c>
      <c r="I46" s="6"/>
      <c r="J46" s="6"/>
      <c r="K46" s="2" t="s">
        <v>2250</v>
      </c>
      <c r="L46" s="2" t="s">
        <v>2250</v>
      </c>
      <c r="M46" s="2" t="s">
        <v>2250</v>
      </c>
      <c r="N46" s="2" t="s">
        <v>2250</v>
      </c>
      <c r="O46" s="2" t="s">
        <v>2250</v>
      </c>
      <c r="P46" s="2" t="s">
        <v>2250</v>
      </c>
      <c r="Q46" s="2" t="s">
        <v>2250</v>
      </c>
      <c r="R46" s="2" t="s">
        <v>2250</v>
      </c>
      <c r="S46" s="2" t="s">
        <v>2250</v>
      </c>
      <c r="T46" s="2" t="s">
        <v>2250</v>
      </c>
      <c r="U46" s="2">
        <v>-1.2596592086448883</v>
      </c>
      <c r="V46" s="2">
        <v>-1.8086169181685858</v>
      </c>
      <c r="W46" s="2">
        <v>-2.3775075441236817</v>
      </c>
      <c r="X46" s="2">
        <v>-2.9654867099307345</v>
      </c>
      <c r="Y46" s="2">
        <v>-3.572620271987879</v>
      </c>
      <c r="Z46" s="2">
        <v>-4.1987818731667961</v>
      </c>
      <c r="AA46" s="2">
        <v>-4.7510299392600608</v>
      </c>
      <c r="AB46" s="2">
        <v>-5.3204738708560813</v>
      </c>
      <c r="AC46" s="2">
        <v>-5.908382992534122</v>
      </c>
      <c r="AD46" s="2">
        <v>-6.5140140414168766</v>
      </c>
      <c r="AE46" s="2">
        <v>-7.1378230736050599</v>
      </c>
      <c r="AF46" s="2">
        <v>-7.7043118908700228</v>
      </c>
      <c r="AG46" s="2">
        <v>-8.2818039637036982</v>
      </c>
      <c r="AH46" s="2">
        <v>-8.870071559897891</v>
      </c>
      <c r="AI46" s="2">
        <v>-9.4686507250741663</v>
      </c>
      <c r="AJ46" s="2">
        <v>-10.076836432323136</v>
      </c>
      <c r="AK46" s="2"/>
      <c r="AL46" s="2"/>
      <c r="AM46" s="2"/>
      <c r="AN46" s="2"/>
      <c r="AO46" s="2"/>
    </row>
    <row r="47" spans="1:41" x14ac:dyDescent="0.25">
      <c r="A47" s="10" t="s">
        <v>43</v>
      </c>
      <c r="B47" s="10" t="s">
        <v>44</v>
      </c>
      <c r="C47" s="10" t="str">
        <f>VLOOKUP(B47,codes!A:F,3,FALSE)</f>
        <v>Anzahl - Deponien mit erhaltener Förderung</v>
      </c>
      <c r="D47" s="10" t="s">
        <v>28</v>
      </c>
      <c r="E47" s="10" t="s">
        <v>45</v>
      </c>
      <c r="F47" s="10" t="s">
        <v>46</v>
      </c>
      <c r="G47" s="10" t="s">
        <v>47</v>
      </c>
      <c r="H47" s="6" t="s">
        <v>48</v>
      </c>
      <c r="I47" s="6" t="s">
        <v>49</v>
      </c>
      <c r="J47" s="6" t="s">
        <v>50</v>
      </c>
      <c r="K47" s="2">
        <v>7</v>
      </c>
      <c r="L47" s="2">
        <v>7</v>
      </c>
      <c r="M47" s="2">
        <v>7</v>
      </c>
      <c r="N47" s="2">
        <v>7</v>
      </c>
      <c r="O47" s="2">
        <v>7</v>
      </c>
      <c r="P47" s="2">
        <v>3.5</v>
      </c>
      <c r="Q47" s="2">
        <v>3.5</v>
      </c>
      <c r="R47" s="2">
        <v>3.5</v>
      </c>
      <c r="S47" s="2">
        <v>3.5</v>
      </c>
      <c r="T47" s="2">
        <v>3.5</v>
      </c>
      <c r="U47" s="2">
        <v>3.5</v>
      </c>
      <c r="V47" s="2">
        <v>3.5</v>
      </c>
      <c r="W47" s="2">
        <v>3.5</v>
      </c>
      <c r="X47" s="2">
        <v>3.5</v>
      </c>
      <c r="Y47" s="2">
        <v>3.5</v>
      </c>
      <c r="Z47" s="2">
        <v>3.5</v>
      </c>
      <c r="AA47" s="2">
        <v>0</v>
      </c>
      <c r="AB47" s="2">
        <v>0</v>
      </c>
      <c r="AC47" s="2">
        <v>0</v>
      </c>
      <c r="AD47" s="2">
        <v>0</v>
      </c>
      <c r="AE47" s="2">
        <v>0</v>
      </c>
      <c r="AF47" s="2">
        <v>0</v>
      </c>
      <c r="AG47" s="2">
        <v>0</v>
      </c>
      <c r="AH47" s="2">
        <v>0</v>
      </c>
      <c r="AI47" s="2">
        <v>0</v>
      </c>
      <c r="AJ47" s="2">
        <v>0</v>
      </c>
      <c r="AK47" s="2"/>
      <c r="AL47" s="2"/>
      <c r="AM47" s="2"/>
      <c r="AN47" s="2"/>
      <c r="AO47" s="2"/>
    </row>
    <row r="48" spans="1:41" x14ac:dyDescent="0.25">
      <c r="A48" s="10" t="s">
        <v>43</v>
      </c>
      <c r="B48" s="10" t="s">
        <v>51</v>
      </c>
      <c r="C48" s="10" t="str">
        <f>VLOOKUP(B48,codes!A:F,3,FALSE)</f>
        <v>Minderungswirkung</v>
      </c>
      <c r="D48" s="10" t="s">
        <v>28</v>
      </c>
      <c r="E48" s="10" t="s">
        <v>52</v>
      </c>
      <c r="F48" s="10" t="s">
        <v>53</v>
      </c>
      <c r="G48" s="10" t="s">
        <v>47</v>
      </c>
      <c r="H48" s="6" t="s">
        <v>48</v>
      </c>
      <c r="I48" s="6" t="s">
        <v>54</v>
      </c>
      <c r="J48" s="6"/>
      <c r="K48" s="2">
        <v>1372443.0821500451</v>
      </c>
      <c r="L48" s="2">
        <v>1372443.0821500451</v>
      </c>
      <c r="M48" s="2">
        <v>1372443.0821500451</v>
      </c>
      <c r="N48" s="2">
        <v>1372443.0821500451</v>
      </c>
      <c r="O48" s="2">
        <v>1372443.0821500451</v>
      </c>
      <c r="P48" s="2">
        <v>686221.54107502254</v>
      </c>
      <c r="Q48" s="2">
        <v>686221.54107502254</v>
      </c>
      <c r="R48" s="2">
        <v>686221.54107502254</v>
      </c>
      <c r="S48" s="2">
        <v>686221.54107502254</v>
      </c>
      <c r="T48" s="2">
        <v>686221.54107502254</v>
      </c>
      <c r="U48" s="2">
        <v>686221.54107502254</v>
      </c>
      <c r="V48" s="2">
        <v>686221.54107502254</v>
      </c>
      <c r="W48" s="2">
        <v>686221.54107502254</v>
      </c>
      <c r="X48" s="2">
        <v>686221.54107502254</v>
      </c>
      <c r="Y48" s="2">
        <v>686221.54107502254</v>
      </c>
      <c r="Z48" s="2">
        <v>686221.54107502254</v>
      </c>
      <c r="AA48" s="2">
        <v>0</v>
      </c>
      <c r="AB48" s="2">
        <v>0</v>
      </c>
      <c r="AC48" s="2">
        <v>0</v>
      </c>
      <c r="AD48" s="2">
        <v>0</v>
      </c>
      <c r="AE48" s="2">
        <v>0</v>
      </c>
      <c r="AF48" s="2">
        <v>0</v>
      </c>
      <c r="AG48" s="2">
        <v>0</v>
      </c>
      <c r="AH48" s="2">
        <v>0</v>
      </c>
      <c r="AI48" s="2">
        <v>0</v>
      </c>
      <c r="AJ48" s="2">
        <v>0</v>
      </c>
      <c r="AK48" s="2"/>
      <c r="AL48" s="2"/>
      <c r="AM48" s="2"/>
      <c r="AN48" s="2"/>
      <c r="AO48" s="2"/>
    </row>
    <row r="49" spans="1:41" x14ac:dyDescent="0.25">
      <c r="A49" s="10" t="s">
        <v>43</v>
      </c>
      <c r="B49" s="10" t="s">
        <v>55</v>
      </c>
      <c r="C49" s="10" t="str">
        <f>VLOOKUP(B49,codes!A:F,3,FALSE)</f>
        <v>Gaserfassung</v>
      </c>
      <c r="D49" s="10" t="s">
        <v>28</v>
      </c>
      <c r="E49" s="10" t="s">
        <v>56</v>
      </c>
      <c r="F49" s="10" t="s">
        <v>57</v>
      </c>
      <c r="G49" s="10" t="s">
        <v>47</v>
      </c>
      <c r="H49" s="6" t="s">
        <v>48</v>
      </c>
      <c r="I49" s="6" t="s">
        <v>58</v>
      </c>
      <c r="J49" s="6"/>
      <c r="K49" s="2">
        <v>1.036057799111989</v>
      </c>
      <c r="L49" s="2">
        <v>1.6912058124497187</v>
      </c>
      <c r="M49" s="2">
        <v>2.4568181265696154</v>
      </c>
      <c r="N49" s="2">
        <v>3.3510966544290546</v>
      </c>
      <c r="O49" s="2">
        <v>4.395660095871829</v>
      </c>
      <c r="P49" s="2">
        <v>5.6170825698232019</v>
      </c>
      <c r="Q49" s="2">
        <v>5.7263725616430685</v>
      </c>
      <c r="R49" s="2">
        <v>5.8322951919622712</v>
      </c>
      <c r="S49" s="2">
        <v>5.9047690257161438</v>
      </c>
      <c r="T49" s="2">
        <v>5.931189688448808</v>
      </c>
      <c r="U49" s="2">
        <v>5.9083671719332544</v>
      </c>
      <c r="V49" s="2">
        <v>5.8069147932128375</v>
      </c>
      <c r="W49" s="2">
        <v>5.6115795661849992</v>
      </c>
      <c r="X49" s="2">
        <v>5.3054181438587289</v>
      </c>
      <c r="Y49" s="2">
        <v>4.8698169331703873</v>
      </c>
      <c r="Z49" s="2">
        <v>4.284577903777441</v>
      </c>
      <c r="AA49" s="2">
        <v>3.5243676994498943</v>
      </c>
      <c r="AB49" s="2">
        <v>2.5690804456803509</v>
      </c>
      <c r="AC49" s="2">
        <v>1.3998405404841312</v>
      </c>
      <c r="AD49" s="2">
        <v>0</v>
      </c>
      <c r="AE49" s="2">
        <v>0</v>
      </c>
      <c r="AF49" s="2">
        <v>0</v>
      </c>
      <c r="AG49" s="2">
        <v>0</v>
      </c>
      <c r="AH49" s="2">
        <v>0</v>
      </c>
      <c r="AI49" s="2">
        <v>0</v>
      </c>
      <c r="AJ49" s="2">
        <v>0</v>
      </c>
      <c r="AK49" s="2"/>
      <c r="AL49" s="2"/>
      <c r="AM49" s="2"/>
      <c r="AN49" s="2"/>
      <c r="AO49" s="2"/>
    </row>
    <row r="50" spans="1:41" ht="15" customHeight="1" x14ac:dyDescent="0.25">
      <c r="A50" s="10" t="s">
        <v>43</v>
      </c>
      <c r="B50" s="10" t="s">
        <v>59</v>
      </c>
      <c r="C50" s="10" t="str">
        <f>VLOOKUP(B50,codes!A:F,3,FALSE)</f>
        <v>Ausweitung von Bioabfällen pro Person (getrennte Sammlung)</v>
      </c>
      <c r="D50" s="10" t="s">
        <v>28</v>
      </c>
      <c r="E50" s="10" t="s">
        <v>60</v>
      </c>
      <c r="F50" s="10" t="s">
        <v>61</v>
      </c>
      <c r="G50" s="10" t="s">
        <v>47</v>
      </c>
      <c r="H50" s="6" t="s">
        <v>48</v>
      </c>
      <c r="I50" s="6" t="s">
        <v>62</v>
      </c>
      <c r="J50" s="6"/>
      <c r="K50" s="2">
        <v>62.214199162237371</v>
      </c>
      <c r="L50" s="2">
        <v>62.077601639438853</v>
      </c>
      <c r="M50" s="2">
        <v>61.941004116640343</v>
      </c>
      <c r="N50" s="2">
        <v>61.804406593841826</v>
      </c>
      <c r="O50" s="2">
        <v>61.667809071043301</v>
      </c>
      <c r="P50" s="2">
        <v>60.825606216569057</v>
      </c>
      <c r="Q50" s="2">
        <v>60.825606216569057</v>
      </c>
      <c r="R50" s="2">
        <v>60.825606216569057</v>
      </c>
      <c r="S50" s="2">
        <v>60.825606216569057</v>
      </c>
      <c r="T50" s="2">
        <v>60.825606216569057</v>
      </c>
      <c r="U50" s="2">
        <v>60.825606216569057</v>
      </c>
      <c r="V50" s="2">
        <v>60.825606216569057</v>
      </c>
      <c r="W50" s="2">
        <v>60.825606216569057</v>
      </c>
      <c r="X50" s="2">
        <v>60.825606216569057</v>
      </c>
      <c r="Y50" s="2">
        <v>60.825606216569057</v>
      </c>
      <c r="Z50" s="2">
        <v>60.825606216569057</v>
      </c>
      <c r="AA50" s="2">
        <v>60.825606216569057</v>
      </c>
      <c r="AB50" s="2">
        <v>60.825606216569057</v>
      </c>
      <c r="AC50" s="2">
        <v>60.825606216569057</v>
      </c>
      <c r="AD50" s="2">
        <v>60.825606216569057</v>
      </c>
      <c r="AE50" s="2">
        <v>60.825606216569057</v>
      </c>
      <c r="AF50" s="2">
        <v>60.825606216569057</v>
      </c>
      <c r="AG50" s="2">
        <v>60.825606216569057</v>
      </c>
      <c r="AH50" s="2">
        <v>60.825606216569057</v>
      </c>
      <c r="AI50" s="2">
        <v>60.825606216569057</v>
      </c>
      <c r="AJ50" s="2">
        <v>60.825606216569057</v>
      </c>
      <c r="AK50" s="2"/>
      <c r="AL50" s="2"/>
      <c r="AM50" s="2"/>
      <c r="AN50" s="2"/>
      <c r="AO50" s="2"/>
    </row>
    <row r="51" spans="1:41" x14ac:dyDescent="0.25">
      <c r="A51" s="10" t="s">
        <v>43</v>
      </c>
      <c r="B51" s="10" t="s">
        <v>63</v>
      </c>
      <c r="C51" s="10" t="str">
        <f>VLOOKUP(B51,codes!A:F,3,FALSE)</f>
        <v>Anteil - Einmal-Kompostierung vs. Biogasanlage (hier Einmal-Komp.)</v>
      </c>
      <c r="D51" s="10" t="s">
        <v>28</v>
      </c>
      <c r="E51" s="10" t="s">
        <v>64</v>
      </c>
      <c r="F51" s="10" t="s">
        <v>17</v>
      </c>
      <c r="G51" s="10" t="s">
        <v>47</v>
      </c>
      <c r="H51" s="6" t="s">
        <v>48</v>
      </c>
      <c r="I51" s="6" t="s">
        <v>65</v>
      </c>
      <c r="J51" s="6" t="s">
        <v>66</v>
      </c>
      <c r="K51" s="2">
        <v>51.528169779796542</v>
      </c>
      <c r="L51" s="2">
        <v>51.426291794476775</v>
      </c>
      <c r="M51" s="2">
        <v>51.324413809157008</v>
      </c>
      <c r="N51" s="2">
        <v>51.222535823837248</v>
      </c>
      <c r="O51" s="2">
        <v>51.120657838517481</v>
      </c>
      <c r="P51" s="2">
        <v>51.018779853197714</v>
      </c>
      <c r="Q51" s="2">
        <v>50.916901867877954</v>
      </c>
      <c r="R51" s="2">
        <v>50.815023882558187</v>
      </c>
      <c r="S51" s="2">
        <v>50.713145897238419</v>
      </c>
      <c r="T51" s="2">
        <v>50.611267911918659</v>
      </c>
      <c r="U51" s="2">
        <v>50.509389926598892</v>
      </c>
      <c r="V51" s="2">
        <v>50.407511941279125</v>
      </c>
      <c r="W51" s="2">
        <v>50.305633955959358</v>
      </c>
      <c r="X51" s="2">
        <v>50.203755970639598</v>
      </c>
      <c r="Y51" s="2">
        <v>50.101877985319831</v>
      </c>
      <c r="Z51" s="2">
        <v>50</v>
      </c>
      <c r="AA51" s="2">
        <v>50</v>
      </c>
      <c r="AB51" s="2">
        <v>50</v>
      </c>
      <c r="AC51" s="2">
        <v>50</v>
      </c>
      <c r="AD51" s="2">
        <v>50</v>
      </c>
      <c r="AE51" s="2">
        <v>50</v>
      </c>
      <c r="AF51" s="2">
        <v>50</v>
      </c>
      <c r="AG51" s="2">
        <v>50</v>
      </c>
      <c r="AH51" s="2">
        <v>50</v>
      </c>
      <c r="AI51" s="2">
        <v>50</v>
      </c>
      <c r="AJ51" s="2">
        <v>50</v>
      </c>
      <c r="AK51" s="2"/>
      <c r="AL51" s="2"/>
      <c r="AM51" s="2"/>
      <c r="AN51" s="2"/>
      <c r="AO51" s="2"/>
    </row>
    <row r="52" spans="1:41" x14ac:dyDescent="0.25">
      <c r="A52" s="10" t="s">
        <v>43</v>
      </c>
      <c r="B52" s="10" t="s">
        <v>67</v>
      </c>
      <c r="C52" s="10" t="str">
        <f>VLOOKUP(B52,codes!A:F,3,FALSE)</f>
        <v>Anteil - Einmal-Kompostierung vs. Biogasanlage (hier Biogasan.)</v>
      </c>
      <c r="D52" s="10" t="s">
        <v>28</v>
      </c>
      <c r="E52" s="10" t="s">
        <v>68</v>
      </c>
      <c r="F52" s="10" t="s">
        <v>17</v>
      </c>
      <c r="G52" s="10" t="s">
        <v>47</v>
      </c>
      <c r="H52" s="6" t="s">
        <v>48</v>
      </c>
      <c r="I52" s="6" t="s">
        <v>69</v>
      </c>
      <c r="J52" s="6" t="s">
        <v>70</v>
      </c>
      <c r="K52" s="2">
        <v>48.471830220203465</v>
      </c>
      <c r="L52" s="2">
        <v>48.573708205523239</v>
      </c>
      <c r="M52" s="2">
        <v>48.675586190843006</v>
      </c>
      <c r="N52" s="2">
        <v>48.777464176162781</v>
      </c>
      <c r="O52" s="2">
        <v>48.879342161482548</v>
      </c>
      <c r="P52" s="2">
        <v>48.981220146802315</v>
      </c>
      <c r="Q52" s="2">
        <v>49.083098132122089</v>
      </c>
      <c r="R52" s="2">
        <v>49.184976117441856</v>
      </c>
      <c r="S52" s="2">
        <v>49.28685410276163</v>
      </c>
      <c r="T52" s="2">
        <v>49.388732088081397</v>
      </c>
      <c r="U52" s="2">
        <v>49.490610073401172</v>
      </c>
      <c r="V52" s="2">
        <v>49.592488058720939</v>
      </c>
      <c r="W52" s="2">
        <v>49.694366044040713</v>
      </c>
      <c r="X52" s="2">
        <v>49.79624402936048</v>
      </c>
      <c r="Y52" s="2">
        <v>49.898122014680254</v>
      </c>
      <c r="Z52" s="2">
        <v>50</v>
      </c>
      <c r="AA52" s="2">
        <v>50</v>
      </c>
      <c r="AB52" s="2">
        <v>50</v>
      </c>
      <c r="AC52" s="2">
        <v>50</v>
      </c>
      <c r="AD52" s="2">
        <v>50</v>
      </c>
      <c r="AE52" s="2">
        <v>50</v>
      </c>
      <c r="AF52" s="2">
        <v>50</v>
      </c>
      <c r="AG52" s="2">
        <v>50</v>
      </c>
      <c r="AH52" s="2">
        <v>50</v>
      </c>
      <c r="AI52" s="2">
        <v>50</v>
      </c>
      <c r="AJ52" s="2">
        <v>50</v>
      </c>
      <c r="AK52" s="2"/>
      <c r="AL52" s="2"/>
      <c r="AM52" s="2"/>
      <c r="AN52" s="2"/>
      <c r="AO52" s="2"/>
    </row>
    <row r="53" spans="1:41" ht="14.45" customHeight="1" x14ac:dyDescent="0.25">
      <c r="A53" s="10" t="s">
        <v>71</v>
      </c>
      <c r="B53" s="10" t="s">
        <v>72</v>
      </c>
      <c r="C53" s="10" t="str">
        <f>VLOOKUP(B53,codes!A:F,3,FALSE)</f>
        <v>Fläche - Wald</v>
      </c>
      <c r="D53" s="10" t="s">
        <v>29</v>
      </c>
      <c r="E53" s="10" t="s">
        <v>73</v>
      </c>
      <c r="F53" s="10" t="s">
        <v>74</v>
      </c>
      <c r="G53" s="10" t="s">
        <v>15</v>
      </c>
      <c r="H53" s="6" t="s">
        <v>75</v>
      </c>
      <c r="I53" s="6"/>
      <c r="J53" s="6"/>
      <c r="K53" s="2">
        <v>10.896561</v>
      </c>
      <c r="L53" s="2">
        <v>10.902323000000001</v>
      </c>
      <c r="M53" s="2">
        <v>10.908065000000001</v>
      </c>
      <c r="N53" s="2">
        <v>10.913792000000001</v>
      </c>
      <c r="O53" s="2">
        <v>10.919510000000001</v>
      </c>
      <c r="P53" s="2">
        <v>10.925214</v>
      </c>
      <c r="Q53" s="2">
        <v>10.930899999999999</v>
      </c>
      <c r="R53" s="2">
        <v>10.936565999999999</v>
      </c>
      <c r="S53" s="2">
        <v>10.942223</v>
      </c>
      <c r="T53" s="2">
        <v>10.947868</v>
      </c>
      <c r="U53" s="2">
        <v>10.953499000000001</v>
      </c>
      <c r="V53" s="2">
        <v>10.959182999999999</v>
      </c>
      <c r="W53" s="2">
        <v>10.964850999999999</v>
      </c>
      <c r="X53" s="2">
        <v>10.970497</v>
      </c>
      <c r="Y53" s="2">
        <v>10.976138000000001</v>
      </c>
      <c r="Z53" s="2">
        <v>10.98176</v>
      </c>
      <c r="AA53" s="2">
        <v>10.987537</v>
      </c>
      <c r="AB53" s="2">
        <v>10.993292</v>
      </c>
      <c r="AC53" s="2">
        <v>10.999024</v>
      </c>
      <c r="AD53" s="2">
        <v>11.004752</v>
      </c>
      <c r="AE53" s="2">
        <v>11.010467</v>
      </c>
      <c r="AF53" s="2">
        <v>11.016450000000001</v>
      </c>
      <c r="AG53" s="2">
        <v>11.022418999999999</v>
      </c>
      <c r="AH53" s="2">
        <v>11.028359999999999</v>
      </c>
      <c r="AI53" s="2">
        <v>11.03429</v>
      </c>
      <c r="AJ53" s="2">
        <v>11.040213</v>
      </c>
      <c r="AK53" s="2"/>
      <c r="AL53" s="2"/>
      <c r="AM53" s="2"/>
      <c r="AN53" s="2"/>
      <c r="AO53" s="2"/>
    </row>
    <row r="54" spans="1:41" x14ac:dyDescent="0.25">
      <c r="A54" s="10" t="s">
        <v>71</v>
      </c>
      <c r="B54" s="10" t="s">
        <v>72</v>
      </c>
      <c r="C54" s="10" t="str">
        <f>VLOOKUP(B54,codes!A:F,3,FALSE)</f>
        <v>Fläche - Wald</v>
      </c>
      <c r="D54" s="10" t="s">
        <v>29</v>
      </c>
      <c r="E54" s="10" t="s">
        <v>73</v>
      </c>
      <c r="F54" s="10" t="s">
        <v>74</v>
      </c>
      <c r="G54" s="10" t="s">
        <v>18</v>
      </c>
      <c r="H54" s="6" t="s">
        <v>75</v>
      </c>
      <c r="I54" s="6"/>
      <c r="J54" s="6"/>
      <c r="K54" s="2">
        <v>10.897969</v>
      </c>
      <c r="L54" s="2">
        <v>10.904316</v>
      </c>
      <c r="M54" s="2">
        <v>10.910646</v>
      </c>
      <c r="N54" s="2">
        <v>10.916964</v>
      </c>
      <c r="O54" s="2">
        <v>10.923268999999999</v>
      </c>
      <c r="P54" s="2">
        <v>10.929561</v>
      </c>
      <c r="Q54" s="2">
        <v>10.935824999999999</v>
      </c>
      <c r="R54" s="2">
        <v>10.942073000000001</v>
      </c>
      <c r="S54" s="2">
        <v>10.948302999999999</v>
      </c>
      <c r="T54" s="2">
        <v>10.954528</v>
      </c>
      <c r="U54" s="2">
        <v>10.960732</v>
      </c>
      <c r="V54" s="2">
        <v>10.966915</v>
      </c>
      <c r="W54" s="2">
        <v>10.973076000000001</v>
      </c>
      <c r="X54" s="2">
        <v>10.979210999999999</v>
      </c>
      <c r="Y54" s="2">
        <v>10.985341</v>
      </c>
      <c r="Z54" s="2">
        <v>10.991455999999999</v>
      </c>
      <c r="AA54" s="2">
        <v>10.997541</v>
      </c>
      <c r="AB54" s="2">
        <v>11.003602000000001</v>
      </c>
      <c r="AC54" s="2">
        <v>11.009639999999999</v>
      </c>
      <c r="AD54" s="2">
        <v>11.015666</v>
      </c>
      <c r="AE54" s="2">
        <v>11.021679000000001</v>
      </c>
      <c r="AF54" s="2">
        <v>11.027789</v>
      </c>
      <c r="AG54" s="2">
        <v>11.033884</v>
      </c>
      <c r="AH54" s="2">
        <v>11.039953000000001</v>
      </c>
      <c r="AI54" s="2">
        <v>11.046018</v>
      </c>
      <c r="AJ54" s="2">
        <v>11.052066</v>
      </c>
      <c r="AK54" s="2"/>
      <c r="AL54" s="2"/>
      <c r="AM54" s="2"/>
      <c r="AN54" s="2"/>
      <c r="AO54" s="2"/>
    </row>
    <row r="55" spans="1:41" x14ac:dyDescent="0.25">
      <c r="A55" s="10" t="s">
        <v>71</v>
      </c>
      <c r="B55" s="10" t="s">
        <v>76</v>
      </c>
      <c r="C55" s="10" t="str">
        <f>VLOOKUP(B55,codes!A:F,3,FALSE)</f>
        <v>Fläche - Ackerland</v>
      </c>
      <c r="D55" s="10" t="s">
        <v>29</v>
      </c>
      <c r="E55" s="10" t="s">
        <v>77</v>
      </c>
      <c r="F55" s="10" t="s">
        <v>74</v>
      </c>
      <c r="G55" s="10" t="s">
        <v>15</v>
      </c>
      <c r="H55" s="6" t="s">
        <v>75</v>
      </c>
      <c r="I55" s="6"/>
      <c r="J55" s="6"/>
      <c r="K55" s="2">
        <v>12.258475000000001</v>
      </c>
      <c r="L55" s="2">
        <v>12.230798999999999</v>
      </c>
      <c r="M55" s="2">
        <v>12.203137</v>
      </c>
      <c r="N55" s="2">
        <v>12.175476</v>
      </c>
      <c r="O55" s="2">
        <v>12.147835000000001</v>
      </c>
      <c r="P55" s="2">
        <v>12.120201</v>
      </c>
      <c r="Q55" s="2">
        <v>12.098635</v>
      </c>
      <c r="R55" s="2">
        <v>12.077104</v>
      </c>
      <c r="S55" s="2">
        <v>12.055574</v>
      </c>
      <c r="T55" s="2">
        <v>12.034045000000001</v>
      </c>
      <c r="U55" s="2">
        <v>12.012529000000001</v>
      </c>
      <c r="V55" s="2">
        <v>11.996008</v>
      </c>
      <c r="W55" s="2">
        <v>11.979504</v>
      </c>
      <c r="X55" s="2">
        <v>11.963001</v>
      </c>
      <c r="Y55" s="2">
        <v>11.946524</v>
      </c>
      <c r="Z55" s="2">
        <v>11.930044000000001</v>
      </c>
      <c r="AA55" s="2">
        <v>11.917927000000001</v>
      </c>
      <c r="AB55" s="2">
        <v>11.905832</v>
      </c>
      <c r="AC55" s="2">
        <v>11.893736000000001</v>
      </c>
      <c r="AD55" s="2">
        <v>11.881644</v>
      </c>
      <c r="AE55" s="2">
        <v>11.86956</v>
      </c>
      <c r="AF55" s="2">
        <v>11.859768000000001</v>
      </c>
      <c r="AG55" s="2">
        <v>11.849982000000001</v>
      </c>
      <c r="AH55" s="2">
        <v>11.840195</v>
      </c>
      <c r="AI55" s="2">
        <v>11.83043</v>
      </c>
      <c r="AJ55" s="2">
        <v>11.820665999999999</v>
      </c>
      <c r="AK55" s="2"/>
      <c r="AL55" s="2"/>
      <c r="AM55" s="2"/>
      <c r="AN55" s="2"/>
      <c r="AO55" s="2"/>
    </row>
    <row r="56" spans="1:41" x14ac:dyDescent="0.25">
      <c r="A56" s="10" t="s">
        <v>71</v>
      </c>
      <c r="B56" s="10" t="s">
        <v>76</v>
      </c>
      <c r="C56" s="10" t="str">
        <f>VLOOKUP(B56,codes!A:F,3,FALSE)</f>
        <v>Fläche - Ackerland</v>
      </c>
      <c r="D56" s="10" t="s">
        <v>29</v>
      </c>
      <c r="E56" s="10" t="s">
        <v>77</v>
      </c>
      <c r="F56" s="10" t="s">
        <v>74</v>
      </c>
      <c r="G56" s="10" t="s">
        <v>18</v>
      </c>
      <c r="H56" s="6" t="s">
        <v>75</v>
      </c>
      <c r="I56" s="6"/>
      <c r="J56" s="6"/>
      <c r="K56" s="2">
        <v>12.262549999999999</v>
      </c>
      <c r="L56" s="2">
        <v>12.235344</v>
      </c>
      <c r="M56" s="2">
        <v>12.208152999999999</v>
      </c>
      <c r="N56" s="2">
        <v>12.180965</v>
      </c>
      <c r="O56" s="2">
        <v>12.1538</v>
      </c>
      <c r="P56" s="2">
        <v>12.126638</v>
      </c>
      <c r="Q56" s="2">
        <v>12.105464</v>
      </c>
      <c r="R56" s="2">
        <v>12.084322999999999</v>
      </c>
      <c r="S56" s="2">
        <v>12.063186</v>
      </c>
      <c r="T56" s="2">
        <v>12.042049</v>
      </c>
      <c r="U56" s="2">
        <v>12.020923</v>
      </c>
      <c r="V56" s="2">
        <v>12.00544</v>
      </c>
      <c r="W56" s="2">
        <v>11.989965</v>
      </c>
      <c r="X56" s="2">
        <v>11.974505000000001</v>
      </c>
      <c r="Y56" s="2">
        <v>11.959058000000001</v>
      </c>
      <c r="Z56" s="2">
        <v>11.943602</v>
      </c>
      <c r="AA56" s="2">
        <v>11.932111000000001</v>
      </c>
      <c r="AB56" s="2">
        <v>11.920636</v>
      </c>
      <c r="AC56" s="2">
        <v>11.909167</v>
      </c>
      <c r="AD56" s="2">
        <v>11.897716000000001</v>
      </c>
      <c r="AE56" s="2">
        <v>11.886272</v>
      </c>
      <c r="AF56" s="2">
        <v>11.876696000000001</v>
      </c>
      <c r="AG56" s="2">
        <v>11.86712</v>
      </c>
      <c r="AH56" s="2">
        <v>11.857571999999999</v>
      </c>
      <c r="AI56" s="2">
        <v>11.848032</v>
      </c>
      <c r="AJ56" s="2">
        <v>11.838495</v>
      </c>
      <c r="AK56" s="2"/>
      <c r="AL56" s="2"/>
      <c r="AM56" s="2"/>
      <c r="AN56" s="2"/>
      <c r="AO56" s="2"/>
    </row>
    <row r="57" spans="1:41" x14ac:dyDescent="0.25">
      <c r="A57" s="10" t="s">
        <v>71</v>
      </c>
      <c r="B57" s="10" t="s">
        <v>78</v>
      </c>
      <c r="C57" s="10" t="str">
        <f>VLOOKUP(B57,codes!A:F,3,FALSE)</f>
        <v>Fläche - Grünland</v>
      </c>
      <c r="D57" s="10" t="s">
        <v>29</v>
      </c>
      <c r="E57" s="10" t="s">
        <v>79</v>
      </c>
      <c r="F57" s="10" t="s">
        <v>74</v>
      </c>
      <c r="G57" s="10" t="s">
        <v>15</v>
      </c>
      <c r="H57" s="6" t="s">
        <v>75</v>
      </c>
      <c r="I57" s="6"/>
      <c r="J57" s="6"/>
      <c r="K57" s="2">
        <v>6.8489630000000004</v>
      </c>
      <c r="L57" s="2">
        <v>6.8532890000000002</v>
      </c>
      <c r="M57" s="2">
        <v>6.8576240000000004</v>
      </c>
      <c r="N57" s="2">
        <v>6.8619779999999997</v>
      </c>
      <c r="O57" s="2">
        <v>6.8663460000000001</v>
      </c>
      <c r="P57" s="2">
        <v>6.8707099999999999</v>
      </c>
      <c r="Q57" s="2">
        <v>6.8735939999999998</v>
      </c>
      <c r="R57" s="2">
        <v>6.8764750000000001</v>
      </c>
      <c r="S57" s="2">
        <v>6.8793680000000004</v>
      </c>
      <c r="T57" s="2">
        <v>6.8822910000000004</v>
      </c>
      <c r="U57" s="2">
        <v>6.8852159999999998</v>
      </c>
      <c r="V57" s="2">
        <v>6.8872730000000004</v>
      </c>
      <c r="W57" s="2">
        <v>6.8893279999999999</v>
      </c>
      <c r="X57" s="2">
        <v>6.8914</v>
      </c>
      <c r="Y57" s="2">
        <v>6.8934579999999999</v>
      </c>
      <c r="Z57" s="2">
        <v>6.8955349999999997</v>
      </c>
      <c r="AA57" s="2">
        <v>6.8968720000000001</v>
      </c>
      <c r="AB57" s="2">
        <v>6.8982060000000001</v>
      </c>
      <c r="AC57" s="2">
        <v>6.8995540000000002</v>
      </c>
      <c r="AD57" s="2">
        <v>6.9009099999999997</v>
      </c>
      <c r="AE57" s="2">
        <v>6.902266</v>
      </c>
      <c r="AF57" s="2">
        <v>6.9047140000000002</v>
      </c>
      <c r="AG57" s="2">
        <v>6.9071699999999998</v>
      </c>
      <c r="AH57" s="2">
        <v>6.909637</v>
      </c>
      <c r="AI57" s="2">
        <v>6.9120970000000002</v>
      </c>
      <c r="AJ57" s="2">
        <v>6.9145640000000004</v>
      </c>
      <c r="AK57" s="2"/>
      <c r="AL57" s="2"/>
      <c r="AM57" s="2"/>
      <c r="AN57" s="2"/>
      <c r="AO57" s="2"/>
    </row>
    <row r="58" spans="1:41" x14ac:dyDescent="0.25">
      <c r="A58" s="10" t="s">
        <v>71</v>
      </c>
      <c r="B58" s="10" t="s">
        <v>78</v>
      </c>
      <c r="C58" s="10" t="str">
        <f>VLOOKUP(B58,codes!A:F,3,FALSE)</f>
        <v>Fläche - Grünland</v>
      </c>
      <c r="D58" s="10" t="s">
        <v>29</v>
      </c>
      <c r="E58" s="10" t="s">
        <v>79</v>
      </c>
      <c r="F58" s="10" t="s">
        <v>74</v>
      </c>
      <c r="G58" s="10" t="s">
        <v>18</v>
      </c>
      <c r="H58" s="6" t="s">
        <v>75</v>
      </c>
      <c r="I58" s="6"/>
      <c r="J58" s="6"/>
      <c r="K58" s="2">
        <v>6.8548879999999999</v>
      </c>
      <c r="L58" s="2">
        <v>6.8626120000000004</v>
      </c>
      <c r="M58" s="2">
        <v>6.870336</v>
      </c>
      <c r="N58" s="2">
        <v>6.8780830000000002</v>
      </c>
      <c r="O58" s="2">
        <v>6.8858379999999997</v>
      </c>
      <c r="P58" s="2">
        <v>6.893599</v>
      </c>
      <c r="Q58" s="2">
        <v>6.8987210000000001</v>
      </c>
      <c r="R58" s="2">
        <v>6.9038360000000001</v>
      </c>
      <c r="S58" s="2">
        <v>6.9089729999999996</v>
      </c>
      <c r="T58" s="2">
        <v>6.9141339999999998</v>
      </c>
      <c r="U58" s="2">
        <v>6.919295</v>
      </c>
      <c r="V58" s="2">
        <v>6.921843</v>
      </c>
      <c r="W58" s="2">
        <v>6.9243990000000002</v>
      </c>
      <c r="X58" s="2">
        <v>6.9269639999999999</v>
      </c>
      <c r="Y58" s="2">
        <v>6.9295270000000002</v>
      </c>
      <c r="Z58" s="2">
        <v>6.9321089999999996</v>
      </c>
      <c r="AA58" s="2">
        <v>6.9334179999999996</v>
      </c>
      <c r="AB58" s="2">
        <v>6.9347339999999997</v>
      </c>
      <c r="AC58" s="2">
        <v>6.9360530000000002</v>
      </c>
      <c r="AD58" s="2">
        <v>6.9373719999999999</v>
      </c>
      <c r="AE58" s="2">
        <v>6.938707</v>
      </c>
      <c r="AF58" s="2">
        <v>6.940626</v>
      </c>
      <c r="AG58" s="2">
        <v>6.9425530000000002</v>
      </c>
      <c r="AH58" s="2">
        <v>6.9444790000000003</v>
      </c>
      <c r="AI58" s="2">
        <v>6.9464079999999999</v>
      </c>
      <c r="AJ58" s="2">
        <v>6.9483420000000002</v>
      </c>
      <c r="AK58" s="2"/>
      <c r="AL58" s="2"/>
      <c r="AM58" s="2"/>
      <c r="AN58" s="2"/>
      <c r="AO58" s="2"/>
    </row>
    <row r="59" spans="1:41" x14ac:dyDescent="0.25">
      <c r="A59" s="10" t="s">
        <v>71</v>
      </c>
      <c r="B59" s="10" t="s">
        <v>80</v>
      </c>
      <c r="C59" s="10" t="str">
        <f>VLOOKUP(B59,codes!A:F,3,FALSE)</f>
        <v>Fläche - Siedlung</v>
      </c>
      <c r="D59" s="10" t="s">
        <v>29</v>
      </c>
      <c r="E59" s="10" t="s">
        <v>81</v>
      </c>
      <c r="F59" s="10" t="s">
        <v>74</v>
      </c>
      <c r="G59" s="10" t="s">
        <v>15</v>
      </c>
      <c r="H59" s="6" t="s">
        <v>75</v>
      </c>
      <c r="I59" s="6"/>
      <c r="J59" s="6"/>
      <c r="K59" s="2">
        <v>4.9295059999999999</v>
      </c>
      <c r="L59" s="2">
        <v>4.9449509999999997</v>
      </c>
      <c r="M59" s="2">
        <v>4.9603809999999999</v>
      </c>
      <c r="N59" s="2">
        <v>4.9758040000000001</v>
      </c>
      <c r="O59" s="2">
        <v>4.9912070000000002</v>
      </c>
      <c r="P59" s="2">
        <v>5.0066069999999998</v>
      </c>
      <c r="Q59" s="2">
        <v>5.0177440000000004</v>
      </c>
      <c r="R59" s="2">
        <v>5.0288649999999997</v>
      </c>
      <c r="S59" s="2">
        <v>5.0399700000000003</v>
      </c>
      <c r="T59" s="2">
        <v>5.0510679999999999</v>
      </c>
      <c r="U59" s="2">
        <v>5.0621559999999999</v>
      </c>
      <c r="V59" s="2">
        <v>5.0693089999999996</v>
      </c>
      <c r="W59" s="2">
        <v>5.0764589999999998</v>
      </c>
      <c r="X59" s="2">
        <v>5.0836009999999998</v>
      </c>
      <c r="Y59" s="2">
        <v>5.0907369999999998</v>
      </c>
      <c r="Z59" s="2">
        <v>5.0978700000000003</v>
      </c>
      <c r="AA59" s="2">
        <v>5.1014280000000003</v>
      </c>
      <c r="AB59" s="2">
        <v>5.1049850000000001</v>
      </c>
      <c r="AC59" s="2">
        <v>5.1085479999999999</v>
      </c>
      <c r="AD59" s="2">
        <v>5.1121040000000004</v>
      </c>
      <c r="AE59" s="2">
        <v>5.1156550000000003</v>
      </c>
      <c r="AF59" s="2">
        <v>5.115729</v>
      </c>
      <c r="AG59" s="2">
        <v>5.1157950000000003</v>
      </c>
      <c r="AH59" s="2">
        <v>5.1158729999999997</v>
      </c>
      <c r="AI59" s="2">
        <v>5.1159470000000002</v>
      </c>
      <c r="AJ59" s="2">
        <v>5.1160139999999998</v>
      </c>
      <c r="AK59" s="2"/>
      <c r="AL59" s="2"/>
      <c r="AM59" s="2"/>
      <c r="AN59" s="2"/>
      <c r="AO59" s="2"/>
    </row>
    <row r="60" spans="1:41" x14ac:dyDescent="0.25">
      <c r="A60" s="10" t="s">
        <v>71</v>
      </c>
      <c r="B60" s="10" t="s">
        <v>80</v>
      </c>
      <c r="C60" s="10" t="str">
        <f>VLOOKUP(B60,codes!A:F,3,FALSE)</f>
        <v>Fläche - Siedlung</v>
      </c>
      <c r="D60" s="10" t="s">
        <v>29</v>
      </c>
      <c r="E60" s="10" t="s">
        <v>81</v>
      </c>
      <c r="F60" s="10" t="s">
        <v>74</v>
      </c>
      <c r="G60" s="10" t="s">
        <v>18</v>
      </c>
      <c r="H60" s="6" t="s">
        <v>75</v>
      </c>
      <c r="I60" s="6"/>
      <c r="J60" s="6"/>
      <c r="K60" s="2">
        <v>4.9180900000000003</v>
      </c>
      <c r="L60" s="2">
        <v>4.9290770000000004</v>
      </c>
      <c r="M60" s="2">
        <v>4.9400550000000001</v>
      </c>
      <c r="N60" s="2">
        <v>4.9510149999999999</v>
      </c>
      <c r="O60" s="2">
        <v>4.9619619999999998</v>
      </c>
      <c r="P60" s="2">
        <v>4.9729010000000002</v>
      </c>
      <c r="Q60" s="2">
        <v>4.9808219999999999</v>
      </c>
      <c r="R60" s="2">
        <v>4.9887329999999999</v>
      </c>
      <c r="S60" s="2">
        <v>4.9966229999999996</v>
      </c>
      <c r="T60" s="2">
        <v>5.0045029999999997</v>
      </c>
      <c r="U60" s="2">
        <v>5.0123819999999997</v>
      </c>
      <c r="V60" s="2">
        <v>5.0174979999999998</v>
      </c>
      <c r="W60" s="2">
        <v>5.0226189999999997</v>
      </c>
      <c r="X60" s="2">
        <v>5.02773</v>
      </c>
      <c r="Y60" s="2">
        <v>5.0328340000000003</v>
      </c>
      <c r="Z60" s="2">
        <v>5.0379399999999999</v>
      </c>
      <c r="AA60" s="2">
        <v>5.0405860000000002</v>
      </c>
      <c r="AB60" s="2">
        <v>5.0432329999999999</v>
      </c>
      <c r="AC60" s="2">
        <v>5.0458819999999998</v>
      </c>
      <c r="AD60" s="2">
        <v>5.048527</v>
      </c>
      <c r="AE60" s="2">
        <v>5.0511600000000003</v>
      </c>
      <c r="AF60" s="2">
        <v>5.0514150000000004</v>
      </c>
      <c r="AG60" s="2">
        <v>5.0516699999999997</v>
      </c>
      <c r="AH60" s="2">
        <v>5.05192</v>
      </c>
      <c r="AI60" s="2">
        <v>5.0521640000000003</v>
      </c>
      <c r="AJ60" s="2">
        <v>5.0524110000000002</v>
      </c>
      <c r="AK60" s="2"/>
      <c r="AL60" s="2"/>
      <c r="AM60" s="2"/>
      <c r="AN60" s="2"/>
      <c r="AO60" s="2"/>
    </row>
    <row r="61" spans="1:41" ht="14.45" customHeight="1" x14ac:dyDescent="0.25">
      <c r="A61" s="10" t="s">
        <v>71</v>
      </c>
      <c r="B61" s="10" t="s">
        <v>82</v>
      </c>
      <c r="C61" s="10" t="str">
        <f>VLOOKUP(B61,codes!A:F,3,FALSE)</f>
        <v>Fläche - Feuchtgebiete</v>
      </c>
      <c r="D61" s="10" t="s">
        <v>29</v>
      </c>
      <c r="E61" s="10" t="s">
        <v>83</v>
      </c>
      <c r="F61" s="10" t="s">
        <v>74</v>
      </c>
      <c r="G61" s="10" t="s">
        <v>15</v>
      </c>
      <c r="H61" s="6" t="s">
        <v>75</v>
      </c>
      <c r="I61" s="6"/>
      <c r="J61" s="6"/>
      <c r="K61" s="2">
        <v>0.81989800000000002</v>
      </c>
      <c r="L61" s="2">
        <v>0.82222300000000004</v>
      </c>
      <c r="M61" s="2">
        <v>0.82455000000000001</v>
      </c>
      <c r="N61" s="2">
        <v>0.82687500000000003</v>
      </c>
      <c r="O61" s="2">
        <v>0.82918800000000004</v>
      </c>
      <c r="P61" s="2">
        <v>0.83150900000000005</v>
      </c>
      <c r="Q61" s="2">
        <v>0.83353600000000005</v>
      </c>
      <c r="R61" s="2">
        <v>0.83555800000000002</v>
      </c>
      <c r="S61" s="2">
        <v>0.837584</v>
      </c>
      <c r="T61" s="2">
        <v>0.83959600000000001</v>
      </c>
      <c r="U61" s="2">
        <v>0.84161200000000003</v>
      </c>
      <c r="V61" s="2">
        <v>0.84339799999999998</v>
      </c>
      <c r="W61" s="2">
        <v>0.84517799999999998</v>
      </c>
      <c r="X61" s="2">
        <v>0.84696199999999999</v>
      </c>
      <c r="Y61" s="2">
        <v>0.84874000000000005</v>
      </c>
      <c r="Z61" s="2">
        <v>0.85051900000000002</v>
      </c>
      <c r="AA61" s="2">
        <v>0.85211099999999995</v>
      </c>
      <c r="AB61" s="2">
        <v>0.85369700000000004</v>
      </c>
      <c r="AC61" s="2">
        <v>0.85528300000000002</v>
      </c>
      <c r="AD61" s="2">
        <v>0.85686200000000001</v>
      </c>
      <c r="AE61" s="2">
        <v>0.85844799999999999</v>
      </c>
      <c r="AF61" s="2">
        <v>0.85987199999999997</v>
      </c>
      <c r="AG61" s="2">
        <v>0.86129599999999995</v>
      </c>
      <c r="AH61" s="2">
        <v>0.86272099999999996</v>
      </c>
      <c r="AI61" s="2">
        <v>0.86414199999999997</v>
      </c>
      <c r="AJ61" s="2">
        <v>0.86556500000000003</v>
      </c>
      <c r="AK61" s="2"/>
      <c r="AL61" s="2"/>
      <c r="AM61" s="2"/>
      <c r="AN61" s="2"/>
      <c r="AO61" s="2"/>
    </row>
    <row r="62" spans="1:41" x14ac:dyDescent="0.25">
      <c r="A62" s="10" t="s">
        <v>71</v>
      </c>
      <c r="B62" s="10" t="s">
        <v>82</v>
      </c>
      <c r="C62" s="10" t="str">
        <f>VLOOKUP(B62,codes!A:F,3,FALSE)</f>
        <v>Fläche - Feuchtgebiete</v>
      </c>
      <c r="D62" s="10" t="s">
        <v>29</v>
      </c>
      <c r="E62" s="10" t="s">
        <v>83</v>
      </c>
      <c r="F62" s="10" t="s">
        <v>74</v>
      </c>
      <c r="G62" s="10" t="s">
        <v>18</v>
      </c>
      <c r="H62" s="6" t="s">
        <v>75</v>
      </c>
      <c r="I62" s="6"/>
      <c r="J62" s="6"/>
      <c r="K62" s="2">
        <v>0.81990300000000005</v>
      </c>
      <c r="L62" s="2">
        <v>0.82223199999999996</v>
      </c>
      <c r="M62" s="2">
        <v>0.82456099999999999</v>
      </c>
      <c r="N62" s="2">
        <v>0.82689100000000004</v>
      </c>
      <c r="O62" s="2">
        <v>0.82921</v>
      </c>
      <c r="P62" s="2">
        <v>0.83153500000000002</v>
      </c>
      <c r="Q62" s="2">
        <v>0.833569</v>
      </c>
      <c r="R62" s="2">
        <v>0.83559499999999998</v>
      </c>
      <c r="S62" s="2">
        <v>0.83762700000000001</v>
      </c>
      <c r="T62" s="2">
        <v>0.83964700000000003</v>
      </c>
      <c r="U62" s="2">
        <v>0.84167099999999995</v>
      </c>
      <c r="V62" s="2">
        <v>0.84346600000000005</v>
      </c>
      <c r="W62" s="2">
        <v>0.845252</v>
      </c>
      <c r="X62" s="2">
        <v>0.84704199999999996</v>
      </c>
      <c r="Y62" s="2">
        <v>0.84882800000000003</v>
      </c>
      <c r="Z62" s="2">
        <v>0.85061200000000003</v>
      </c>
      <c r="AA62" s="2">
        <v>0.85221000000000002</v>
      </c>
      <c r="AB62" s="2">
        <v>0.85379799999999995</v>
      </c>
      <c r="AC62" s="2">
        <v>0.85539399999999999</v>
      </c>
      <c r="AD62" s="2">
        <v>0.85698200000000002</v>
      </c>
      <c r="AE62" s="2">
        <v>0.85856900000000003</v>
      </c>
      <c r="AF62" s="2">
        <v>0.85999800000000004</v>
      </c>
      <c r="AG62" s="2">
        <v>0.86142700000000005</v>
      </c>
      <c r="AH62" s="2">
        <v>0.86285299999999998</v>
      </c>
      <c r="AI62" s="2">
        <v>0.86427500000000002</v>
      </c>
      <c r="AJ62" s="2">
        <v>0.865699</v>
      </c>
      <c r="AK62" s="2"/>
      <c r="AL62" s="2"/>
      <c r="AM62" s="2"/>
      <c r="AN62" s="2"/>
      <c r="AO62" s="2"/>
    </row>
    <row r="63" spans="1:41" x14ac:dyDescent="0.25">
      <c r="A63" s="10" t="s">
        <v>71</v>
      </c>
      <c r="B63" s="10" t="s">
        <v>84</v>
      </c>
      <c r="C63" s="10" t="str">
        <f>VLOOKUP(B63,codes!A:F,3,FALSE)</f>
        <v>Fläche - Sonstiges Land</v>
      </c>
      <c r="D63" s="10" t="s">
        <v>29</v>
      </c>
      <c r="E63" s="10" t="s">
        <v>85</v>
      </c>
      <c r="F63" s="10" t="s">
        <v>74</v>
      </c>
      <c r="G63" s="10" t="s">
        <v>15</v>
      </c>
      <c r="H63" s="6" t="s">
        <v>75</v>
      </c>
      <c r="I63" s="6"/>
      <c r="J63" s="6"/>
      <c r="K63" s="2">
        <v>3.6719000000000002E-2</v>
      </c>
      <c r="L63" s="2">
        <v>3.6537E-2</v>
      </c>
      <c r="M63" s="2">
        <v>3.6365000000000001E-2</v>
      </c>
      <c r="N63" s="2">
        <v>3.6197E-2</v>
      </c>
      <c r="O63" s="2">
        <v>3.6035999999999999E-2</v>
      </c>
      <c r="P63" s="2">
        <v>3.5881000000000003E-2</v>
      </c>
      <c r="Q63" s="2">
        <v>3.5713000000000002E-2</v>
      </c>
      <c r="R63" s="2">
        <v>3.5554000000000002E-2</v>
      </c>
      <c r="S63" s="2">
        <v>3.5402999999999997E-2</v>
      </c>
      <c r="T63" s="2">
        <v>3.5254000000000001E-2</v>
      </c>
      <c r="U63" s="2">
        <v>3.5110000000000002E-2</v>
      </c>
      <c r="V63" s="2">
        <v>3.4951000000000003E-2</v>
      </c>
      <c r="W63" s="2">
        <v>3.4802E-2</v>
      </c>
      <c r="X63" s="2">
        <v>3.4660999999999997E-2</v>
      </c>
      <c r="Y63" s="2">
        <v>3.4525E-2</v>
      </c>
      <c r="Z63" s="2">
        <v>3.4394000000000001E-2</v>
      </c>
      <c r="AA63" s="2">
        <v>3.4247E-2</v>
      </c>
      <c r="AB63" s="2">
        <v>3.4110000000000001E-2</v>
      </c>
      <c r="AC63" s="2">
        <v>3.3977E-2</v>
      </c>
      <c r="AD63" s="2">
        <v>3.3849999999999998E-2</v>
      </c>
      <c r="AE63" s="2">
        <v>3.3725999999999999E-2</v>
      </c>
      <c r="AF63" s="2">
        <v>3.3589000000000001E-2</v>
      </c>
      <c r="AG63" s="2">
        <v>3.3459999999999997E-2</v>
      </c>
      <c r="AH63" s="2">
        <v>3.3335999999999998E-2</v>
      </c>
      <c r="AI63" s="2">
        <v>3.3216000000000002E-2</v>
      </c>
      <c r="AJ63" s="2">
        <v>3.3099999999999997E-2</v>
      </c>
      <c r="AK63" s="2"/>
      <c r="AL63" s="2"/>
      <c r="AM63" s="2"/>
      <c r="AN63" s="2"/>
      <c r="AO63" s="2"/>
    </row>
    <row r="64" spans="1:41" x14ac:dyDescent="0.25">
      <c r="A64" s="10" t="s">
        <v>71</v>
      </c>
      <c r="B64" s="10" t="s">
        <v>84</v>
      </c>
      <c r="C64" s="10" t="str">
        <f>VLOOKUP(B64,codes!A:F,3,FALSE)</f>
        <v>Fläche - Sonstiges Land</v>
      </c>
      <c r="D64" s="10" t="s">
        <v>29</v>
      </c>
      <c r="E64" s="10" t="s">
        <v>85</v>
      </c>
      <c r="F64" s="10" t="s">
        <v>74</v>
      </c>
      <c r="G64" s="10" t="s">
        <v>18</v>
      </c>
      <c r="H64" s="6" t="s">
        <v>75</v>
      </c>
      <c r="I64" s="6"/>
      <c r="J64" s="6"/>
      <c r="K64" s="2">
        <v>3.6721999999999998E-2</v>
      </c>
      <c r="L64" s="2">
        <v>3.6540999999999997E-2</v>
      </c>
      <c r="M64" s="2">
        <v>3.6371000000000001E-2</v>
      </c>
      <c r="N64" s="2">
        <v>3.6204E-2</v>
      </c>
      <c r="O64" s="2">
        <v>3.6042999999999999E-2</v>
      </c>
      <c r="P64" s="2">
        <v>3.5888000000000003E-2</v>
      </c>
      <c r="Q64" s="2">
        <v>3.5721000000000003E-2</v>
      </c>
      <c r="R64" s="2">
        <v>3.5562000000000003E-2</v>
      </c>
      <c r="S64" s="2">
        <v>3.5409999999999997E-2</v>
      </c>
      <c r="T64" s="2">
        <v>3.5261000000000001E-2</v>
      </c>
      <c r="U64" s="2">
        <v>3.5118999999999997E-2</v>
      </c>
      <c r="V64" s="2">
        <v>3.4959999999999998E-2</v>
      </c>
      <c r="W64" s="2">
        <v>3.4811000000000002E-2</v>
      </c>
      <c r="X64" s="2">
        <v>3.4669999999999999E-2</v>
      </c>
      <c r="Y64" s="2">
        <v>3.4534000000000002E-2</v>
      </c>
      <c r="Z64" s="2">
        <v>3.4403000000000003E-2</v>
      </c>
      <c r="AA64" s="2">
        <v>3.4256000000000002E-2</v>
      </c>
      <c r="AB64" s="2">
        <v>3.4118999999999997E-2</v>
      </c>
      <c r="AC64" s="2">
        <v>3.3986000000000002E-2</v>
      </c>
      <c r="AD64" s="2">
        <v>3.3859E-2</v>
      </c>
      <c r="AE64" s="2">
        <v>3.3735000000000001E-2</v>
      </c>
      <c r="AF64" s="2">
        <v>3.3598000000000003E-2</v>
      </c>
      <c r="AG64" s="2">
        <v>3.3467999999999998E-2</v>
      </c>
      <c r="AH64" s="2">
        <v>3.3345E-2</v>
      </c>
      <c r="AI64" s="2">
        <v>3.3224999999999998E-2</v>
      </c>
      <c r="AJ64" s="2">
        <v>3.3109E-2</v>
      </c>
      <c r="AK64" s="2"/>
      <c r="AL64" s="2"/>
      <c r="AM64" s="2"/>
      <c r="AN64" s="2"/>
      <c r="AO64" s="2"/>
    </row>
    <row r="65" spans="1:41" x14ac:dyDescent="0.25">
      <c r="A65" s="10" t="s">
        <v>86</v>
      </c>
      <c r="B65" s="10" t="s">
        <v>87</v>
      </c>
      <c r="C65" s="10" t="str">
        <f>VLOOKUP(B65,codes!A:F,3,FALSE)</f>
        <v>Bevölkerung</v>
      </c>
      <c r="D65" s="10" t="s">
        <v>33</v>
      </c>
      <c r="E65" s="10" t="s">
        <v>88</v>
      </c>
      <c r="F65" s="10" t="s">
        <v>89</v>
      </c>
      <c r="G65" s="10"/>
      <c r="H65" s="6" t="s">
        <v>90</v>
      </c>
      <c r="I65" s="6"/>
      <c r="J65" s="6" t="s">
        <v>91</v>
      </c>
      <c r="K65" s="2">
        <v>83.701595881626616</v>
      </c>
      <c r="L65" s="2">
        <v>83.834905856415332</v>
      </c>
      <c r="M65" s="2">
        <v>83.894684881275637</v>
      </c>
      <c r="N65" s="2">
        <v>83.983497260165748</v>
      </c>
      <c r="O65" s="2">
        <v>84.033830058059948</v>
      </c>
      <c r="P65" s="2">
        <v>84.060123392957038</v>
      </c>
      <c r="Q65" s="2">
        <v>84.132408555441799</v>
      </c>
      <c r="R65" s="2">
        <v>84.111122165646776</v>
      </c>
      <c r="S65" s="2">
        <v>84.098000839904927</v>
      </c>
      <c r="T65" s="2">
        <v>84.061204095764609</v>
      </c>
      <c r="U65" s="2">
        <v>84.014453798308764</v>
      </c>
      <c r="V65" s="2">
        <v>83.968125537187035</v>
      </c>
      <c r="W65" s="2">
        <v>83.910279394146286</v>
      </c>
      <c r="X65" s="2">
        <v>83.850566915677859</v>
      </c>
      <c r="Y65" s="2">
        <v>83.786540307867199</v>
      </c>
      <c r="Z65" s="2">
        <v>83.709488634568615</v>
      </c>
      <c r="AA65" s="2">
        <v>83.625541611831309</v>
      </c>
      <c r="AB65" s="2">
        <v>83.538635826148706</v>
      </c>
      <c r="AC65" s="2">
        <v>83.443929350203661</v>
      </c>
      <c r="AD65" s="2">
        <v>83.346850618170933</v>
      </c>
      <c r="AE65" s="2">
        <v>83.240889186807891</v>
      </c>
      <c r="AF65" s="2">
        <v>83.133985563345917</v>
      </c>
      <c r="AG65" s="2">
        <v>83.016625393805796</v>
      </c>
      <c r="AH65" s="2">
        <v>82.899075800667532</v>
      </c>
      <c r="AI65" s="2">
        <v>82.776517373083806</v>
      </c>
      <c r="AJ65" s="2">
        <v>82.65058383342793</v>
      </c>
      <c r="AK65" s="2">
        <v>82.524562323914381</v>
      </c>
      <c r="AL65" s="2">
        <v>82.396822598825992</v>
      </c>
      <c r="AM65" s="2">
        <v>82.257469084658666</v>
      </c>
      <c r="AN65" s="2">
        <v>82.119313869954141</v>
      </c>
      <c r="AO65" s="2">
        <v>81.986585304239654</v>
      </c>
    </row>
    <row r="66" spans="1:41" x14ac:dyDescent="0.25">
      <c r="A66" s="10" t="s">
        <v>86</v>
      </c>
      <c r="B66" s="10" t="s">
        <v>92</v>
      </c>
      <c r="C66" s="10" t="str">
        <f>VLOOKUP(B66,codes!A:F,3,FALSE)</f>
        <v>BIP</v>
      </c>
      <c r="D66" s="10" t="s">
        <v>33</v>
      </c>
      <c r="E66" s="10" t="s">
        <v>93</v>
      </c>
      <c r="F66" s="10" t="s">
        <v>94</v>
      </c>
      <c r="G66" s="10"/>
      <c r="H66" s="6" t="s">
        <v>90</v>
      </c>
      <c r="I66" s="6"/>
      <c r="J66" s="6" t="s">
        <v>91</v>
      </c>
      <c r="K66" s="2">
        <v>4224.6104216056519</v>
      </c>
      <c r="L66" s="2">
        <v>4292.830075343084</v>
      </c>
      <c r="M66" s="2">
        <v>4337.0521476414369</v>
      </c>
      <c r="N66" s="2">
        <v>4371.4859469452049</v>
      </c>
      <c r="O66" s="2">
        <v>4406.0025702868525</v>
      </c>
      <c r="P66" s="2">
        <v>4440.5361451055023</v>
      </c>
      <c r="Q66" s="2">
        <v>4478.6109477940763</v>
      </c>
      <c r="R66" s="2">
        <v>4516.54449929166</v>
      </c>
      <c r="S66" s="2">
        <v>4554.2519778762398</v>
      </c>
      <c r="T66" s="2">
        <v>4592.6245052403056</v>
      </c>
      <c r="U66" s="2">
        <v>4632.1048920569465</v>
      </c>
      <c r="V66" s="2">
        <v>4673.3100324051138</v>
      </c>
      <c r="W66" s="2">
        <v>4716.2127923027247</v>
      </c>
      <c r="X66" s="2">
        <v>4761.0184452778722</v>
      </c>
      <c r="Y66" s="2">
        <v>4808.2132208052562</v>
      </c>
      <c r="Z66" s="2">
        <v>4857.5385862594931</v>
      </c>
      <c r="AA66" s="2">
        <v>4908.8796221196999</v>
      </c>
      <c r="AB66" s="2">
        <v>4961.9975859387969</v>
      </c>
      <c r="AC66" s="2">
        <v>5016.0162563887898</v>
      </c>
      <c r="AD66" s="2">
        <v>5070.3023193463023</v>
      </c>
      <c r="AE66" s="2">
        <v>5123.9529343551103</v>
      </c>
      <c r="AF66" s="2">
        <v>5176.6049543316176</v>
      </c>
      <c r="AG66" s="2">
        <v>5227.5429259817301</v>
      </c>
      <c r="AH66" s="2">
        <v>5277.1827778227844</v>
      </c>
      <c r="AI66" s="2">
        <v>5325.4062527850147</v>
      </c>
      <c r="AJ66" s="2">
        <v>5372.3698430145023</v>
      </c>
      <c r="AK66" s="2">
        <v>5418.232531109039</v>
      </c>
      <c r="AL66" s="2">
        <v>5462.8420785118724</v>
      </c>
      <c r="AM66" s="2">
        <v>5505.616177046968</v>
      </c>
      <c r="AN66" s="2">
        <v>5546.4197774661861</v>
      </c>
      <c r="AO66" s="2">
        <v>5585.3933961684534</v>
      </c>
    </row>
    <row r="67" spans="1:41" x14ac:dyDescent="0.25">
      <c r="A67" s="10" t="s">
        <v>86</v>
      </c>
      <c r="B67" s="10" t="s">
        <v>95</v>
      </c>
      <c r="C67" s="10" t="str">
        <f>VLOOKUP(B67,codes!A:F,3,FALSE)</f>
        <v>Bruttoinlandsprodukt - Wachstum ggü. Vorjahr</v>
      </c>
      <c r="D67" s="10" t="s">
        <v>33</v>
      </c>
      <c r="E67" s="10" t="s">
        <v>96</v>
      </c>
      <c r="F67" s="10" t="s">
        <v>17</v>
      </c>
      <c r="G67" s="10"/>
      <c r="H67" s="6" t="s">
        <v>90</v>
      </c>
      <c r="I67" s="6"/>
      <c r="J67" s="6" t="s">
        <v>91</v>
      </c>
      <c r="K67" s="3">
        <f>0.0111632460912792*100</f>
        <v>1.11632460912792</v>
      </c>
      <c r="L67" s="3">
        <f>0.0161481525937968*100</f>
        <v>1.6148152593796798</v>
      </c>
      <c r="M67" s="3">
        <f>0.0103013796312026*100</f>
        <v>1.0301379631202601</v>
      </c>
      <c r="N67" s="3">
        <f>0.00793944783958689*100</f>
        <v>0.79394478395868906</v>
      </c>
      <c r="O67" s="3">
        <f>0.00789585595391595*100</f>
        <v>0.78958559539159501</v>
      </c>
      <c r="P67" s="3">
        <f>0.00783784717955838*100</f>
        <v>0.78378471795583804</v>
      </c>
      <c r="Q67" s="3">
        <f>0.00857437062651578*100</f>
        <v>0.85743706265157793</v>
      </c>
      <c r="R67" s="3">
        <f>0.00846993675935792*100</f>
        <v>0.84699367593579189</v>
      </c>
      <c r="S67" s="3">
        <f>0.00834874506173766*100</f>
        <v>0.83487450617376591</v>
      </c>
      <c r="T67" s="3">
        <f>0.00842564872353857*100</f>
        <v>0.84256487235385702</v>
      </c>
      <c r="U67" s="3">
        <f>0.00859647610458736*100</f>
        <v>0.85964761045873606</v>
      </c>
      <c r="V67" s="3">
        <f>0.00889555424766497*100</f>
        <v>0.88955542476649696</v>
      </c>
      <c r="W67" s="3">
        <f>0.0091803795596952*100</f>
        <v>0.91803795596952009</v>
      </c>
      <c r="X67" s="3">
        <f>0.00950034592338045*100</f>
        <v>0.9500345923380451</v>
      </c>
      <c r="Y67" s="3">
        <f>0.00991274788573726*100</f>
        <v>0.99127478857372608</v>
      </c>
      <c r="Z67" s="3">
        <f>0.0102585644997615*100</f>
        <v>1.02585644997615</v>
      </c>
      <c r="AA67" s="3">
        <f>0.0105693521417278*100</f>
        <v>1.0569352141727801</v>
      </c>
      <c r="AB67" s="3">
        <f>0.010820791689359*100</f>
        <v>1.0820791689358999</v>
      </c>
      <c r="AC67" s="3">
        <f>0.0108864765680399*100</f>
        <v>1.08864765680399</v>
      </c>
      <c r="AD67" s="3">
        <f>0.0108225452595712*100</f>
        <v>1.0822545259571201</v>
      </c>
      <c r="AE67" s="3">
        <f>0.0105813443912601*100</f>
        <v>1.0581344391260101</v>
      </c>
      <c r="AF67" s="3">
        <f>0.0102756642481014*100</f>
        <v>1.0275664248101402</v>
      </c>
      <c r="AG67" s="3">
        <f>0.00984003455923155*100</f>
        <v>0.98400345592315497</v>
      </c>
      <c r="AH67" s="3">
        <f>0.00949582864147058*100</f>
        <v>0.94958286414705795</v>
      </c>
      <c r="AI67" s="3">
        <f>0.00913810966807671*100</f>
        <v>0.91381096680767104</v>
      </c>
      <c r="AJ67" s="3">
        <f>0.00881878076530351*100</f>
        <v>0.881878076530351</v>
      </c>
      <c r="AK67" s="3">
        <f>0.00853677044482892*100</f>
        <v>0.85367704448289194</v>
      </c>
      <c r="AL67" s="3">
        <f>0.00823322866759701*100</f>
        <v>0.8233228667597009</v>
      </c>
      <c r="AM67" s="3">
        <f>0.00783000824851743*100</f>
        <v>0.78300082485174305</v>
      </c>
      <c r="AN67" s="3">
        <f>0.00741126862227137*100</f>
        <v>0.74112686222713697</v>
      </c>
      <c r="AO67" s="3">
        <f>0.00702680652852994*100</f>
        <v>0.70268065285299408</v>
      </c>
    </row>
    <row r="68" spans="1:41" x14ac:dyDescent="0.25">
      <c r="A68" s="10" t="s">
        <v>86</v>
      </c>
      <c r="B68" s="10" t="s">
        <v>97</v>
      </c>
      <c r="C68" s="10" t="str">
        <f>VLOOKUP(B68,codes!A:F,3,FALSE)</f>
        <v>Preis im EU ETS</v>
      </c>
      <c r="D68" s="10" t="s">
        <v>33</v>
      </c>
      <c r="E68" s="10" t="s">
        <v>98</v>
      </c>
      <c r="F68" s="10" t="s">
        <v>99</v>
      </c>
      <c r="G68" s="10"/>
      <c r="H68" s="6" t="s">
        <v>33</v>
      </c>
      <c r="I68" s="6"/>
      <c r="J68" s="6" t="s">
        <v>91</v>
      </c>
      <c r="K68" s="2">
        <v>70.11408776684506</v>
      </c>
      <c r="L68" s="2">
        <v>75.091270213476051</v>
      </c>
      <c r="M68" s="2">
        <v>80.068452660107027</v>
      </c>
      <c r="N68" s="2">
        <v>85.045635106738018</v>
      </c>
      <c r="O68" s="2">
        <v>90.022817553369009</v>
      </c>
      <c r="P68" s="2">
        <v>95</v>
      </c>
      <c r="Q68" s="2">
        <v>104</v>
      </c>
      <c r="R68" s="2">
        <v>113</v>
      </c>
      <c r="S68" s="2">
        <v>122</v>
      </c>
      <c r="T68" s="2">
        <v>131</v>
      </c>
      <c r="U68" s="2">
        <v>140</v>
      </c>
      <c r="V68" s="2">
        <v>145.79728973869061</v>
      </c>
      <c r="W68" s="2">
        <v>151.59457947738122</v>
      </c>
      <c r="X68" s="2">
        <v>157.39186921607185</v>
      </c>
      <c r="Y68" s="2">
        <v>163.18915895476246</v>
      </c>
      <c r="Z68" s="2">
        <v>168.98644869345307</v>
      </c>
      <c r="AA68" s="2">
        <v>171.39901580682769</v>
      </c>
      <c r="AB68" s="2">
        <v>173.81158292020231</v>
      </c>
      <c r="AC68" s="2">
        <v>176.22415003357696</v>
      </c>
      <c r="AD68" s="2">
        <v>178.63671714695158</v>
      </c>
      <c r="AE68" s="2">
        <v>181.0492842603262</v>
      </c>
      <c r="AF68" s="2">
        <v>183.46185137370082</v>
      </c>
      <c r="AG68" s="2">
        <v>185.87441848707547</v>
      </c>
      <c r="AH68" s="2">
        <v>188.28698560045009</v>
      </c>
      <c r="AI68" s="2">
        <v>190.69955271382474</v>
      </c>
      <c r="AJ68" s="2">
        <v>193.11211982719936</v>
      </c>
      <c r="AK68" s="2"/>
      <c r="AL68" s="2"/>
      <c r="AM68" s="2"/>
      <c r="AN68" s="2"/>
      <c r="AO68" s="2"/>
    </row>
    <row r="69" spans="1:41" x14ac:dyDescent="0.25">
      <c r="A69" s="10" t="s">
        <v>86</v>
      </c>
      <c r="B69" s="10" t="s">
        <v>100</v>
      </c>
      <c r="C69" s="10" t="str">
        <f>VLOOKUP(B69,codes!A:F,3,FALSE)</f>
        <v>Preis im nationalen Emissionshandel (nEHS)</v>
      </c>
      <c r="D69" s="10" t="s">
        <v>33</v>
      </c>
      <c r="E69" s="10" t="s">
        <v>2251</v>
      </c>
      <c r="F69" s="10" t="s">
        <v>99</v>
      </c>
      <c r="G69" s="10"/>
      <c r="H69" s="6" t="s">
        <v>33</v>
      </c>
      <c r="I69" s="6"/>
      <c r="J69" s="6" t="s">
        <v>91</v>
      </c>
      <c r="K69" s="2">
        <v>50.773535274597513</v>
      </c>
      <c r="L69" s="2">
        <v>58.020772462428496</v>
      </c>
      <c r="M69" s="2">
        <v>69.482333530889136</v>
      </c>
      <c r="N69" s="2">
        <v>80.67073778292567</v>
      </c>
      <c r="O69" s="2">
        <v>91.560184273897903</v>
      </c>
      <c r="P69" s="2">
        <v>102.22519804862686</v>
      </c>
      <c r="Q69" s="2">
        <v>112.45880330864775</v>
      </c>
      <c r="R69" s="2">
        <v>122.32419124343922</v>
      </c>
      <c r="S69" s="2">
        <v>131.83320307014765</v>
      </c>
      <c r="T69" s="2">
        <v>140.98987411060287</v>
      </c>
      <c r="U69" s="2">
        <v>149.78390983204102</v>
      </c>
      <c r="V69" s="2">
        <v>158.20808319831846</v>
      </c>
      <c r="W69" s="2">
        <v>166.25615739507737</v>
      </c>
      <c r="X69" s="2">
        <v>173.92355809864659</v>
      </c>
      <c r="Y69" s="2">
        <v>181.20892187138307</v>
      </c>
      <c r="Z69" s="2">
        <v>188.11193775076981</v>
      </c>
      <c r="AA69" s="2">
        <v>194.64286035133364</v>
      </c>
      <c r="AB69" s="2">
        <v>200.80922569991554</v>
      </c>
      <c r="AC69" s="2">
        <v>206.61541987886861</v>
      </c>
      <c r="AD69" s="2">
        <v>212.06463318399503</v>
      </c>
      <c r="AE69" s="2">
        <v>217.16016479990122</v>
      </c>
      <c r="AF69" s="2">
        <v>221.8625206632843</v>
      </c>
      <c r="AG69" s="2">
        <v>225.91238689581786</v>
      </c>
      <c r="AH69" s="2">
        <v>229.89358727677623</v>
      </c>
      <c r="AI69" s="2">
        <v>233.80355742006125</v>
      </c>
      <c r="AJ69" s="2">
        <v>237.63929820481096</v>
      </c>
      <c r="AK69" s="2"/>
      <c r="AL69" s="2"/>
      <c r="AM69" s="2"/>
      <c r="AN69" s="2"/>
      <c r="AO69" s="2"/>
    </row>
    <row r="70" spans="1:41" x14ac:dyDescent="0.25">
      <c r="A70" s="10" t="s">
        <v>101</v>
      </c>
      <c r="B70" s="10" t="s">
        <v>102</v>
      </c>
      <c r="C70" s="10" t="str">
        <f>VLOOKUP(B70,codes!A:F,3,FALSE)</f>
        <v>Primärenergieverbrauch</v>
      </c>
      <c r="D70" s="10" t="s">
        <v>33</v>
      </c>
      <c r="E70" s="10" t="s">
        <v>103</v>
      </c>
      <c r="F70" s="10" t="s">
        <v>104</v>
      </c>
      <c r="G70" s="10" t="s">
        <v>15</v>
      </c>
      <c r="H70" s="6" t="s">
        <v>16</v>
      </c>
      <c r="I70" s="6"/>
      <c r="J70" s="6"/>
      <c r="K70" s="2">
        <v>10713.363352792239</v>
      </c>
      <c r="L70" s="2">
        <v>10540.221062550996</v>
      </c>
      <c r="M70" s="2">
        <v>10346.450658644973</v>
      </c>
      <c r="N70" s="2">
        <v>10145.302262155496</v>
      </c>
      <c r="O70" s="2">
        <v>9949.2069711541862</v>
      </c>
      <c r="P70" s="2">
        <v>9816.9253432160531</v>
      </c>
      <c r="Q70" s="2">
        <v>9664.185832843239</v>
      </c>
      <c r="R70" s="2">
        <v>9521.0696676705211</v>
      </c>
      <c r="S70" s="2">
        <v>9364.3586397328418</v>
      </c>
      <c r="T70" s="2">
        <v>9212.0604319604226</v>
      </c>
      <c r="U70" s="2">
        <v>9064.9157989605537</v>
      </c>
      <c r="V70" s="2">
        <v>8904.6124240980353</v>
      </c>
      <c r="W70" s="2">
        <v>8771.9680843386595</v>
      </c>
      <c r="X70" s="2">
        <v>8652.3207640472683</v>
      </c>
      <c r="Y70" s="2">
        <v>8552.1549910892445</v>
      </c>
      <c r="Z70" s="2">
        <v>8464.110020871165</v>
      </c>
      <c r="AA70" s="2">
        <v>8373.6129110718557</v>
      </c>
      <c r="AB70" s="2">
        <v>8295.6247917537985</v>
      </c>
      <c r="AC70" s="2">
        <v>8235.0936327524523</v>
      </c>
      <c r="AD70" s="2">
        <v>8180.6398780061254</v>
      </c>
      <c r="AE70" s="2">
        <v>8134.9537599069718</v>
      </c>
      <c r="AF70" s="2">
        <v>8091.1845704230591</v>
      </c>
      <c r="AG70" s="2">
        <v>8051.3130972005529</v>
      </c>
      <c r="AH70" s="2">
        <v>8015.1884371696351</v>
      </c>
      <c r="AI70" s="2">
        <v>7984.5297067993251</v>
      </c>
      <c r="AJ70" s="2">
        <v>7958.9213613131187</v>
      </c>
      <c r="AK70" s="2"/>
      <c r="AL70" s="2"/>
      <c r="AM70" s="2"/>
      <c r="AN70" s="2"/>
      <c r="AO70" s="2"/>
    </row>
    <row r="71" spans="1:41" ht="15" customHeight="1" x14ac:dyDescent="0.25">
      <c r="A71" s="10" t="s">
        <v>101</v>
      </c>
      <c r="B71" s="10" t="s">
        <v>102</v>
      </c>
      <c r="C71" s="10" t="str">
        <f>VLOOKUP(B71,codes!A:F,3,FALSE)</f>
        <v>Primärenergieverbrauch</v>
      </c>
      <c r="D71" s="10" t="s">
        <v>33</v>
      </c>
      <c r="E71" s="10" t="s">
        <v>103</v>
      </c>
      <c r="F71" s="10" t="s">
        <v>104</v>
      </c>
      <c r="G71" s="10" t="s">
        <v>18</v>
      </c>
      <c r="H71" s="6" t="s">
        <v>16</v>
      </c>
      <c r="I71" s="6"/>
      <c r="J71" s="6"/>
      <c r="K71" s="2">
        <v>10633.988537028839</v>
      </c>
      <c r="L71" s="2">
        <v>10416.59865975158</v>
      </c>
      <c r="M71" s="2">
        <v>10198.400115440263</v>
      </c>
      <c r="N71" s="2">
        <v>9999.0065877882862</v>
      </c>
      <c r="O71" s="2">
        <v>9811.0351216497402</v>
      </c>
      <c r="P71" s="2">
        <v>9776.3362926168284</v>
      </c>
      <c r="Q71" s="2">
        <v>9674.1486437966305</v>
      </c>
      <c r="R71" s="2">
        <v>9497.2457949400377</v>
      </c>
      <c r="S71" s="2">
        <v>9331.8800204906292</v>
      </c>
      <c r="T71" s="2">
        <v>9160.9761345291499</v>
      </c>
      <c r="U71" s="2">
        <v>9012.5338000662159</v>
      </c>
      <c r="V71" s="2">
        <v>8856.7647162312915</v>
      </c>
      <c r="W71" s="2">
        <v>8735.4228368190234</v>
      </c>
      <c r="X71" s="2">
        <v>8624.5849737160115</v>
      </c>
      <c r="Y71" s="2">
        <v>8530.5952141646885</v>
      </c>
      <c r="Z71" s="2">
        <v>8450.5107757016904</v>
      </c>
      <c r="AA71" s="2">
        <v>8383.5941355985851</v>
      </c>
      <c r="AB71" s="2">
        <v>8328.298365080027</v>
      </c>
      <c r="AC71" s="2">
        <v>8288.733030700856</v>
      </c>
      <c r="AD71" s="2">
        <v>8254.4698161003416</v>
      </c>
      <c r="AE71" s="2">
        <v>8227.9709683667115</v>
      </c>
      <c r="AF71" s="2">
        <v>8194.1319901935312</v>
      </c>
      <c r="AG71" s="2">
        <v>8164.8609721413122</v>
      </c>
      <c r="AH71" s="2">
        <v>8136.0869713363436</v>
      </c>
      <c r="AI71" s="2">
        <v>8113.3783475815098</v>
      </c>
      <c r="AJ71" s="2">
        <v>8094.0549707160781</v>
      </c>
      <c r="AK71" s="2"/>
      <c r="AL71" s="2"/>
      <c r="AM71" s="2"/>
      <c r="AN71" s="2"/>
      <c r="AO71" s="2"/>
    </row>
    <row r="72" spans="1:41" x14ac:dyDescent="0.25">
      <c r="A72" s="10" t="s">
        <v>101</v>
      </c>
      <c r="B72" s="10" t="s">
        <v>102</v>
      </c>
      <c r="C72" s="10" t="str">
        <f>VLOOKUP(B72,codes!A:F,3,FALSE)</f>
        <v>Primärenergieverbrauch</v>
      </c>
      <c r="D72" s="10" t="s">
        <v>33</v>
      </c>
      <c r="E72" s="10" t="s">
        <v>103</v>
      </c>
      <c r="F72" s="10" t="s">
        <v>105</v>
      </c>
      <c r="G72" s="10" t="s">
        <v>15</v>
      </c>
      <c r="H72" s="6" t="s">
        <v>16</v>
      </c>
      <c r="I72" s="6"/>
      <c r="J72" s="6"/>
      <c r="K72" s="2">
        <f t="shared" ref="K72:AJ72" si="0">K70/3.6</f>
        <v>2975.9342646645109</v>
      </c>
      <c r="L72" s="2">
        <f t="shared" si="0"/>
        <v>2927.8391840419431</v>
      </c>
      <c r="M72" s="2">
        <f t="shared" si="0"/>
        <v>2874.014071845826</v>
      </c>
      <c r="N72" s="2">
        <f t="shared" si="0"/>
        <v>2818.1395172654152</v>
      </c>
      <c r="O72" s="2">
        <f t="shared" si="0"/>
        <v>2763.6686030983851</v>
      </c>
      <c r="P72" s="2">
        <f t="shared" si="0"/>
        <v>2726.9237064489034</v>
      </c>
      <c r="Q72" s="2">
        <f t="shared" si="0"/>
        <v>2684.4960646786776</v>
      </c>
      <c r="R72" s="2">
        <f t="shared" si="0"/>
        <v>2644.7415743529223</v>
      </c>
      <c r="S72" s="2">
        <f t="shared" si="0"/>
        <v>2601.2107332591227</v>
      </c>
      <c r="T72" s="2">
        <f t="shared" si="0"/>
        <v>2558.9056755445617</v>
      </c>
      <c r="U72" s="2">
        <f t="shared" si="0"/>
        <v>2518.0321663779314</v>
      </c>
      <c r="V72" s="2">
        <f t="shared" si="0"/>
        <v>2473.5034511383433</v>
      </c>
      <c r="W72" s="2">
        <f t="shared" si="0"/>
        <v>2436.6578012051832</v>
      </c>
      <c r="X72" s="2">
        <f t="shared" si="0"/>
        <v>2403.4224344575746</v>
      </c>
      <c r="Y72" s="2">
        <f t="shared" si="0"/>
        <v>2375.5986086359012</v>
      </c>
      <c r="Z72" s="2">
        <f t="shared" si="0"/>
        <v>2351.1416724642127</v>
      </c>
      <c r="AA72" s="2">
        <f t="shared" si="0"/>
        <v>2326.0035864088486</v>
      </c>
      <c r="AB72" s="2">
        <f t="shared" si="0"/>
        <v>2304.3402199316106</v>
      </c>
      <c r="AC72" s="2">
        <f t="shared" si="0"/>
        <v>2287.5260090979032</v>
      </c>
      <c r="AD72" s="2">
        <f t="shared" si="0"/>
        <v>2272.3999661128128</v>
      </c>
      <c r="AE72" s="2">
        <f t="shared" si="0"/>
        <v>2259.7093777519367</v>
      </c>
      <c r="AF72" s="2">
        <f t="shared" si="0"/>
        <v>2247.5512695619609</v>
      </c>
      <c r="AG72" s="2">
        <f t="shared" si="0"/>
        <v>2236.4758603334867</v>
      </c>
      <c r="AH72" s="2">
        <f t="shared" si="0"/>
        <v>2226.4412325471208</v>
      </c>
      <c r="AI72" s="2">
        <f t="shared" si="0"/>
        <v>2217.9249185553681</v>
      </c>
      <c r="AJ72" s="2">
        <f t="shared" si="0"/>
        <v>2210.8114892536441</v>
      </c>
      <c r="AK72" s="2"/>
      <c r="AL72" s="2"/>
      <c r="AM72" s="2"/>
      <c r="AN72" s="2"/>
      <c r="AO72" s="2"/>
    </row>
    <row r="73" spans="1:41" x14ac:dyDescent="0.25">
      <c r="A73" s="10" t="s">
        <v>101</v>
      </c>
      <c r="B73" s="10" t="s">
        <v>102</v>
      </c>
      <c r="C73" s="10" t="str">
        <f>VLOOKUP(B73,codes!A:F,3,FALSE)</f>
        <v>Primärenergieverbrauch</v>
      </c>
      <c r="D73" s="10" t="s">
        <v>33</v>
      </c>
      <c r="E73" s="10" t="s">
        <v>103</v>
      </c>
      <c r="F73" s="10" t="s">
        <v>105</v>
      </c>
      <c r="G73" s="10" t="s">
        <v>18</v>
      </c>
      <c r="H73" s="6" t="s">
        <v>16</v>
      </c>
      <c r="I73" s="6"/>
      <c r="J73" s="6"/>
      <c r="K73" s="2">
        <f t="shared" ref="K73:AJ73" si="1">K71/3.6</f>
        <v>2953.8857047302331</v>
      </c>
      <c r="L73" s="2">
        <f t="shared" si="1"/>
        <v>2893.4996277087721</v>
      </c>
      <c r="M73" s="2">
        <f t="shared" si="1"/>
        <v>2832.8889209556287</v>
      </c>
      <c r="N73" s="2">
        <f t="shared" si="1"/>
        <v>2777.5018299411904</v>
      </c>
      <c r="O73" s="2">
        <f t="shared" si="1"/>
        <v>2725.2875337915943</v>
      </c>
      <c r="P73" s="2">
        <f t="shared" si="1"/>
        <v>2715.6489701713413</v>
      </c>
      <c r="Q73" s="2">
        <f t="shared" si="1"/>
        <v>2687.2635121657308</v>
      </c>
      <c r="R73" s="2">
        <f t="shared" si="1"/>
        <v>2638.1238319277882</v>
      </c>
      <c r="S73" s="2">
        <f t="shared" si="1"/>
        <v>2592.1888945807304</v>
      </c>
      <c r="T73" s="2">
        <f t="shared" si="1"/>
        <v>2544.7155929247638</v>
      </c>
      <c r="U73" s="2">
        <f t="shared" si="1"/>
        <v>2503.4816111295045</v>
      </c>
      <c r="V73" s="2">
        <f t="shared" si="1"/>
        <v>2460.2124211753585</v>
      </c>
      <c r="W73" s="2">
        <f t="shared" si="1"/>
        <v>2426.5063435608399</v>
      </c>
      <c r="X73" s="2">
        <f t="shared" si="1"/>
        <v>2395.7180482544477</v>
      </c>
      <c r="Y73" s="2">
        <f t="shared" si="1"/>
        <v>2369.6097817124132</v>
      </c>
      <c r="Z73" s="2">
        <f t="shared" si="1"/>
        <v>2347.3641043615808</v>
      </c>
      <c r="AA73" s="2">
        <f t="shared" si="1"/>
        <v>2328.7761487773846</v>
      </c>
      <c r="AB73" s="2">
        <f t="shared" si="1"/>
        <v>2313.4162125222297</v>
      </c>
      <c r="AC73" s="2">
        <f t="shared" si="1"/>
        <v>2302.425841861349</v>
      </c>
      <c r="AD73" s="2">
        <f t="shared" si="1"/>
        <v>2292.908282250095</v>
      </c>
      <c r="AE73" s="2">
        <f t="shared" si="1"/>
        <v>2285.5474912129753</v>
      </c>
      <c r="AF73" s="2">
        <f t="shared" si="1"/>
        <v>2276.1477750537588</v>
      </c>
      <c r="AG73" s="2">
        <f t="shared" si="1"/>
        <v>2268.0169367059202</v>
      </c>
      <c r="AH73" s="2">
        <f t="shared" si="1"/>
        <v>2260.0241587045398</v>
      </c>
      <c r="AI73" s="2">
        <f t="shared" si="1"/>
        <v>2253.7162076615305</v>
      </c>
      <c r="AJ73" s="2">
        <f t="shared" si="1"/>
        <v>2248.3486029766882</v>
      </c>
      <c r="AK73" s="2"/>
      <c r="AL73" s="2"/>
      <c r="AM73" s="2"/>
      <c r="AN73" s="2"/>
      <c r="AO73" s="2"/>
    </row>
    <row r="74" spans="1:41" x14ac:dyDescent="0.25">
      <c r="A74" s="10" t="s">
        <v>101</v>
      </c>
      <c r="B74" s="10" t="s">
        <v>106</v>
      </c>
      <c r="C74" s="10" t="str">
        <f>VLOOKUP(B74,codes!A:F,3,FALSE)</f>
        <v>Endenergieverbrauch - gesamt</v>
      </c>
      <c r="D74" s="10" t="s">
        <v>33</v>
      </c>
      <c r="E74" s="10" t="s">
        <v>107</v>
      </c>
      <c r="F74" s="10" t="s">
        <v>104</v>
      </c>
      <c r="G74" s="10" t="s">
        <v>15</v>
      </c>
      <c r="H74" s="6" t="s">
        <v>16</v>
      </c>
      <c r="I74" s="6"/>
      <c r="J74" s="6"/>
      <c r="K74" s="2">
        <v>8291.4181197616435</v>
      </c>
      <c r="L74" s="2">
        <v>8183.8104164275292</v>
      </c>
      <c r="M74" s="2">
        <v>8062.4090616946387</v>
      </c>
      <c r="N74" s="2">
        <v>7937.7883815128889</v>
      </c>
      <c r="O74" s="2">
        <v>7807.1390970740022</v>
      </c>
      <c r="P74" s="2">
        <v>7666.9023107092708</v>
      </c>
      <c r="Q74" s="2">
        <v>7523.8551700200605</v>
      </c>
      <c r="R74" s="2">
        <v>7382.7967457044124</v>
      </c>
      <c r="S74" s="2">
        <v>7232.7158510921072</v>
      </c>
      <c r="T74" s="2">
        <v>7083.8826442547906</v>
      </c>
      <c r="U74" s="2">
        <v>6940.6498136757691</v>
      </c>
      <c r="V74" s="2">
        <v>6798.0928906405825</v>
      </c>
      <c r="W74" s="2">
        <v>6672.048380656418</v>
      </c>
      <c r="X74" s="2">
        <v>6555.6172728368701</v>
      </c>
      <c r="Y74" s="2">
        <v>6455.5215354816164</v>
      </c>
      <c r="Z74" s="2">
        <v>6369.2526392328109</v>
      </c>
      <c r="AA74" s="2">
        <v>6275.4682154921547</v>
      </c>
      <c r="AB74" s="2">
        <v>6194.4342165145508</v>
      </c>
      <c r="AC74" s="2">
        <v>6126.8597568977812</v>
      </c>
      <c r="AD74" s="2">
        <v>6065.9819337438112</v>
      </c>
      <c r="AE74" s="2">
        <v>6013.059050932693</v>
      </c>
      <c r="AF74" s="2">
        <v>5955.5619585869536</v>
      </c>
      <c r="AG74" s="2">
        <v>5901.9659937625129</v>
      </c>
      <c r="AH74" s="2">
        <v>5857.0555233267451</v>
      </c>
      <c r="AI74" s="2">
        <v>5817.7062555898092</v>
      </c>
      <c r="AJ74" s="2">
        <v>5780.9092272788039</v>
      </c>
      <c r="AK74" s="2"/>
      <c r="AL74" s="2"/>
      <c r="AM74" s="2"/>
      <c r="AN74" s="2"/>
      <c r="AO74" s="2"/>
    </row>
    <row r="75" spans="1:41" x14ac:dyDescent="0.25">
      <c r="A75" s="10" t="s">
        <v>101</v>
      </c>
      <c r="B75" s="10" t="s">
        <v>106</v>
      </c>
      <c r="C75" s="10" t="str">
        <f>VLOOKUP(B75,codes!A:F,3,FALSE)</f>
        <v>Endenergieverbrauch - gesamt</v>
      </c>
      <c r="D75" s="10" t="s">
        <v>33</v>
      </c>
      <c r="E75" s="10" t="s">
        <v>107</v>
      </c>
      <c r="F75" s="10" t="s">
        <v>104</v>
      </c>
      <c r="G75" s="10" t="s">
        <v>18</v>
      </c>
      <c r="H75" s="6" t="s">
        <v>16</v>
      </c>
      <c r="I75" s="6"/>
      <c r="J75" s="6"/>
      <c r="K75" s="2">
        <v>8205.6147298147807</v>
      </c>
      <c r="L75" s="2">
        <v>8061.5790383850954</v>
      </c>
      <c r="M75" s="2">
        <v>7935.9022222097583</v>
      </c>
      <c r="N75" s="2">
        <v>7807.0497308936719</v>
      </c>
      <c r="O75" s="2">
        <v>7676.9492932940038</v>
      </c>
      <c r="P75" s="2">
        <v>7534.8377186690677</v>
      </c>
      <c r="Q75" s="2">
        <v>7385.9539922542453</v>
      </c>
      <c r="R75" s="2">
        <v>7226.1859007873954</v>
      </c>
      <c r="S75" s="2">
        <v>7073.5401263412377</v>
      </c>
      <c r="T75" s="2">
        <v>6915.1962972327638</v>
      </c>
      <c r="U75" s="2">
        <v>6775.1641247065972</v>
      </c>
      <c r="V75" s="2">
        <v>6627.09617839776</v>
      </c>
      <c r="W75" s="2">
        <v>6513.5951968260961</v>
      </c>
      <c r="X75" s="2">
        <v>6409.506957052834</v>
      </c>
      <c r="Y75" s="2">
        <v>6316.2593603041541</v>
      </c>
      <c r="Z75" s="2">
        <v>6236.4943892336305</v>
      </c>
      <c r="AA75" s="2">
        <v>6158.7925101897235</v>
      </c>
      <c r="AB75" s="2">
        <v>6093.2497833374391</v>
      </c>
      <c r="AC75" s="2">
        <v>6037.4859020785971</v>
      </c>
      <c r="AD75" s="2">
        <v>5982.3012178909721</v>
      </c>
      <c r="AE75" s="2">
        <v>5934.3198140345585</v>
      </c>
      <c r="AF75" s="2">
        <v>5884.1648267301061</v>
      </c>
      <c r="AG75" s="2">
        <v>5841.1008304170327</v>
      </c>
      <c r="AH75" s="2">
        <v>5801.0843447201269</v>
      </c>
      <c r="AI75" s="2">
        <v>5764.2665428621694</v>
      </c>
      <c r="AJ75" s="2">
        <v>5730.9280475035685</v>
      </c>
      <c r="AK75" s="2"/>
      <c r="AL75" s="2"/>
      <c r="AM75" s="2"/>
      <c r="AN75" s="2"/>
      <c r="AO75" s="2"/>
    </row>
    <row r="76" spans="1:41" x14ac:dyDescent="0.25">
      <c r="A76" s="10" t="s">
        <v>101</v>
      </c>
      <c r="B76" s="10" t="s">
        <v>106</v>
      </c>
      <c r="C76" s="10" t="str">
        <f>VLOOKUP(B76,codes!A:F,3,FALSE)</f>
        <v>Endenergieverbrauch - gesamt</v>
      </c>
      <c r="D76" s="10" t="s">
        <v>33</v>
      </c>
      <c r="E76" s="10" t="s">
        <v>107</v>
      </c>
      <c r="F76" s="10" t="s">
        <v>105</v>
      </c>
      <c r="G76" s="10" t="s">
        <v>15</v>
      </c>
      <c r="H76" s="6" t="s">
        <v>16</v>
      </c>
      <c r="I76" s="6"/>
      <c r="J76" s="6"/>
      <c r="K76" s="2">
        <f t="shared" ref="K76:AJ76" si="2">K74/3.6</f>
        <v>2303.17169993379</v>
      </c>
      <c r="L76" s="2">
        <f t="shared" si="2"/>
        <v>2273.2806712298693</v>
      </c>
      <c r="M76" s="2">
        <f t="shared" si="2"/>
        <v>2239.5580726929552</v>
      </c>
      <c r="N76" s="2">
        <f t="shared" si="2"/>
        <v>2204.9412170869136</v>
      </c>
      <c r="O76" s="2">
        <f t="shared" si="2"/>
        <v>2168.6497491872228</v>
      </c>
      <c r="P76" s="2">
        <f t="shared" si="2"/>
        <v>2129.6950863081306</v>
      </c>
      <c r="Q76" s="2">
        <f t="shared" si="2"/>
        <v>2089.9597694500167</v>
      </c>
      <c r="R76" s="2">
        <f t="shared" si="2"/>
        <v>2050.7768738067812</v>
      </c>
      <c r="S76" s="2">
        <f t="shared" si="2"/>
        <v>2009.0877364144742</v>
      </c>
      <c r="T76" s="2">
        <f t="shared" si="2"/>
        <v>1967.7451789596639</v>
      </c>
      <c r="U76" s="2">
        <f t="shared" si="2"/>
        <v>1927.9582815766025</v>
      </c>
      <c r="V76" s="2">
        <f t="shared" si="2"/>
        <v>1888.3591362890506</v>
      </c>
      <c r="W76" s="2">
        <f t="shared" si="2"/>
        <v>1853.3467724045604</v>
      </c>
      <c r="X76" s="2">
        <f t="shared" si="2"/>
        <v>1821.0047980102418</v>
      </c>
      <c r="Y76" s="2">
        <f t="shared" si="2"/>
        <v>1793.2004265226713</v>
      </c>
      <c r="Z76" s="2">
        <f t="shared" si="2"/>
        <v>1769.2368442313364</v>
      </c>
      <c r="AA76" s="2">
        <f t="shared" si="2"/>
        <v>1743.1856154144873</v>
      </c>
      <c r="AB76" s="2">
        <f t="shared" si="2"/>
        <v>1720.6761712540419</v>
      </c>
      <c r="AC76" s="2">
        <f t="shared" si="2"/>
        <v>1701.9054880271615</v>
      </c>
      <c r="AD76" s="2">
        <f t="shared" si="2"/>
        <v>1684.9949815955031</v>
      </c>
      <c r="AE76" s="2">
        <f t="shared" si="2"/>
        <v>1670.294180814637</v>
      </c>
      <c r="AF76" s="2">
        <f t="shared" si="2"/>
        <v>1654.3227662741538</v>
      </c>
      <c r="AG76" s="2">
        <f t="shared" si="2"/>
        <v>1639.4349982673646</v>
      </c>
      <c r="AH76" s="2">
        <f t="shared" si="2"/>
        <v>1626.9598675907625</v>
      </c>
      <c r="AI76" s="2">
        <f t="shared" si="2"/>
        <v>1616.0295154416135</v>
      </c>
      <c r="AJ76" s="2">
        <f t="shared" si="2"/>
        <v>1605.8081186885565</v>
      </c>
      <c r="AK76" s="2"/>
      <c r="AL76" s="2"/>
      <c r="AM76" s="2"/>
      <c r="AN76" s="2"/>
      <c r="AO76" s="2"/>
    </row>
    <row r="77" spans="1:41" x14ac:dyDescent="0.25">
      <c r="A77" s="10" t="s">
        <v>101</v>
      </c>
      <c r="B77" s="10" t="s">
        <v>106</v>
      </c>
      <c r="C77" s="10" t="str">
        <f>VLOOKUP(B77,codes!A:F,3,FALSE)</f>
        <v>Endenergieverbrauch - gesamt</v>
      </c>
      <c r="D77" s="10" t="s">
        <v>33</v>
      </c>
      <c r="E77" s="10" t="s">
        <v>107</v>
      </c>
      <c r="F77" s="10" t="s">
        <v>105</v>
      </c>
      <c r="G77" s="10" t="s">
        <v>18</v>
      </c>
      <c r="H77" s="6" t="s">
        <v>16</v>
      </c>
      <c r="I77" s="6"/>
      <c r="J77" s="6"/>
      <c r="K77" s="2">
        <f t="shared" ref="K77:AJ77" si="3">K75/3.6</f>
        <v>2279.3374249485501</v>
      </c>
      <c r="L77" s="2">
        <f t="shared" si="3"/>
        <v>2239.3275106625265</v>
      </c>
      <c r="M77" s="2">
        <f t="shared" si="3"/>
        <v>2204.4172839471548</v>
      </c>
      <c r="N77" s="2">
        <f t="shared" si="3"/>
        <v>2168.6249252482421</v>
      </c>
      <c r="O77" s="2">
        <f t="shared" si="3"/>
        <v>2132.48591480389</v>
      </c>
      <c r="P77" s="2">
        <f t="shared" si="3"/>
        <v>2093.0104774080742</v>
      </c>
      <c r="Q77" s="2">
        <f t="shared" si="3"/>
        <v>2051.6538867372901</v>
      </c>
      <c r="R77" s="2">
        <f t="shared" si="3"/>
        <v>2007.273861329832</v>
      </c>
      <c r="S77" s="2">
        <f t="shared" si="3"/>
        <v>1964.8722573170105</v>
      </c>
      <c r="T77" s="2">
        <f t="shared" si="3"/>
        <v>1920.8878603424344</v>
      </c>
      <c r="U77" s="2">
        <f t="shared" si="3"/>
        <v>1881.9900346407214</v>
      </c>
      <c r="V77" s="2">
        <f t="shared" si="3"/>
        <v>1840.8600495549333</v>
      </c>
      <c r="W77" s="2">
        <f t="shared" si="3"/>
        <v>1809.33199911836</v>
      </c>
      <c r="X77" s="2">
        <f t="shared" si="3"/>
        <v>1780.4185991813426</v>
      </c>
      <c r="Y77" s="2">
        <f t="shared" si="3"/>
        <v>1754.516488973376</v>
      </c>
      <c r="Z77" s="2">
        <f t="shared" si="3"/>
        <v>1732.3595525648973</v>
      </c>
      <c r="AA77" s="2">
        <f t="shared" si="3"/>
        <v>1710.7756972749232</v>
      </c>
      <c r="AB77" s="2">
        <f t="shared" si="3"/>
        <v>1692.5693842603996</v>
      </c>
      <c r="AC77" s="2">
        <f t="shared" si="3"/>
        <v>1677.0794172440546</v>
      </c>
      <c r="AD77" s="2">
        <f t="shared" si="3"/>
        <v>1661.7503383030478</v>
      </c>
      <c r="AE77" s="2">
        <f t="shared" si="3"/>
        <v>1648.4221705651551</v>
      </c>
      <c r="AF77" s="2">
        <f t="shared" si="3"/>
        <v>1634.4902296472517</v>
      </c>
      <c r="AG77" s="2">
        <f t="shared" si="3"/>
        <v>1622.5280084491758</v>
      </c>
      <c r="AH77" s="2">
        <f t="shared" si="3"/>
        <v>1611.412317977813</v>
      </c>
      <c r="AI77" s="2">
        <f t="shared" si="3"/>
        <v>1601.1851507950471</v>
      </c>
      <c r="AJ77" s="2">
        <f t="shared" si="3"/>
        <v>1591.9244576398801</v>
      </c>
      <c r="AK77" s="2"/>
      <c r="AL77" s="2"/>
      <c r="AM77" s="2"/>
      <c r="AN77" s="2"/>
      <c r="AO77" s="2"/>
    </row>
    <row r="78" spans="1:41" x14ac:dyDescent="0.25">
      <c r="A78" s="10" t="s">
        <v>101</v>
      </c>
      <c r="B78" s="10" t="s">
        <v>108</v>
      </c>
      <c r="C78" s="10" t="str">
        <f>VLOOKUP(B78,codes!A:F,3,FALSE)</f>
        <v>Primärenergieverbrauch (inkl. NEV) - Braunkohle</v>
      </c>
      <c r="D78" s="10" t="s">
        <v>33</v>
      </c>
      <c r="E78" s="10" t="s">
        <v>109</v>
      </c>
      <c r="F78" s="10" t="s">
        <v>104</v>
      </c>
      <c r="G78" s="10" t="s">
        <v>15</v>
      </c>
      <c r="H78" s="6" t="s">
        <v>16</v>
      </c>
      <c r="I78" s="6"/>
      <c r="J78" s="6"/>
      <c r="K78" s="2">
        <v>672.14921124291675</v>
      </c>
      <c r="L78" s="2">
        <v>591.85893134090259</v>
      </c>
      <c r="M78" s="2">
        <v>422.56661971319227</v>
      </c>
      <c r="N78" s="2">
        <v>263.04728173119105</v>
      </c>
      <c r="O78" s="2">
        <v>106.99815316443765</v>
      </c>
      <c r="P78" s="2">
        <v>58.873870785260877</v>
      </c>
      <c r="Q78" s="2">
        <v>51.803041688017615</v>
      </c>
      <c r="R78" s="2">
        <v>48.218919213091972</v>
      </c>
      <c r="S78" s="2">
        <v>45.19628999521634</v>
      </c>
      <c r="T78" s="2">
        <v>42.520823396308614</v>
      </c>
      <c r="U78" s="2">
        <v>34.576272347739376</v>
      </c>
      <c r="V78" s="2">
        <v>30.390860847928799</v>
      </c>
      <c r="W78" s="2">
        <v>26.317940452049776</v>
      </c>
      <c r="X78" s="2">
        <v>22.395318598157953</v>
      </c>
      <c r="Y78" s="2">
        <v>18.611273241196681</v>
      </c>
      <c r="Z78" s="2">
        <v>14.914299790194923</v>
      </c>
      <c r="AA78" s="2">
        <v>12.358418311891205</v>
      </c>
      <c r="AB78" s="2">
        <v>11.951323229714664</v>
      </c>
      <c r="AC78" s="2">
        <v>11.597015612094594</v>
      </c>
      <c r="AD78" s="2">
        <v>11.309504545942694</v>
      </c>
      <c r="AE78" s="2">
        <v>11.059422423603269</v>
      </c>
      <c r="AF78" s="2">
        <v>10.834459559785399</v>
      </c>
      <c r="AG78" s="2">
        <v>10.643243119543024</v>
      </c>
      <c r="AH78" s="2">
        <v>10.473118962771824</v>
      </c>
      <c r="AI78" s="2">
        <v>10.358848363865997</v>
      </c>
      <c r="AJ78" s="2">
        <v>10.123082981127718</v>
      </c>
      <c r="AK78" s="2"/>
      <c r="AL78" s="2"/>
      <c r="AM78" s="2"/>
      <c r="AN78" s="2"/>
      <c r="AO78" s="2"/>
    </row>
    <row r="79" spans="1:41" x14ac:dyDescent="0.25">
      <c r="A79" s="10" t="s">
        <v>101</v>
      </c>
      <c r="B79" s="10" t="s">
        <v>110</v>
      </c>
      <c r="C79" s="10" t="str">
        <f>VLOOKUP(B79,codes!A:F,3,FALSE)</f>
        <v>Primärenergieverbrauch (inkl. NEV) - Steinkohle</v>
      </c>
      <c r="D79" s="10" t="s">
        <v>33</v>
      </c>
      <c r="E79" s="10" t="s">
        <v>111</v>
      </c>
      <c r="F79" s="10" t="s">
        <v>104</v>
      </c>
      <c r="G79" s="10" t="s">
        <v>15</v>
      </c>
      <c r="H79" s="6" t="s">
        <v>16</v>
      </c>
      <c r="I79" s="6"/>
      <c r="J79" s="6"/>
      <c r="K79" s="2">
        <v>524.44183122335528</v>
      </c>
      <c r="L79" s="2">
        <v>471.76516139572527</v>
      </c>
      <c r="M79" s="2">
        <v>439.38597455475139</v>
      </c>
      <c r="N79" s="2">
        <v>396.22582410452179</v>
      </c>
      <c r="O79" s="2">
        <v>357.72256219458978</v>
      </c>
      <c r="P79" s="2">
        <v>292.70389999061399</v>
      </c>
      <c r="Q79" s="2">
        <v>256.71019121509966</v>
      </c>
      <c r="R79" s="2">
        <v>222.48692048653939</v>
      </c>
      <c r="S79" s="2">
        <v>172.44202838347829</v>
      </c>
      <c r="T79" s="2">
        <v>122.55811829050418</v>
      </c>
      <c r="U79" s="2">
        <v>105.22541388351165</v>
      </c>
      <c r="V79" s="2">
        <v>87.508582366432705</v>
      </c>
      <c r="W79" s="2">
        <v>78.196762348847102</v>
      </c>
      <c r="X79" s="2">
        <v>71.187642749396971</v>
      </c>
      <c r="Y79" s="2">
        <v>64.790977888687337</v>
      </c>
      <c r="Z79" s="2">
        <v>58.647979599505014</v>
      </c>
      <c r="AA79" s="2">
        <v>50.777520959501267</v>
      </c>
      <c r="AB79" s="2">
        <v>45.126178415482613</v>
      </c>
      <c r="AC79" s="2">
        <v>39.44659380758484</v>
      </c>
      <c r="AD79" s="2">
        <v>34.010574991128912</v>
      </c>
      <c r="AE79" s="2">
        <v>28.665381547362092</v>
      </c>
      <c r="AF79" s="2">
        <v>28.461787262853832</v>
      </c>
      <c r="AG79" s="2">
        <v>28.290597083747706</v>
      </c>
      <c r="AH79" s="2">
        <v>28.140722471940258</v>
      </c>
      <c r="AI79" s="2">
        <v>28.036609720376955</v>
      </c>
      <c r="AJ79" s="2">
        <v>28.160452229073865</v>
      </c>
      <c r="AK79" s="2"/>
      <c r="AL79" s="2"/>
      <c r="AM79" s="2"/>
      <c r="AN79" s="2"/>
      <c r="AO79" s="2"/>
    </row>
    <row r="80" spans="1:41" x14ac:dyDescent="0.25">
      <c r="A80" s="10" t="s">
        <v>101</v>
      </c>
      <c r="B80" s="10" t="s">
        <v>112</v>
      </c>
      <c r="C80" s="10" t="str">
        <f>VLOOKUP(B80,codes!A:F,3,FALSE)</f>
        <v>Primärenergieverbrauch (inkl. NEV) - Mineralöl</v>
      </c>
      <c r="D80" s="10" t="s">
        <v>33</v>
      </c>
      <c r="E80" s="10" t="s">
        <v>113</v>
      </c>
      <c r="F80" s="10" t="s">
        <v>104</v>
      </c>
      <c r="G80" s="10" t="s">
        <v>15</v>
      </c>
      <c r="H80" s="6" t="s">
        <v>16</v>
      </c>
      <c r="I80" s="6"/>
      <c r="J80" s="6"/>
      <c r="K80" s="2">
        <v>4027.1305857053089</v>
      </c>
      <c r="L80" s="2">
        <v>3944.1197188550968</v>
      </c>
      <c r="M80" s="2">
        <v>3884.6426178010138</v>
      </c>
      <c r="N80" s="2">
        <v>3757.9677634652348</v>
      </c>
      <c r="O80" s="2">
        <v>3637.8455987303569</v>
      </c>
      <c r="P80" s="2">
        <v>3528.0740045514981</v>
      </c>
      <c r="Q80" s="2">
        <v>3348.3123289718428</v>
      </c>
      <c r="R80" s="2">
        <v>3175.215308147855</v>
      </c>
      <c r="S80" s="2">
        <v>2986.9158430674056</v>
      </c>
      <c r="T80" s="2">
        <v>2792.2281169484322</v>
      </c>
      <c r="U80" s="2">
        <v>2577.6820174378463</v>
      </c>
      <c r="V80" s="2">
        <v>2413.6781975288691</v>
      </c>
      <c r="W80" s="2">
        <v>2271.8631074778523</v>
      </c>
      <c r="X80" s="2">
        <v>2142.2673737536707</v>
      </c>
      <c r="Y80" s="2">
        <v>2015.7821179120137</v>
      </c>
      <c r="Z80" s="2">
        <v>1873.203686198897</v>
      </c>
      <c r="AA80" s="2">
        <v>1786.5175805719193</v>
      </c>
      <c r="AB80" s="2">
        <v>1710.0101277790664</v>
      </c>
      <c r="AC80" s="2">
        <v>1641.2780340321515</v>
      </c>
      <c r="AD80" s="2">
        <v>1574.1352380557289</v>
      </c>
      <c r="AE80" s="2">
        <v>1495.4338476079283</v>
      </c>
      <c r="AF80" s="2">
        <v>1455.1545749743054</v>
      </c>
      <c r="AG80" s="2">
        <v>1411.3752662588354</v>
      </c>
      <c r="AH80" s="2">
        <v>1362.9903460142798</v>
      </c>
      <c r="AI80" s="2">
        <v>1304.7228902188288</v>
      </c>
      <c r="AJ80" s="2">
        <v>1217.8427077778822</v>
      </c>
      <c r="AK80" s="2"/>
      <c r="AL80" s="2"/>
      <c r="AM80" s="2"/>
      <c r="AN80" s="2"/>
      <c r="AO80" s="2"/>
    </row>
    <row r="81" spans="1:41" x14ac:dyDescent="0.25">
      <c r="A81" s="10" t="s">
        <v>101</v>
      </c>
      <c r="B81" s="10" t="s">
        <v>114</v>
      </c>
      <c r="C81" s="10" t="str">
        <f>VLOOKUP(B81,codes!A:F,3,FALSE)</f>
        <v>Primärenergieverbrauch (inkl. NEV) - Fossile Gase</v>
      </c>
      <c r="D81" s="10" t="s">
        <v>33</v>
      </c>
      <c r="E81" s="10" t="s">
        <v>115</v>
      </c>
      <c r="F81" s="10" t="s">
        <v>104</v>
      </c>
      <c r="G81" s="10" t="s">
        <v>15</v>
      </c>
      <c r="H81" s="6" t="s">
        <v>16</v>
      </c>
      <c r="I81" s="6"/>
      <c r="J81" s="6"/>
      <c r="K81" s="2">
        <v>2782.4075519637058</v>
      </c>
      <c r="L81" s="2">
        <v>2714.8807225537594</v>
      </c>
      <c r="M81" s="2">
        <v>2679.0224322108579</v>
      </c>
      <c r="N81" s="2">
        <v>2593.9411830528302</v>
      </c>
      <c r="O81" s="2">
        <v>2441.8823074574821</v>
      </c>
      <c r="P81" s="2">
        <v>2383.0739010822604</v>
      </c>
      <c r="Q81" s="2">
        <v>2282.5702775155814</v>
      </c>
      <c r="R81" s="2">
        <v>2180.9731698847322</v>
      </c>
      <c r="S81" s="2">
        <v>2095.6863343467662</v>
      </c>
      <c r="T81" s="2">
        <v>2003.4955266716934</v>
      </c>
      <c r="U81" s="2">
        <v>1842.05707147667</v>
      </c>
      <c r="V81" s="2">
        <v>1746.6982735056138</v>
      </c>
      <c r="W81" s="2">
        <v>1677.7105599470831</v>
      </c>
      <c r="X81" s="2">
        <v>1611.3437554319144</v>
      </c>
      <c r="Y81" s="2">
        <v>1550.5087154286869</v>
      </c>
      <c r="Z81" s="2">
        <v>1452.8746472264395</v>
      </c>
      <c r="AA81" s="2">
        <v>1402.2644062975394</v>
      </c>
      <c r="AB81" s="2">
        <v>1348.1353838932971</v>
      </c>
      <c r="AC81" s="2">
        <v>1299.710997575811</v>
      </c>
      <c r="AD81" s="2">
        <v>1250.5800679495187</v>
      </c>
      <c r="AE81" s="2">
        <v>1147.2044428928043</v>
      </c>
      <c r="AF81" s="2">
        <v>1136.5447907496525</v>
      </c>
      <c r="AG81" s="2">
        <v>1125.6409705130329</v>
      </c>
      <c r="AH81" s="2">
        <v>1113.1158912179915</v>
      </c>
      <c r="AI81" s="2">
        <v>1105.8318325738267</v>
      </c>
      <c r="AJ81" s="2">
        <v>1100.2097249202448</v>
      </c>
      <c r="AK81" s="2"/>
      <c r="AL81" s="2"/>
      <c r="AM81" s="2"/>
      <c r="AN81" s="2"/>
      <c r="AO81" s="2"/>
    </row>
    <row r="82" spans="1:41" x14ac:dyDescent="0.25">
      <c r="A82" s="10" t="s">
        <v>101</v>
      </c>
      <c r="B82" s="10" t="s">
        <v>116</v>
      </c>
      <c r="C82" s="10" t="str">
        <f>VLOOKUP(B82,codes!A:F,3,FALSE)</f>
        <v>Primärenergieverbrauch (inkl. NEV) - Müll</v>
      </c>
      <c r="D82" s="10" t="s">
        <v>33</v>
      </c>
      <c r="E82" s="10" t="s">
        <v>117</v>
      </c>
      <c r="F82" s="10" t="s">
        <v>104</v>
      </c>
      <c r="G82" s="10" t="s">
        <v>15</v>
      </c>
      <c r="H82" s="6" t="s">
        <v>16</v>
      </c>
      <c r="I82" s="6"/>
      <c r="J82" s="6"/>
      <c r="K82" s="2">
        <v>254.87674028786435</v>
      </c>
      <c r="L82" s="2">
        <v>257.47876523782361</v>
      </c>
      <c r="M82" s="2">
        <v>258.74157691596645</v>
      </c>
      <c r="N82" s="2">
        <v>257.88709487729324</v>
      </c>
      <c r="O82" s="2">
        <v>255.99198246680322</v>
      </c>
      <c r="P82" s="2">
        <v>253.15913305649713</v>
      </c>
      <c r="Q82" s="2">
        <v>249.64723426349713</v>
      </c>
      <c r="R82" s="2">
        <v>246.40148240249735</v>
      </c>
      <c r="S82" s="2">
        <v>243.16933513749711</v>
      </c>
      <c r="T82" s="2">
        <v>240.29353838349729</v>
      </c>
      <c r="U82" s="2">
        <v>238.06569650849733</v>
      </c>
      <c r="V82" s="2">
        <v>236.01587245449718</v>
      </c>
      <c r="W82" s="2">
        <v>234.35172480749711</v>
      </c>
      <c r="X82" s="2">
        <v>232.79048419049727</v>
      </c>
      <c r="Y82" s="2">
        <v>231.24508817649709</v>
      </c>
      <c r="Z82" s="2">
        <v>229.81810984249714</v>
      </c>
      <c r="AA82" s="2">
        <v>228.42694484749728</v>
      </c>
      <c r="AB82" s="2">
        <v>227.25378487249708</v>
      </c>
      <c r="AC82" s="2">
        <v>226.27338319349718</v>
      </c>
      <c r="AD82" s="2">
        <v>225.88165956149732</v>
      </c>
      <c r="AE82" s="2">
        <v>225.59024331949718</v>
      </c>
      <c r="AF82" s="2">
        <v>225.24326397149727</v>
      </c>
      <c r="AG82" s="2">
        <v>224.93899370849718</v>
      </c>
      <c r="AH82" s="2">
        <v>224.66301205749696</v>
      </c>
      <c r="AI82" s="2">
        <v>224.40923549649702</v>
      </c>
      <c r="AJ82" s="2">
        <v>224.89064919249722</v>
      </c>
      <c r="AK82" s="2"/>
      <c r="AL82" s="2"/>
      <c r="AM82" s="2"/>
      <c r="AN82" s="2"/>
      <c r="AO82" s="2"/>
    </row>
    <row r="83" spans="1:41" x14ac:dyDescent="0.25">
      <c r="A83" s="10" t="s">
        <v>101</v>
      </c>
      <c r="B83" s="10" t="s">
        <v>118</v>
      </c>
      <c r="C83" s="10" t="str">
        <f>VLOOKUP(B83,codes!A:F,3,FALSE)</f>
        <v>Primärenergieverbrauch (inkl. NEV) - Kernenergie</v>
      </c>
      <c r="D83" s="10" t="s">
        <v>33</v>
      </c>
      <c r="E83" s="10" t="s">
        <v>119</v>
      </c>
      <c r="F83" s="10" t="s">
        <v>104</v>
      </c>
      <c r="G83" s="10" t="s">
        <v>15</v>
      </c>
      <c r="H83" s="6" t="s">
        <v>16</v>
      </c>
      <c r="I83" s="6"/>
      <c r="J83" s="6"/>
      <c r="K83" s="2">
        <v>0</v>
      </c>
      <c r="L83" s="2">
        <v>0</v>
      </c>
      <c r="M83" s="2">
        <v>0</v>
      </c>
      <c r="N83" s="2">
        <v>0</v>
      </c>
      <c r="O83" s="2">
        <v>0</v>
      </c>
      <c r="P83" s="2">
        <v>0</v>
      </c>
      <c r="Q83" s="2">
        <v>0</v>
      </c>
      <c r="R83" s="2">
        <v>0</v>
      </c>
      <c r="S83" s="2">
        <v>0</v>
      </c>
      <c r="T83" s="2">
        <v>0</v>
      </c>
      <c r="U83" s="2">
        <v>0</v>
      </c>
      <c r="V83" s="2">
        <v>0</v>
      </c>
      <c r="W83" s="2">
        <v>0</v>
      </c>
      <c r="X83" s="2">
        <v>0</v>
      </c>
      <c r="Y83" s="2">
        <v>0</v>
      </c>
      <c r="Z83" s="2">
        <v>0</v>
      </c>
      <c r="AA83" s="2">
        <v>0</v>
      </c>
      <c r="AB83" s="2">
        <v>0</v>
      </c>
      <c r="AC83" s="2">
        <v>0</v>
      </c>
      <c r="AD83" s="2">
        <v>0</v>
      </c>
      <c r="AE83" s="2">
        <v>0</v>
      </c>
      <c r="AF83" s="2">
        <v>0</v>
      </c>
      <c r="AG83" s="2">
        <v>0</v>
      </c>
      <c r="AH83" s="2">
        <v>0</v>
      </c>
      <c r="AI83" s="2">
        <v>0</v>
      </c>
      <c r="AJ83" s="2">
        <v>0</v>
      </c>
      <c r="AK83" s="2"/>
      <c r="AL83" s="2"/>
      <c r="AM83" s="2"/>
      <c r="AN83" s="2"/>
      <c r="AO83" s="2"/>
    </row>
    <row r="84" spans="1:41" ht="15" customHeight="1" x14ac:dyDescent="0.25">
      <c r="A84" s="10" t="s">
        <v>101</v>
      </c>
      <c r="B84" s="10" t="s">
        <v>120</v>
      </c>
      <c r="C84" s="10" t="str">
        <f>VLOOKUP(B84,codes!A:F,3,FALSE)</f>
        <v>Primärenergieverbrauch (inkl. NEV) - Biomasse</v>
      </c>
      <c r="D84" s="10" t="s">
        <v>33</v>
      </c>
      <c r="E84" s="10" t="s">
        <v>121</v>
      </c>
      <c r="F84" s="10" t="s">
        <v>104</v>
      </c>
      <c r="G84" s="10" t="s">
        <v>15</v>
      </c>
      <c r="H84" s="6" t="s">
        <v>16</v>
      </c>
      <c r="I84" s="6"/>
      <c r="J84" s="6"/>
      <c r="K84" s="2">
        <v>1222.0785722715109</v>
      </c>
      <c r="L84" s="2">
        <v>1209.4909718157342</v>
      </c>
      <c r="M84" s="2">
        <v>1162.0285262931031</v>
      </c>
      <c r="N84" s="2">
        <v>1156.4223963825302</v>
      </c>
      <c r="O84" s="2">
        <v>1160.9383736966668</v>
      </c>
      <c r="P84" s="2">
        <v>1057.7370819466616</v>
      </c>
      <c r="Q84" s="2">
        <v>1011.606855603909</v>
      </c>
      <c r="R84" s="2">
        <v>970.81230102872848</v>
      </c>
      <c r="S84" s="2">
        <v>931.01703552488027</v>
      </c>
      <c r="T84" s="2">
        <v>909.71145726448651</v>
      </c>
      <c r="U84" s="2">
        <v>975.33035353623438</v>
      </c>
      <c r="V84" s="2">
        <v>965.73160537324668</v>
      </c>
      <c r="W84" s="2">
        <v>956.79724241028464</v>
      </c>
      <c r="X84" s="2">
        <v>948.87560512582274</v>
      </c>
      <c r="Y84" s="2">
        <v>949.97957807076784</v>
      </c>
      <c r="Z84" s="2">
        <v>1006.8781153470356</v>
      </c>
      <c r="AA84" s="2">
        <v>1000.8106830978608</v>
      </c>
      <c r="AB84" s="2">
        <v>997.79428255019286</v>
      </c>
      <c r="AC84" s="2">
        <v>995.08764824944285</v>
      </c>
      <c r="AD84" s="2">
        <v>993.00081623036408</v>
      </c>
      <c r="AE84" s="2">
        <v>1059.5004288375558</v>
      </c>
      <c r="AF84" s="2">
        <v>1048.0529217788355</v>
      </c>
      <c r="AG84" s="2">
        <v>1039.0656849808431</v>
      </c>
      <c r="AH84" s="2">
        <v>1032.1327592696462</v>
      </c>
      <c r="AI84" s="2">
        <v>1028.5346503372784</v>
      </c>
      <c r="AJ84" s="2">
        <v>1033.7440246732638</v>
      </c>
      <c r="AK84" s="2"/>
      <c r="AL84" s="2"/>
      <c r="AM84" s="2"/>
      <c r="AN84" s="2"/>
      <c r="AO84" s="2"/>
    </row>
    <row r="85" spans="1:41" x14ac:dyDescent="0.25">
      <c r="A85" s="10" t="s">
        <v>101</v>
      </c>
      <c r="B85" s="10" t="s">
        <v>122</v>
      </c>
      <c r="C85" s="10" t="str">
        <f>VLOOKUP(B85,codes!A:F,3,FALSE)</f>
        <v>Primärenergieverbrauch (inkl. NEV) - Windenergie</v>
      </c>
      <c r="D85" s="10" t="s">
        <v>33</v>
      </c>
      <c r="E85" s="10" t="s">
        <v>123</v>
      </c>
      <c r="F85" s="10" t="s">
        <v>104</v>
      </c>
      <c r="G85" s="10" t="s">
        <v>15</v>
      </c>
      <c r="H85" s="6" t="s">
        <v>16</v>
      </c>
      <c r="I85" s="6"/>
      <c r="J85" s="6"/>
      <c r="K85" s="2">
        <v>599.27105262145778</v>
      </c>
      <c r="L85" s="2">
        <v>643.49898409817422</v>
      </c>
      <c r="M85" s="2">
        <v>686.11827950966551</v>
      </c>
      <c r="N85" s="2">
        <v>755.65456754943966</v>
      </c>
      <c r="O85" s="2">
        <v>851.49117804226728</v>
      </c>
      <c r="P85" s="2">
        <v>968.61605431879275</v>
      </c>
      <c r="Q85" s="2">
        <v>1097.875072874275</v>
      </c>
      <c r="R85" s="2">
        <v>1180.6905796926167</v>
      </c>
      <c r="S85" s="2">
        <v>1238.4640789083517</v>
      </c>
      <c r="T85" s="2">
        <v>1303.5332285757975</v>
      </c>
      <c r="U85" s="2">
        <v>1376.6329183690143</v>
      </c>
      <c r="V85" s="2">
        <v>1422.5154820321952</v>
      </c>
      <c r="W85" s="2">
        <v>1468.3980456953761</v>
      </c>
      <c r="X85" s="2">
        <v>1514.2806093585571</v>
      </c>
      <c r="Y85" s="2">
        <v>1560.163173021738</v>
      </c>
      <c r="Z85" s="2">
        <v>1606.0457366849187</v>
      </c>
      <c r="AA85" s="2">
        <v>1649.6635628993572</v>
      </c>
      <c r="AB85" s="2">
        <v>1693.281389113796</v>
      </c>
      <c r="AC85" s="2">
        <v>1736.8992153282343</v>
      </c>
      <c r="AD85" s="2">
        <v>1780.517041542673</v>
      </c>
      <c r="AE85" s="2">
        <v>1824.1348677571118</v>
      </c>
      <c r="AF85" s="2">
        <v>1848.849273134693</v>
      </c>
      <c r="AG85" s="2">
        <v>1873.5636785122742</v>
      </c>
      <c r="AH85" s="2">
        <v>1898.2780838898557</v>
      </c>
      <c r="AI85" s="2">
        <v>1922.9924892674369</v>
      </c>
      <c r="AJ85" s="2">
        <v>1947.7068946450181</v>
      </c>
      <c r="AK85" s="2"/>
      <c r="AL85" s="2"/>
      <c r="AM85" s="2"/>
      <c r="AN85" s="2"/>
      <c r="AO85" s="2"/>
    </row>
    <row r="86" spans="1:41" x14ac:dyDescent="0.25">
      <c r="A86" s="10" t="s">
        <v>101</v>
      </c>
      <c r="B86" s="10" t="s">
        <v>124</v>
      </c>
      <c r="C86" s="10" t="str">
        <f>VLOOKUP(B86,codes!A:F,3,FALSE)</f>
        <v>Primärenergieverbrauch (inkl. NEV) - Wasserkraft</v>
      </c>
      <c r="D86" s="10" t="s">
        <v>33</v>
      </c>
      <c r="E86" s="10" t="s">
        <v>125</v>
      </c>
      <c r="F86" s="10" t="s">
        <v>104</v>
      </c>
      <c r="G86" s="10" t="s">
        <v>15</v>
      </c>
      <c r="H86" s="6" t="s">
        <v>16</v>
      </c>
      <c r="I86" s="6"/>
      <c r="J86" s="6"/>
      <c r="K86" s="2">
        <v>74.101758881125548</v>
      </c>
      <c r="L86" s="2">
        <v>74.168858175060407</v>
      </c>
      <c r="M86" s="2">
        <v>74.235964395731543</v>
      </c>
      <c r="N86" s="2">
        <v>74.303063689666388</v>
      </c>
      <c r="O86" s="2">
        <v>74.370169910337509</v>
      </c>
      <c r="P86" s="2">
        <v>74.437269204272368</v>
      </c>
      <c r="Q86" s="2">
        <v>74.504375424943504</v>
      </c>
      <c r="R86" s="2">
        <v>74.571481645614611</v>
      </c>
      <c r="S86" s="2">
        <v>74.638580939549485</v>
      </c>
      <c r="T86" s="2">
        <v>74.705687160220577</v>
      </c>
      <c r="U86" s="2">
        <v>74.772786454155479</v>
      </c>
      <c r="V86" s="2">
        <v>74.839889904132079</v>
      </c>
      <c r="W86" s="2">
        <v>74.906993354108693</v>
      </c>
      <c r="X86" s="2">
        <v>74.97409680408532</v>
      </c>
      <c r="Y86" s="2">
        <v>75.04120025406192</v>
      </c>
      <c r="Z86" s="2">
        <v>75.108303704038534</v>
      </c>
      <c r="AA86" s="2">
        <v>75.175407154015147</v>
      </c>
      <c r="AB86" s="2">
        <v>75.242510603991775</v>
      </c>
      <c r="AC86" s="2">
        <v>75.309614053968374</v>
      </c>
      <c r="AD86" s="2">
        <v>75.376717503945002</v>
      </c>
      <c r="AE86" s="2">
        <v>75.443820953921602</v>
      </c>
      <c r="AF86" s="2">
        <v>75.51092440389823</v>
      </c>
      <c r="AG86" s="2">
        <v>75.578027853874843</v>
      </c>
      <c r="AH86" s="2">
        <v>75.645131303851485</v>
      </c>
      <c r="AI86" s="2">
        <v>75.712234753828085</v>
      </c>
      <c r="AJ86" s="2">
        <v>75.779338203804713</v>
      </c>
      <c r="AK86" s="2"/>
      <c r="AL86" s="2"/>
      <c r="AM86" s="2"/>
      <c r="AN86" s="2"/>
      <c r="AO86" s="2"/>
    </row>
    <row r="87" spans="1:41" x14ac:dyDescent="0.25">
      <c r="A87" s="10" t="s">
        <v>101</v>
      </c>
      <c r="B87" s="10" t="s">
        <v>126</v>
      </c>
      <c r="C87" s="10" t="str">
        <f>VLOOKUP(B87,codes!A:F,3,FALSE)</f>
        <v>Primärenergieverbrauch (inkl. NEV) - Solarenergie</v>
      </c>
      <c r="D87" s="10" t="s">
        <v>33</v>
      </c>
      <c r="E87" s="10" t="s">
        <v>127</v>
      </c>
      <c r="F87" s="10" t="s">
        <v>104</v>
      </c>
      <c r="G87" s="10" t="s">
        <v>15</v>
      </c>
      <c r="H87" s="6" t="s">
        <v>16</v>
      </c>
      <c r="I87" s="6"/>
      <c r="J87" s="6"/>
      <c r="K87" s="2">
        <v>411.88765717867619</v>
      </c>
      <c r="L87" s="2">
        <v>472.19869166298753</v>
      </c>
      <c r="M87" s="2">
        <v>536.62192450673285</v>
      </c>
      <c r="N87" s="2">
        <v>602.45338892386587</v>
      </c>
      <c r="O87" s="2">
        <v>670.79756102483157</v>
      </c>
      <c r="P87" s="2">
        <v>741.23482982230939</v>
      </c>
      <c r="Q87" s="2">
        <v>809.0034185291222</v>
      </c>
      <c r="R87" s="2">
        <v>875.57873653062848</v>
      </c>
      <c r="S87" s="2">
        <v>939.47996336968276</v>
      </c>
      <c r="T87" s="2">
        <v>996.63367345781467</v>
      </c>
      <c r="U87" s="2">
        <v>1044.1298529697403</v>
      </c>
      <c r="V87" s="2">
        <v>1093.1667563421797</v>
      </c>
      <c r="W87" s="2">
        <v>1141.1921259734754</v>
      </c>
      <c r="X87" s="2">
        <v>1189.1320941595259</v>
      </c>
      <c r="Y87" s="2">
        <v>1236.9154057584558</v>
      </c>
      <c r="Z87" s="2">
        <v>1284.8733248339456</v>
      </c>
      <c r="AA87" s="2">
        <v>1285.3367405670899</v>
      </c>
      <c r="AB87" s="2">
        <v>1286.0918754398274</v>
      </c>
      <c r="AC87" s="2">
        <v>1286.6971500639136</v>
      </c>
      <c r="AD87" s="2">
        <v>1287.1208824162868</v>
      </c>
      <c r="AE87" s="2">
        <v>1287.3955689512043</v>
      </c>
      <c r="AF87" s="2">
        <v>1279.5039021192972</v>
      </c>
      <c r="AG87" s="2">
        <v>1271.4393059067779</v>
      </c>
      <c r="AH87" s="2">
        <v>1263.4691545433084</v>
      </c>
      <c r="AI87" s="2">
        <v>1255.5335709553237</v>
      </c>
      <c r="AJ87" s="2">
        <v>1247.5346590843119</v>
      </c>
      <c r="AK87" s="2"/>
      <c r="AL87" s="2"/>
      <c r="AM87" s="2"/>
      <c r="AN87" s="2"/>
      <c r="AO87" s="2"/>
    </row>
    <row r="88" spans="1:41" x14ac:dyDescent="0.25">
      <c r="A88" s="10" t="s">
        <v>101</v>
      </c>
      <c r="B88" s="10" t="s">
        <v>128</v>
      </c>
      <c r="C88" s="10" t="str">
        <f>VLOOKUP(B88,codes!A:F,3,FALSE)</f>
        <v>Primärenergieverbrauch (inkl. NEV) - Geothermie und Umweltwärme</v>
      </c>
      <c r="D88" s="10" t="s">
        <v>33</v>
      </c>
      <c r="E88" s="10" t="s">
        <v>129</v>
      </c>
      <c r="F88" s="10" t="s">
        <v>104</v>
      </c>
      <c r="G88" s="10" t="s">
        <v>15</v>
      </c>
      <c r="H88" s="6" t="s">
        <v>16</v>
      </c>
      <c r="I88" s="6"/>
      <c r="J88" s="6"/>
      <c r="K88" s="2">
        <v>133.22000534150894</v>
      </c>
      <c r="L88" s="2">
        <v>160.8716064906958</v>
      </c>
      <c r="M88" s="2">
        <v>187.52607112637125</v>
      </c>
      <c r="N88" s="2">
        <v>234.90227838779612</v>
      </c>
      <c r="O88" s="2">
        <v>309.46754450245538</v>
      </c>
      <c r="P88" s="2">
        <v>385.12146412995787</v>
      </c>
      <c r="Q88" s="2">
        <v>444.55977441598361</v>
      </c>
      <c r="R88" s="2">
        <v>496.59305706020541</v>
      </c>
      <c r="S88" s="2">
        <v>536.01689013432917</v>
      </c>
      <c r="T88" s="2">
        <v>570.27357445958194</v>
      </c>
      <c r="U88" s="2">
        <v>599.05815720834801</v>
      </c>
      <c r="V88" s="2">
        <v>623.25747987183604</v>
      </c>
      <c r="W88" s="2">
        <v>635.21829835376207</v>
      </c>
      <c r="X88" s="2">
        <v>646.14277222498674</v>
      </c>
      <c r="Y88" s="2">
        <v>654.73281969676259</v>
      </c>
      <c r="Z88" s="2">
        <v>664.6089437439515</v>
      </c>
      <c r="AA88" s="2">
        <v>671.18300496702079</v>
      </c>
      <c r="AB88" s="2">
        <v>676.69003858558187</v>
      </c>
      <c r="AC88" s="2">
        <v>683.14083899291415</v>
      </c>
      <c r="AD88" s="2">
        <v>690.34083097789107</v>
      </c>
      <c r="AE88" s="2">
        <v>697.19303376124208</v>
      </c>
      <c r="AF88" s="2">
        <v>699.66338416501503</v>
      </c>
      <c r="AG88" s="2">
        <v>702.53670815635542</v>
      </c>
      <c r="AH88" s="2">
        <v>707.56722357260264</v>
      </c>
      <c r="AI88" s="2">
        <v>712.46521665724094</v>
      </c>
      <c r="AJ88" s="2">
        <v>716.73078993267666</v>
      </c>
      <c r="AK88" s="2"/>
      <c r="AL88" s="2"/>
      <c r="AM88" s="2"/>
      <c r="AN88" s="2"/>
      <c r="AO88" s="2"/>
    </row>
    <row r="89" spans="1:41" x14ac:dyDescent="0.25">
      <c r="A89" s="10" t="s">
        <v>101</v>
      </c>
      <c r="B89" s="10" t="s">
        <v>130</v>
      </c>
      <c r="C89" s="10" t="str">
        <f>VLOOKUP(B89,codes!A:F,3,FALSE)</f>
        <v>Primärenergieverbrauch (inkl. NEV) - Sonstige EE</v>
      </c>
      <c r="D89" s="10" t="s">
        <v>33</v>
      </c>
      <c r="E89" s="10" t="s">
        <v>131</v>
      </c>
      <c r="F89" s="10" t="s">
        <v>104</v>
      </c>
      <c r="G89" s="10" t="s">
        <v>15</v>
      </c>
      <c r="H89" s="6" t="s">
        <v>16</v>
      </c>
      <c r="I89" s="6"/>
      <c r="J89" s="6"/>
      <c r="K89" s="2">
        <v>0</v>
      </c>
      <c r="L89" s="2">
        <v>0</v>
      </c>
      <c r="M89" s="2">
        <v>0</v>
      </c>
      <c r="N89" s="2">
        <v>0</v>
      </c>
      <c r="O89" s="2">
        <v>0</v>
      </c>
      <c r="P89" s="2">
        <v>0</v>
      </c>
      <c r="Q89" s="2">
        <v>0</v>
      </c>
      <c r="R89" s="2">
        <v>0</v>
      </c>
      <c r="S89" s="2">
        <v>0</v>
      </c>
      <c r="T89" s="2">
        <v>0</v>
      </c>
      <c r="U89" s="2">
        <v>0</v>
      </c>
      <c r="V89" s="2">
        <v>0</v>
      </c>
      <c r="W89" s="2">
        <v>0</v>
      </c>
      <c r="X89" s="2">
        <v>0</v>
      </c>
      <c r="Y89" s="2">
        <v>0</v>
      </c>
      <c r="Z89" s="2">
        <v>0</v>
      </c>
      <c r="AA89" s="2">
        <v>0</v>
      </c>
      <c r="AB89" s="2">
        <v>0</v>
      </c>
      <c r="AC89" s="2">
        <v>0</v>
      </c>
      <c r="AD89" s="2">
        <v>0</v>
      </c>
      <c r="AE89" s="2">
        <v>0</v>
      </c>
      <c r="AF89" s="2">
        <v>0</v>
      </c>
      <c r="AG89" s="2">
        <v>0</v>
      </c>
      <c r="AH89" s="2">
        <v>0</v>
      </c>
      <c r="AI89" s="2">
        <v>0</v>
      </c>
      <c r="AJ89" s="2">
        <v>0</v>
      </c>
      <c r="AK89" s="2"/>
      <c r="AL89" s="2"/>
      <c r="AM89" s="2"/>
      <c r="AN89" s="2"/>
      <c r="AO89" s="2"/>
    </row>
    <row r="90" spans="1:41" x14ac:dyDescent="0.25">
      <c r="A90" s="10" t="s">
        <v>101</v>
      </c>
      <c r="B90" s="10" t="s">
        <v>132</v>
      </c>
      <c r="C90" s="10" t="str">
        <f>VLOOKUP(B90,codes!A:F,3,FALSE)</f>
        <v>Primärenergieverbrauch (inkl. NEV) - Stromhandelssaldo</v>
      </c>
      <c r="D90" s="10" t="s">
        <v>33</v>
      </c>
      <c r="E90" s="10" t="s">
        <v>133</v>
      </c>
      <c r="F90" s="10" t="s">
        <v>104</v>
      </c>
      <c r="G90" s="10" t="s">
        <v>15</v>
      </c>
      <c r="H90" s="6" t="s">
        <v>16</v>
      </c>
      <c r="I90" s="6"/>
      <c r="J90" s="6"/>
      <c r="K90" s="2">
        <v>5.4401000976562504</v>
      </c>
      <c r="L90" s="2">
        <v>-11.588790893554689</v>
      </c>
      <c r="M90" s="2">
        <v>-0.3511505126953125</v>
      </c>
      <c r="N90" s="2">
        <v>13.236163330078124</v>
      </c>
      <c r="O90" s="2">
        <v>10.17111511230469</v>
      </c>
      <c r="P90" s="2">
        <v>-40.152694702148423</v>
      </c>
      <c r="Q90" s="2">
        <v>-107.62984313964843</v>
      </c>
      <c r="R90" s="2">
        <v>-133.1744293212891</v>
      </c>
      <c r="S90" s="2">
        <v>-131.7659820556641</v>
      </c>
      <c r="T90" s="2">
        <v>-131.6180511474609</v>
      </c>
      <c r="U90" s="2">
        <v>-137.2036102294922</v>
      </c>
      <c r="V90" s="2">
        <v>-152.60762603759767</v>
      </c>
      <c r="W90" s="2">
        <v>-168.01164184570314</v>
      </c>
      <c r="X90" s="2">
        <v>-183.41565765380861</v>
      </c>
      <c r="Y90" s="2">
        <v>-198.81967346191408</v>
      </c>
      <c r="Z90" s="2">
        <v>-214.22368927001955</v>
      </c>
      <c r="AA90" s="2">
        <v>-221.04965972900391</v>
      </c>
      <c r="AB90" s="2">
        <v>-227.87563018798829</v>
      </c>
      <c r="AC90" s="2">
        <v>-234.70160064697265</v>
      </c>
      <c r="AD90" s="2">
        <v>-241.52757110595704</v>
      </c>
      <c r="AE90" s="2">
        <v>-248.35354156494142</v>
      </c>
      <c r="AF90" s="2">
        <v>-249.02620971679687</v>
      </c>
      <c r="AG90" s="2">
        <v>-249.69887786865235</v>
      </c>
      <c r="AH90" s="2">
        <v>-250.37154602050782</v>
      </c>
      <c r="AI90" s="2">
        <v>-251.0442141723633</v>
      </c>
      <c r="AJ90" s="2">
        <v>-251.71688232421874</v>
      </c>
      <c r="AK90" s="2"/>
      <c r="AL90" s="2"/>
      <c r="AM90" s="2"/>
      <c r="AN90" s="2"/>
      <c r="AO90" s="2"/>
    </row>
    <row r="91" spans="1:41" x14ac:dyDescent="0.25">
      <c r="A91" s="10" t="s">
        <v>101</v>
      </c>
      <c r="B91" s="10" t="s">
        <v>134</v>
      </c>
      <c r="C91" s="10" t="str">
        <f>VLOOKUP(B91,codes!A:F,3,FALSE)</f>
        <v>Primärenergieverbrauch (inkl. NEV) - Synthetische Kraftstoffe</v>
      </c>
      <c r="D91" s="10" t="s">
        <v>33</v>
      </c>
      <c r="E91" s="10" t="s">
        <v>135</v>
      </c>
      <c r="F91" s="10" t="s">
        <v>104</v>
      </c>
      <c r="G91" s="10" t="s">
        <v>15</v>
      </c>
      <c r="H91" s="6" t="s">
        <v>16</v>
      </c>
      <c r="I91" s="6"/>
      <c r="J91" s="6"/>
      <c r="K91" s="2">
        <v>6.3582859771527476</v>
      </c>
      <c r="L91" s="2">
        <v>11.477441818592565</v>
      </c>
      <c r="M91" s="2">
        <v>15.911822130282589</v>
      </c>
      <c r="N91" s="2">
        <v>39.261256661047298</v>
      </c>
      <c r="O91" s="2">
        <v>71.530424851653279</v>
      </c>
      <c r="P91" s="2">
        <v>114.04652903007511</v>
      </c>
      <c r="Q91" s="2">
        <v>145.22310548061492</v>
      </c>
      <c r="R91" s="2">
        <v>182.70214089930025</v>
      </c>
      <c r="S91" s="2">
        <v>233.09824198134771</v>
      </c>
      <c r="T91" s="2">
        <v>287.72473849954321</v>
      </c>
      <c r="U91" s="2">
        <v>334.58886899828968</v>
      </c>
      <c r="V91" s="2">
        <v>363.41704990870028</v>
      </c>
      <c r="W91" s="2">
        <v>375.02692536402634</v>
      </c>
      <c r="X91" s="2">
        <v>382.34666930446161</v>
      </c>
      <c r="Y91" s="2">
        <v>393.20431510228872</v>
      </c>
      <c r="Z91" s="2">
        <v>411.36056316976067</v>
      </c>
      <c r="AA91" s="2">
        <v>432.14830112716618</v>
      </c>
      <c r="AB91" s="2">
        <v>451.92352745833909</v>
      </c>
      <c r="AC91" s="2">
        <v>474.35474248981404</v>
      </c>
      <c r="AD91" s="2">
        <v>499.89411533710597</v>
      </c>
      <c r="AE91" s="2">
        <v>531.68624341968314</v>
      </c>
      <c r="AF91" s="2">
        <v>532.3914980200218</v>
      </c>
      <c r="AG91" s="2">
        <v>537.93949897542359</v>
      </c>
      <c r="AH91" s="2">
        <v>549.08453988639803</v>
      </c>
      <c r="AI91" s="2">
        <v>566.97634262718407</v>
      </c>
      <c r="AJ91" s="2">
        <v>607.91591999743832</v>
      </c>
      <c r="AK91" s="2"/>
      <c r="AL91" s="2"/>
      <c r="AM91" s="2"/>
      <c r="AN91" s="2"/>
      <c r="AO91" s="2"/>
    </row>
    <row r="92" spans="1:41" ht="14.45" customHeight="1" x14ac:dyDescent="0.25">
      <c r="A92" s="10" t="s">
        <v>101</v>
      </c>
      <c r="B92" s="10" t="s">
        <v>136</v>
      </c>
      <c r="C92" s="10" t="str">
        <f>VLOOKUP(B92,codes!A:F,3,FALSE)</f>
        <v>Primärenergieverbrauch (inkl. NEV) -  gesamt</v>
      </c>
      <c r="D92" s="10" t="s">
        <v>33</v>
      </c>
      <c r="E92" s="10" t="s">
        <v>137</v>
      </c>
      <c r="F92" s="10" t="s">
        <v>104</v>
      </c>
      <c r="G92" s="10" t="s">
        <v>15</v>
      </c>
      <c r="H92" s="6" t="s">
        <v>16</v>
      </c>
      <c r="I92" s="6"/>
      <c r="J92" s="6"/>
      <c r="K92" s="2">
        <v>10713.363352792239</v>
      </c>
      <c r="L92" s="2">
        <v>10540.221062550996</v>
      </c>
      <c r="M92" s="2">
        <v>10346.450658644973</v>
      </c>
      <c r="N92" s="2">
        <v>10145.302262155496</v>
      </c>
      <c r="O92" s="2">
        <v>9949.2069711541862</v>
      </c>
      <c r="P92" s="2">
        <v>9816.9253432160531</v>
      </c>
      <c r="Q92" s="2">
        <v>9664.185832843239</v>
      </c>
      <c r="R92" s="2">
        <v>9521.0696676705211</v>
      </c>
      <c r="S92" s="2">
        <v>9364.3586397328418</v>
      </c>
      <c r="T92" s="2">
        <v>9212.0604319604226</v>
      </c>
      <c r="U92" s="2">
        <v>9064.9157989605537</v>
      </c>
      <c r="V92" s="2">
        <v>8904.6124240980353</v>
      </c>
      <c r="W92" s="2">
        <v>8771.9680843386595</v>
      </c>
      <c r="X92" s="2">
        <v>8652.3207640472683</v>
      </c>
      <c r="Y92" s="2">
        <v>8552.1549910892445</v>
      </c>
      <c r="Z92" s="2">
        <v>8464.110020871165</v>
      </c>
      <c r="AA92" s="2">
        <v>8373.6129110718557</v>
      </c>
      <c r="AB92" s="2">
        <v>8295.6247917537985</v>
      </c>
      <c r="AC92" s="2">
        <v>8235.0936327524523</v>
      </c>
      <c r="AD92" s="2">
        <v>8180.6398780061254</v>
      </c>
      <c r="AE92" s="2">
        <v>8134.9537599069718</v>
      </c>
      <c r="AF92" s="2">
        <v>8091.1845704230591</v>
      </c>
      <c r="AG92" s="2">
        <v>8051.3130972005529</v>
      </c>
      <c r="AH92" s="2">
        <v>8015.1884371696351</v>
      </c>
      <c r="AI92" s="2">
        <v>7984.5297067993251</v>
      </c>
      <c r="AJ92" s="2">
        <v>7958.9213613131187</v>
      </c>
      <c r="AK92" s="2"/>
      <c r="AL92" s="2"/>
      <c r="AM92" s="2"/>
      <c r="AN92" s="2"/>
      <c r="AO92" s="2"/>
    </row>
    <row r="93" spans="1:41" x14ac:dyDescent="0.25">
      <c r="A93" s="10" t="s">
        <v>101</v>
      </c>
      <c r="B93" s="10" t="s">
        <v>138</v>
      </c>
      <c r="C93" s="10" t="str">
        <f>VLOOKUP(B93,codes!A:F,3,FALSE)</f>
        <v>Primärenergieverbrauch (inkl. NEV) -  gesamt - Änderung ggü. 2008</v>
      </c>
      <c r="D93" s="10" t="s">
        <v>33</v>
      </c>
      <c r="E93" s="10" t="s">
        <v>139</v>
      </c>
      <c r="F93" s="10" t="s">
        <v>17</v>
      </c>
      <c r="G93" s="10" t="s">
        <v>15</v>
      </c>
      <c r="H93" s="6" t="s">
        <v>16</v>
      </c>
      <c r="I93" s="6"/>
      <c r="J93" s="6"/>
      <c r="K93" s="2">
        <v>-24.698660758538825</v>
      </c>
      <c r="L93" s="2">
        <v>-25.915631181846777</v>
      </c>
      <c r="M93" s="2">
        <v>-27.277591048136518</v>
      </c>
      <c r="N93" s="2">
        <v>-28.691408832817778</v>
      </c>
      <c r="O93" s="2">
        <v>-30.069709702963664</v>
      </c>
      <c r="P93" s="2">
        <v>-30.999481560107476</v>
      </c>
      <c r="Q93" s="2">
        <v>-32.073046350865773</v>
      </c>
      <c r="R93" s="2">
        <v>-33.078971245758751</v>
      </c>
      <c r="S93" s="2">
        <v>-34.180450761483172</v>
      </c>
      <c r="T93" s="2">
        <v>-35.250913755380267</v>
      </c>
      <c r="U93" s="2">
        <v>-36.285153663260886</v>
      </c>
      <c r="V93" s="2">
        <v>-37.411882815868921</v>
      </c>
      <c r="W93" s="2">
        <v>-38.344204076500596</v>
      </c>
      <c r="X93" s="2">
        <v>-39.185172795464617</v>
      </c>
      <c r="Y93" s="2">
        <v>-39.889210976707624</v>
      </c>
      <c r="Z93" s="2">
        <v>-40.508055307154798</v>
      </c>
      <c r="AA93" s="2">
        <v>-41.144135064833641</v>
      </c>
      <c r="AB93" s="2">
        <v>-41.692292504863161</v>
      </c>
      <c r="AC93" s="2">
        <v>-42.117749682832503</v>
      </c>
      <c r="AD93" s="2">
        <v>-42.500490426714379</v>
      </c>
      <c r="AE93" s="2">
        <v>-42.821605819175431</v>
      </c>
      <c r="AF93" s="2">
        <v>-43.129247637819887</v>
      </c>
      <c r="AG93" s="2">
        <v>-43.4094934609397</v>
      </c>
      <c r="AH93" s="2">
        <v>-43.663403945480624</v>
      </c>
      <c r="AI93" s="2">
        <v>-43.878895885808177</v>
      </c>
      <c r="AJ93" s="2">
        <v>-44.058890033991972</v>
      </c>
      <c r="AK93" s="2"/>
      <c r="AL93" s="2"/>
      <c r="AM93" s="2"/>
      <c r="AN93" s="2"/>
      <c r="AO93" s="2"/>
    </row>
    <row r="94" spans="1:41" x14ac:dyDescent="0.25">
      <c r="A94" s="10" t="s">
        <v>101</v>
      </c>
      <c r="B94" s="10" t="s">
        <v>140</v>
      </c>
      <c r="C94" s="10" t="str">
        <f>VLOOKUP(B94,codes!A:F,3,FALSE)</f>
        <v>Primärenergieverbrauch (inkl. NEV) - gesamt - nach EU-Definition (ohne nichtenergtischen Verbrauch, ohne Endenergieverbrauch an Umweltwärme)</v>
      </c>
      <c r="D94" s="10" t="s">
        <v>33</v>
      </c>
      <c r="E94" s="10" t="s">
        <v>141</v>
      </c>
      <c r="F94" s="10" t="s">
        <v>104</v>
      </c>
      <c r="G94" s="10" t="s">
        <v>15</v>
      </c>
      <c r="H94" s="6" t="s">
        <v>16</v>
      </c>
      <c r="I94" s="6"/>
      <c r="J94" s="6"/>
      <c r="K94" s="2">
        <v>9779.9127981576621</v>
      </c>
      <c r="L94" s="2">
        <v>9570.8255327983643</v>
      </c>
      <c r="M94" s="2">
        <v>9314.521470878135</v>
      </c>
      <c r="N94" s="2">
        <v>9034.4083588935409</v>
      </c>
      <c r="O94" s="2">
        <v>8733.2157184693824</v>
      </c>
      <c r="P94" s="2">
        <v>8503.2160225757252</v>
      </c>
      <c r="Q94" s="2">
        <v>8283.5850420001771</v>
      </c>
      <c r="R94" s="2">
        <v>8077.7005395122696</v>
      </c>
      <c r="S94" s="2">
        <v>7869.4345021134877</v>
      </c>
      <c r="T94" s="2">
        <v>7670.197303664474</v>
      </c>
      <c r="U94" s="2">
        <v>7482.1718419562558</v>
      </c>
      <c r="V94" s="2">
        <v>7292.538230293203</v>
      </c>
      <c r="W94" s="2">
        <v>7142.8009746698599</v>
      </c>
      <c r="X94" s="2">
        <v>7007.095859272199</v>
      </c>
      <c r="Y94" s="2">
        <v>6893.2055079053553</v>
      </c>
      <c r="Z94" s="2">
        <v>6790.1486405580372</v>
      </c>
      <c r="AA94" s="2">
        <v>6686.6252209135837</v>
      </c>
      <c r="AB94" s="2">
        <v>6596.6756766308872</v>
      </c>
      <c r="AC94" s="2">
        <v>6523.2371620471313</v>
      </c>
      <c r="AD94" s="2">
        <v>6455.1247425417469</v>
      </c>
      <c r="AE94" s="2">
        <v>6396.1256324961641</v>
      </c>
      <c r="AF94" s="2">
        <v>6341.6107519454736</v>
      </c>
      <c r="AG94" s="2">
        <v>6290.5849426626237</v>
      </c>
      <c r="AH94" s="2">
        <v>6241.1430181624537</v>
      </c>
      <c r="AI94" s="2">
        <v>6197.293870271501</v>
      </c>
      <c r="AJ94" s="2">
        <v>6159.1218209168555</v>
      </c>
      <c r="AK94" s="2"/>
      <c r="AL94" s="2"/>
      <c r="AM94" s="2"/>
      <c r="AN94" s="2"/>
      <c r="AO94" s="2"/>
    </row>
    <row r="95" spans="1:41" x14ac:dyDescent="0.25">
      <c r="A95" s="10" t="s">
        <v>101</v>
      </c>
      <c r="B95" s="10" t="s">
        <v>142</v>
      </c>
      <c r="C95" s="10" t="str">
        <f>VLOOKUP(B95,codes!A:F,3,FALSE)</f>
        <v>Primärenergieverbrauch (inkl. NEV) - gesamt - nach EU-Definition (ohne nichtenergtischen Verbrauch, ohne Endenergieverbrauch an Umweltwärme) - Änderung gegenüber 2008</v>
      </c>
      <c r="D95" s="10" t="s">
        <v>33</v>
      </c>
      <c r="E95" s="10" t="s">
        <v>143</v>
      </c>
      <c r="F95" s="10" t="s">
        <v>17</v>
      </c>
      <c r="G95" s="10" t="s">
        <v>15</v>
      </c>
      <c r="H95" s="6" t="s">
        <v>16</v>
      </c>
      <c r="I95" s="6"/>
      <c r="J95" s="6"/>
      <c r="K95" s="2">
        <v>-25.858876917970587</v>
      </c>
      <c r="L95" s="2">
        <v>-27.443959013877304</v>
      </c>
      <c r="M95" s="2">
        <v>-29.386989733418233</v>
      </c>
      <c r="N95" s="2">
        <v>-31.51051589782865</v>
      </c>
      <c r="O95" s="2">
        <v>-33.793845114147999</v>
      </c>
      <c r="P95" s="2">
        <v>-35.53746349950756</v>
      </c>
      <c r="Q95" s="2">
        <v>-37.202477073713055</v>
      </c>
      <c r="R95" s="2">
        <v>-38.7632791539232</v>
      </c>
      <c r="S95" s="2">
        <v>-40.342135553900349</v>
      </c>
      <c r="T95" s="2">
        <v>-41.852544691240489</v>
      </c>
      <c r="U95" s="2">
        <v>-43.277958106142357</v>
      </c>
      <c r="V95" s="2">
        <v>-44.715562840762146</v>
      </c>
      <c r="W95" s="2">
        <v>-45.850714915045153</v>
      </c>
      <c r="X95" s="2">
        <v>-46.879489902226467</v>
      </c>
      <c r="Y95" s="2">
        <v>-47.742888046240118</v>
      </c>
      <c r="Z95" s="2">
        <v>-48.524157986385731</v>
      </c>
      <c r="AA95" s="2">
        <v>-49.308964840612269</v>
      </c>
      <c r="AB95" s="2">
        <v>-49.990868695122316</v>
      </c>
      <c r="AC95" s="2">
        <v>-50.547603101766647</v>
      </c>
      <c r="AD95" s="2">
        <v>-51.063960597194914</v>
      </c>
      <c r="AE95" s="2">
        <v>-51.511230462468539</v>
      </c>
      <c r="AF95" s="2">
        <v>-51.924505565440036</v>
      </c>
      <c r="AG95" s="2">
        <v>-52.311330160349776</v>
      </c>
      <c r="AH95" s="2">
        <v>-52.686147388829575</v>
      </c>
      <c r="AI95" s="2">
        <v>-53.018566004201851</v>
      </c>
      <c r="AJ95" s="2">
        <v>-53.30794676535028</v>
      </c>
      <c r="AK95" s="2"/>
      <c r="AL95" s="2"/>
      <c r="AM95" s="2"/>
      <c r="AN95" s="2"/>
      <c r="AO95" s="2"/>
    </row>
    <row r="96" spans="1:41" x14ac:dyDescent="0.25">
      <c r="A96" s="10" t="s">
        <v>101</v>
      </c>
      <c r="B96" s="10" t="s">
        <v>144</v>
      </c>
      <c r="C96" s="10" t="str">
        <f>VLOOKUP(B96,codes!A:F,3,FALSE)</f>
        <v>Primärenergieverbrauch (inkl. NEV) - gesamt - Erneuerbarer Anteil am Primärenergieverbrauch</v>
      </c>
      <c r="D96" s="10" t="s">
        <v>33</v>
      </c>
      <c r="E96" s="10" t="s">
        <v>145</v>
      </c>
      <c r="F96" s="10" t="s">
        <v>17</v>
      </c>
      <c r="G96" s="10" t="s">
        <v>15</v>
      </c>
      <c r="H96" s="6" t="s">
        <v>16</v>
      </c>
      <c r="I96" s="6"/>
      <c r="J96" s="6"/>
      <c r="K96" s="2">
        <v>22.78051220635761</v>
      </c>
      <c r="L96" s="2">
        <v>24.290089335403493</v>
      </c>
      <c r="M96" s="2">
        <v>25.57911744952165</v>
      </c>
      <c r="N96" s="2">
        <v>27.832938063033719</v>
      </c>
      <c r="O96" s="2">
        <v>30.827229105484726</v>
      </c>
      <c r="P96" s="2">
        <v>32.873293690188859</v>
      </c>
      <c r="Q96" s="2">
        <v>35.569985473229401</v>
      </c>
      <c r="R96" s="2">
        <v>37.792456956552876</v>
      </c>
      <c r="S96" s="2">
        <v>39.720996300745178</v>
      </c>
      <c r="T96" s="2">
        <v>41.845770003242883</v>
      </c>
      <c r="U96" s="2">
        <v>44.897538585015631</v>
      </c>
      <c r="V96" s="2">
        <v>46.936475328368267</v>
      </c>
      <c r="W96" s="2">
        <v>48.752032208396066</v>
      </c>
      <c r="X96" s="2">
        <v>50.546036109128757</v>
      </c>
      <c r="Y96" s="2">
        <v>52.347416311635342</v>
      </c>
      <c r="Z96" s="2">
        <v>54.79033723425745</v>
      </c>
      <c r="AA96" s="2">
        <v>55.915761194244254</v>
      </c>
      <c r="AB96" s="2">
        <v>57.007159979008634</v>
      </c>
      <c r="AC96" s="2">
        <v>58.009473598320092</v>
      </c>
      <c r="AD96" s="2">
        <v>58.997295573992339</v>
      </c>
      <c r="AE96" s="2">
        <v>60.770692325577144</v>
      </c>
      <c r="AF96" s="2">
        <v>61.197224738909142</v>
      </c>
      <c r="AG96" s="2">
        <v>61.631976616776704</v>
      </c>
      <c r="AH96" s="2">
        <v>62.09576220938856</v>
      </c>
      <c r="AI96" s="2">
        <v>62.561457536031853</v>
      </c>
      <c r="AJ96" s="2">
        <v>63.092666437787145</v>
      </c>
      <c r="AK96" s="2"/>
      <c r="AL96" s="2"/>
      <c r="AM96" s="2"/>
      <c r="AN96" s="2"/>
      <c r="AO96" s="2"/>
    </row>
    <row r="97" spans="1:41" x14ac:dyDescent="0.25">
      <c r="A97" s="10" t="s">
        <v>101</v>
      </c>
      <c r="B97" s="10" t="s">
        <v>108</v>
      </c>
      <c r="C97" s="10" t="str">
        <f>VLOOKUP(B97,codes!A:F,3,FALSE)</f>
        <v>Primärenergieverbrauch (inkl. NEV) - Braunkohle</v>
      </c>
      <c r="D97" s="10" t="s">
        <v>33</v>
      </c>
      <c r="E97" s="10" t="s">
        <v>109</v>
      </c>
      <c r="F97" s="10" t="s">
        <v>104</v>
      </c>
      <c r="G97" s="10" t="s">
        <v>18</v>
      </c>
      <c r="H97" s="6" t="s">
        <v>16</v>
      </c>
      <c r="I97" s="6"/>
      <c r="J97" s="6"/>
      <c r="K97" s="2">
        <v>673.47523371992963</v>
      </c>
      <c r="L97" s="2">
        <v>593.90128128723802</v>
      </c>
      <c r="M97" s="2">
        <v>415.08819762316</v>
      </c>
      <c r="N97" s="2">
        <v>261.05942822957468</v>
      </c>
      <c r="O97" s="2">
        <v>106.78098824377777</v>
      </c>
      <c r="P97" s="2">
        <v>55.568903372359131</v>
      </c>
      <c r="Q97" s="2">
        <v>47.282555468338103</v>
      </c>
      <c r="R97" s="2">
        <v>43.276878629030982</v>
      </c>
      <c r="S97" s="2">
        <v>40.504537793668838</v>
      </c>
      <c r="T97" s="2">
        <v>37.644322360561041</v>
      </c>
      <c r="U97" s="2">
        <v>30.686651754997609</v>
      </c>
      <c r="V97" s="2">
        <v>27.253509257142984</v>
      </c>
      <c r="W97" s="2">
        <v>23.923353619326537</v>
      </c>
      <c r="X97" s="2">
        <v>20.736856726236187</v>
      </c>
      <c r="Y97" s="2">
        <v>17.68306544945851</v>
      </c>
      <c r="Z97" s="2">
        <v>14.711628361071226</v>
      </c>
      <c r="AA97" s="2">
        <v>12.326613210265117</v>
      </c>
      <c r="AB97" s="2">
        <v>11.926412089477202</v>
      </c>
      <c r="AC97" s="2">
        <v>11.576750212754986</v>
      </c>
      <c r="AD97" s="2">
        <v>11.292942362256206</v>
      </c>
      <c r="AE97" s="2">
        <v>11.045921921441039</v>
      </c>
      <c r="AF97" s="2">
        <v>10.823340441200399</v>
      </c>
      <c r="AG97" s="2">
        <v>10.63401878668566</v>
      </c>
      <c r="AH97" s="2">
        <v>10.465439825395944</v>
      </c>
      <c r="AI97" s="2">
        <v>10.352417606535013</v>
      </c>
      <c r="AJ97" s="2">
        <v>10.122124762690962</v>
      </c>
      <c r="AK97" s="2"/>
      <c r="AL97" s="2"/>
      <c r="AM97" s="2"/>
      <c r="AN97" s="2"/>
      <c r="AO97" s="2"/>
    </row>
    <row r="98" spans="1:41" x14ac:dyDescent="0.25">
      <c r="A98" s="10" t="s">
        <v>101</v>
      </c>
      <c r="B98" s="10" t="s">
        <v>110</v>
      </c>
      <c r="C98" s="10" t="str">
        <f>VLOOKUP(B98,codes!A:F,3,FALSE)</f>
        <v>Primärenergieverbrauch (inkl. NEV) - Steinkohle</v>
      </c>
      <c r="D98" s="10" t="s">
        <v>33</v>
      </c>
      <c r="E98" s="10" t="s">
        <v>111</v>
      </c>
      <c r="F98" s="10" t="s">
        <v>104</v>
      </c>
      <c r="G98" s="10" t="s">
        <v>18</v>
      </c>
      <c r="H98" s="6" t="s">
        <v>16</v>
      </c>
      <c r="I98" s="6"/>
      <c r="J98" s="6"/>
      <c r="K98" s="2">
        <v>522.67002273603214</v>
      </c>
      <c r="L98" s="2">
        <v>468.98510488423454</v>
      </c>
      <c r="M98" s="2">
        <v>435.57641148932885</v>
      </c>
      <c r="N98" s="2">
        <v>392.19220229428117</v>
      </c>
      <c r="O98" s="2">
        <v>353.81297224190035</v>
      </c>
      <c r="P98" s="2">
        <v>286.91183655310726</v>
      </c>
      <c r="Q98" s="2">
        <v>249.2014499777041</v>
      </c>
      <c r="R98" s="2">
        <v>216.23790712974761</v>
      </c>
      <c r="S98" s="2">
        <v>168.8714326153725</v>
      </c>
      <c r="T98" s="2">
        <v>120.52917924663917</v>
      </c>
      <c r="U98" s="2">
        <v>104.02490653533091</v>
      </c>
      <c r="V98" s="2">
        <v>86.969931769415041</v>
      </c>
      <c r="W98" s="2">
        <v>77.865257124023842</v>
      </c>
      <c r="X98" s="2">
        <v>70.939628639800205</v>
      </c>
      <c r="Y98" s="2">
        <v>64.590930748516882</v>
      </c>
      <c r="Z98" s="2">
        <v>58.485449924423477</v>
      </c>
      <c r="AA98" s="2">
        <v>50.648242687548944</v>
      </c>
      <c r="AB98" s="2">
        <v>45.027300267576628</v>
      </c>
      <c r="AC98" s="2">
        <v>39.376464938414522</v>
      </c>
      <c r="AD98" s="2">
        <v>33.967873279387007</v>
      </c>
      <c r="AE98" s="2">
        <v>28.649163392316122</v>
      </c>
      <c r="AF98" s="2">
        <v>28.448653545706666</v>
      </c>
      <c r="AG98" s="2">
        <v>28.279919722353281</v>
      </c>
      <c r="AH98" s="2">
        <v>28.132015794847998</v>
      </c>
      <c r="AI98" s="2">
        <v>28.029474432191293</v>
      </c>
      <c r="AJ98" s="2">
        <v>28.160259447236246</v>
      </c>
      <c r="AK98" s="2"/>
      <c r="AL98" s="2"/>
      <c r="AM98" s="2"/>
      <c r="AN98" s="2"/>
      <c r="AO98" s="2"/>
    </row>
    <row r="99" spans="1:41" x14ac:dyDescent="0.25">
      <c r="A99" s="10" t="s">
        <v>101</v>
      </c>
      <c r="B99" s="10" t="s">
        <v>112</v>
      </c>
      <c r="C99" s="10" t="str">
        <f>VLOOKUP(B99,codes!A:F,3,FALSE)</f>
        <v>Primärenergieverbrauch (inkl. NEV) - Mineralöl</v>
      </c>
      <c r="D99" s="10" t="s">
        <v>33</v>
      </c>
      <c r="E99" s="10" t="s">
        <v>113</v>
      </c>
      <c r="F99" s="10" t="s">
        <v>104</v>
      </c>
      <c r="G99" s="10" t="s">
        <v>18</v>
      </c>
      <c r="H99" s="6" t="s">
        <v>16</v>
      </c>
      <c r="I99" s="6"/>
      <c r="J99" s="6"/>
      <c r="K99" s="2">
        <v>4026.0557786567056</v>
      </c>
      <c r="L99" s="2">
        <v>3901.1502445448214</v>
      </c>
      <c r="M99" s="2">
        <v>3842.4078973501601</v>
      </c>
      <c r="N99" s="2">
        <v>3716.2296519832416</v>
      </c>
      <c r="O99" s="2">
        <v>3602.348494703499</v>
      </c>
      <c r="P99" s="2">
        <v>3487.1048516329706</v>
      </c>
      <c r="Q99" s="2">
        <v>3311.1327977249389</v>
      </c>
      <c r="R99" s="2">
        <v>3136.5060938241072</v>
      </c>
      <c r="S99" s="2">
        <v>2947.40260133632</v>
      </c>
      <c r="T99" s="2">
        <v>2754.1635637511877</v>
      </c>
      <c r="U99" s="2">
        <v>2542.7730889283421</v>
      </c>
      <c r="V99" s="2">
        <v>2382.7509206753443</v>
      </c>
      <c r="W99" s="2">
        <v>2243.4699501293917</v>
      </c>
      <c r="X99" s="2">
        <v>2114.7930481513945</v>
      </c>
      <c r="Y99" s="2">
        <v>1990.0078876759492</v>
      </c>
      <c r="Z99" s="2">
        <v>1849.0778370501112</v>
      </c>
      <c r="AA99" s="2">
        <v>1765.2967827772122</v>
      </c>
      <c r="AB99" s="2">
        <v>1692.1512755208598</v>
      </c>
      <c r="AC99" s="2">
        <v>1626.0323274675204</v>
      </c>
      <c r="AD99" s="2">
        <v>1562.0148713358603</v>
      </c>
      <c r="AE99" s="2">
        <v>1486.2531459620693</v>
      </c>
      <c r="AF99" s="2">
        <v>1445.7644653031095</v>
      </c>
      <c r="AG99" s="2">
        <v>1404.4006002694252</v>
      </c>
      <c r="AH99" s="2">
        <v>1356.1020561366613</v>
      </c>
      <c r="AI99" s="2">
        <v>1298.7708134859781</v>
      </c>
      <c r="AJ99" s="2">
        <v>1213.7746554543103</v>
      </c>
      <c r="AK99" s="2"/>
      <c r="AL99" s="2"/>
      <c r="AM99" s="2"/>
      <c r="AN99" s="2"/>
      <c r="AO99" s="2"/>
    </row>
    <row r="100" spans="1:41" x14ac:dyDescent="0.25">
      <c r="A100" s="10" t="s">
        <v>101</v>
      </c>
      <c r="B100" s="10" t="s">
        <v>114</v>
      </c>
      <c r="C100" s="10" t="str">
        <f>VLOOKUP(B100,codes!A:F,3,FALSE)</f>
        <v>Primärenergieverbrauch (inkl. NEV) - Fossile Gase</v>
      </c>
      <c r="D100" s="10" t="s">
        <v>33</v>
      </c>
      <c r="E100" s="10" t="s">
        <v>115</v>
      </c>
      <c r="F100" s="10" t="s">
        <v>104</v>
      </c>
      <c r="G100" s="10" t="s">
        <v>18</v>
      </c>
      <c r="H100" s="6" t="s">
        <v>16</v>
      </c>
      <c r="I100" s="6"/>
      <c r="J100" s="6"/>
      <c r="K100" s="2">
        <v>2787.2499935519427</v>
      </c>
      <c r="L100" s="2">
        <v>2718.1256380671025</v>
      </c>
      <c r="M100" s="2">
        <v>2672.7866465303018</v>
      </c>
      <c r="N100" s="2">
        <v>2580.6748293393216</v>
      </c>
      <c r="O100" s="2">
        <v>2424.8423978224655</v>
      </c>
      <c r="P100" s="2">
        <v>2526.1960963565684</v>
      </c>
      <c r="Q100" s="2">
        <v>2508.2606251918614</v>
      </c>
      <c r="R100" s="2">
        <v>2374.2470086809017</v>
      </c>
      <c r="S100" s="2">
        <v>2273.2094149676545</v>
      </c>
      <c r="T100" s="2">
        <v>2159.2340877178472</v>
      </c>
      <c r="U100" s="2">
        <v>1988.2813463636187</v>
      </c>
      <c r="V100" s="2">
        <v>1872.6198138302148</v>
      </c>
      <c r="W100" s="2">
        <v>1782.6360133470498</v>
      </c>
      <c r="X100" s="2">
        <v>1695.0206521927628</v>
      </c>
      <c r="Y100" s="2">
        <v>1612.8200675249682</v>
      </c>
      <c r="Z100" s="2">
        <v>1495.0836646684916</v>
      </c>
      <c r="AA100" s="2">
        <v>1450.9970022527352</v>
      </c>
      <c r="AB100" s="2">
        <v>1403.2317579923767</v>
      </c>
      <c r="AC100" s="2">
        <v>1360.874375845274</v>
      </c>
      <c r="AD100" s="2">
        <v>1317.6360851578024</v>
      </c>
      <c r="AE100" s="2">
        <v>1221.0170039275474</v>
      </c>
      <c r="AF100" s="2">
        <v>1209.8562995214049</v>
      </c>
      <c r="AG100" s="2">
        <v>1198.4583691346188</v>
      </c>
      <c r="AH100" s="2">
        <v>1185.4287253298789</v>
      </c>
      <c r="AI100" s="2">
        <v>1177.6311327800809</v>
      </c>
      <c r="AJ100" s="2">
        <v>1170.7204443247463</v>
      </c>
      <c r="AK100" s="2"/>
      <c r="AL100" s="2"/>
      <c r="AM100" s="2"/>
      <c r="AN100" s="2"/>
      <c r="AO100" s="2"/>
    </row>
    <row r="101" spans="1:41" ht="14.45" customHeight="1" x14ac:dyDescent="0.25">
      <c r="A101" s="10" t="s">
        <v>101</v>
      </c>
      <c r="B101" s="10" t="s">
        <v>116</v>
      </c>
      <c r="C101" s="10" t="str">
        <f>VLOOKUP(B101,codes!A:F,3,FALSE)</f>
        <v>Primärenergieverbrauch (inkl. NEV) - Müll</v>
      </c>
      <c r="D101" s="10" t="s">
        <v>33</v>
      </c>
      <c r="E101" s="10" t="s">
        <v>117</v>
      </c>
      <c r="F101" s="10" t="s">
        <v>104</v>
      </c>
      <c r="G101" s="10" t="s">
        <v>18</v>
      </c>
      <c r="H101" s="6" t="s">
        <v>16</v>
      </c>
      <c r="I101" s="6"/>
      <c r="J101" s="6"/>
      <c r="K101" s="2">
        <v>254.74697416286457</v>
      </c>
      <c r="L101" s="2">
        <v>257.26850871082377</v>
      </c>
      <c r="M101" s="2">
        <v>258.4798264319665</v>
      </c>
      <c r="N101" s="2">
        <v>257.68771461529326</v>
      </c>
      <c r="O101" s="2">
        <v>255.78714302580337</v>
      </c>
      <c r="P101" s="2">
        <v>252.95123745849739</v>
      </c>
      <c r="Q101" s="2">
        <v>249.33888115449733</v>
      </c>
      <c r="R101" s="2">
        <v>246.08496012349735</v>
      </c>
      <c r="S101" s="2">
        <v>242.87301712449721</v>
      </c>
      <c r="T101" s="2">
        <v>240.01491647749711</v>
      </c>
      <c r="U101" s="2">
        <v>237.88895283849735</v>
      </c>
      <c r="V101" s="2">
        <v>235.91583698149714</v>
      </c>
      <c r="W101" s="2">
        <v>234.28388528049737</v>
      </c>
      <c r="X101" s="2">
        <v>232.74049393849708</v>
      </c>
      <c r="Y101" s="2">
        <v>231.20697154849722</v>
      </c>
      <c r="Z101" s="2">
        <v>229.78863365249731</v>
      </c>
      <c r="AA101" s="2">
        <v>228.40405115249726</v>
      </c>
      <c r="AB101" s="2">
        <v>227.23589476649707</v>
      </c>
      <c r="AC101" s="2">
        <v>226.25935507149703</v>
      </c>
      <c r="AD101" s="2">
        <v>225.87062572849732</v>
      </c>
      <c r="AE101" s="2">
        <v>225.58154023249719</v>
      </c>
      <c r="AF101" s="2">
        <v>225.2363917544973</v>
      </c>
      <c r="AG101" s="2">
        <v>224.93355369849701</v>
      </c>
      <c r="AH101" s="2">
        <v>224.65869516349707</v>
      </c>
      <c r="AI101" s="2">
        <v>224.40580158049733</v>
      </c>
      <c r="AJ101" s="2">
        <v>224.89064919249728</v>
      </c>
      <c r="AK101" s="2"/>
      <c r="AL101" s="2"/>
      <c r="AM101" s="2"/>
      <c r="AN101" s="2"/>
      <c r="AO101" s="2"/>
    </row>
    <row r="102" spans="1:41" x14ac:dyDescent="0.25">
      <c r="A102" s="10" t="s">
        <v>101</v>
      </c>
      <c r="B102" s="10" t="s">
        <v>118</v>
      </c>
      <c r="C102" s="10" t="str">
        <f>VLOOKUP(B102,codes!A:F,3,FALSE)</f>
        <v>Primärenergieverbrauch (inkl. NEV) - Kernenergie</v>
      </c>
      <c r="D102" s="10" t="s">
        <v>33</v>
      </c>
      <c r="E102" s="10" t="s">
        <v>119</v>
      </c>
      <c r="F102" s="10" t="s">
        <v>104</v>
      </c>
      <c r="G102" s="10" t="s">
        <v>18</v>
      </c>
      <c r="H102" s="6" t="s">
        <v>16</v>
      </c>
      <c r="I102" s="6"/>
      <c r="J102" s="6"/>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c r="AB102" s="2">
        <v>0</v>
      </c>
      <c r="AC102" s="2">
        <v>0</v>
      </c>
      <c r="AD102" s="2">
        <v>0</v>
      </c>
      <c r="AE102" s="2">
        <v>0</v>
      </c>
      <c r="AF102" s="2">
        <v>0</v>
      </c>
      <c r="AG102" s="2">
        <v>0</v>
      </c>
      <c r="AH102" s="2">
        <v>0</v>
      </c>
      <c r="AI102" s="2">
        <v>0</v>
      </c>
      <c r="AJ102" s="2">
        <v>0</v>
      </c>
      <c r="AK102" s="2"/>
      <c r="AL102" s="2"/>
      <c r="AM102" s="2"/>
      <c r="AN102" s="2"/>
      <c r="AO102" s="2"/>
    </row>
    <row r="103" spans="1:41" x14ac:dyDescent="0.25">
      <c r="A103" s="10" t="s">
        <v>101</v>
      </c>
      <c r="B103" s="10" t="s">
        <v>120</v>
      </c>
      <c r="C103" s="10" t="str">
        <f>VLOOKUP(B103,codes!A:F,3,FALSE)</f>
        <v>Primärenergieverbrauch (inkl. NEV) - Biomasse</v>
      </c>
      <c r="D103" s="10" t="s">
        <v>33</v>
      </c>
      <c r="E103" s="10" t="s">
        <v>121</v>
      </c>
      <c r="F103" s="10" t="s">
        <v>104</v>
      </c>
      <c r="G103" s="10" t="s">
        <v>18</v>
      </c>
      <c r="H103" s="6" t="s">
        <v>16</v>
      </c>
      <c r="I103" s="6"/>
      <c r="J103" s="6"/>
      <c r="K103" s="2">
        <v>1136.8673040954206</v>
      </c>
      <c r="L103" s="2">
        <v>1123.6338109413664</v>
      </c>
      <c r="M103" s="2">
        <v>1077.5417500955552</v>
      </c>
      <c r="N103" s="2">
        <v>1075.1844585010101</v>
      </c>
      <c r="O103" s="2">
        <v>1076.1986314690469</v>
      </c>
      <c r="P103" s="2">
        <v>980.76283419289632</v>
      </c>
      <c r="Q103" s="2">
        <v>932.79992745713946</v>
      </c>
      <c r="R103" s="2">
        <v>889.92785195126817</v>
      </c>
      <c r="S103" s="2">
        <v>854.02840684831369</v>
      </c>
      <c r="T103" s="2">
        <v>834.25063097608938</v>
      </c>
      <c r="U103" s="2">
        <v>901.28023466221896</v>
      </c>
      <c r="V103" s="2">
        <v>893.04145746291931</v>
      </c>
      <c r="W103" s="2">
        <v>888.80722574719221</v>
      </c>
      <c r="X103" s="2">
        <v>885.91267111772788</v>
      </c>
      <c r="Y103" s="2">
        <v>889.84759959464191</v>
      </c>
      <c r="Z103" s="2">
        <v>950.84906088687887</v>
      </c>
      <c r="AA103" s="2">
        <v>949.01743543734494</v>
      </c>
      <c r="AB103" s="2">
        <v>950.95108396338014</v>
      </c>
      <c r="AC103" s="2">
        <v>952.30317261229652</v>
      </c>
      <c r="AD103" s="2">
        <v>952.42150042696346</v>
      </c>
      <c r="AE103" s="2">
        <v>1018.4703324909256</v>
      </c>
      <c r="AF103" s="2">
        <v>1012.3276885176615</v>
      </c>
      <c r="AG103" s="2">
        <v>1005.5196422686394</v>
      </c>
      <c r="AH103" s="2">
        <v>1001.7462844589622</v>
      </c>
      <c r="AI103" s="2">
        <v>1000.5756669165374</v>
      </c>
      <c r="AJ103" s="2">
        <v>1007.3629693312475</v>
      </c>
      <c r="AK103" s="2"/>
      <c r="AL103" s="2"/>
      <c r="AM103" s="2"/>
      <c r="AN103" s="2"/>
      <c r="AO103" s="2"/>
    </row>
    <row r="104" spans="1:41" x14ac:dyDescent="0.25">
      <c r="A104" s="10" t="s">
        <v>101</v>
      </c>
      <c r="B104" s="10" t="s">
        <v>122</v>
      </c>
      <c r="C104" s="10" t="str">
        <f>VLOOKUP(B104,codes!A:F,3,FALSE)</f>
        <v>Primärenergieverbrauch (inkl. NEV) - Windenergie</v>
      </c>
      <c r="D104" s="10" t="s">
        <v>33</v>
      </c>
      <c r="E104" s="10" t="s">
        <v>123</v>
      </c>
      <c r="F104" s="10" t="s">
        <v>104</v>
      </c>
      <c r="G104" s="10" t="s">
        <v>18</v>
      </c>
      <c r="H104" s="6" t="s">
        <v>16</v>
      </c>
      <c r="I104" s="6"/>
      <c r="J104" s="6"/>
      <c r="K104" s="2">
        <v>599.30050551287502</v>
      </c>
      <c r="L104" s="2">
        <v>643.62532626940379</v>
      </c>
      <c r="M104" s="2">
        <v>686.32208726130216</v>
      </c>
      <c r="N104" s="2">
        <v>755.86943989205281</v>
      </c>
      <c r="O104" s="2">
        <v>852.28855903168176</v>
      </c>
      <c r="P104" s="2">
        <v>970.01402480430977</v>
      </c>
      <c r="Q104" s="2">
        <v>1099.5843661745516</v>
      </c>
      <c r="R104" s="2">
        <v>1182.1303299792846</v>
      </c>
      <c r="S104" s="2">
        <v>1239.0791102465721</v>
      </c>
      <c r="T104" s="2">
        <v>1304.1306343243155</v>
      </c>
      <c r="U104" s="2">
        <v>1376.091464441075</v>
      </c>
      <c r="V104" s="2">
        <v>1422.0614271837558</v>
      </c>
      <c r="W104" s="2">
        <v>1468.0313899264368</v>
      </c>
      <c r="X104" s="2">
        <v>1514.0013526691173</v>
      </c>
      <c r="Y104" s="2">
        <v>1559.9713154117983</v>
      </c>
      <c r="Z104" s="2">
        <v>1605.9412781544788</v>
      </c>
      <c r="AA104" s="2">
        <v>1652.8258914748742</v>
      </c>
      <c r="AB104" s="2">
        <v>1699.7105047952696</v>
      </c>
      <c r="AC104" s="2">
        <v>1746.5951181156647</v>
      </c>
      <c r="AD104" s="2">
        <v>1793.4797314360601</v>
      </c>
      <c r="AE104" s="2">
        <v>1840.3643447564555</v>
      </c>
      <c r="AF104" s="2">
        <v>1864.2937727469036</v>
      </c>
      <c r="AG104" s="2">
        <v>1888.2232007373511</v>
      </c>
      <c r="AH104" s="2">
        <v>1912.1526287277993</v>
      </c>
      <c r="AI104" s="2">
        <v>1936.0820567182477</v>
      </c>
      <c r="AJ104" s="2">
        <v>1960.0114847086952</v>
      </c>
      <c r="AK104" s="2"/>
      <c r="AL104" s="2"/>
      <c r="AM104" s="2"/>
      <c r="AN104" s="2"/>
      <c r="AO104" s="2"/>
    </row>
    <row r="105" spans="1:41" x14ac:dyDescent="0.25">
      <c r="A105" s="10" t="s">
        <v>101</v>
      </c>
      <c r="B105" s="10" t="s">
        <v>124</v>
      </c>
      <c r="C105" s="10" t="str">
        <f>VLOOKUP(B105,codes!A:F,3,FALSE)</f>
        <v>Primärenergieverbrauch (inkl. NEV) - Wasserkraft</v>
      </c>
      <c r="D105" s="10" t="s">
        <v>33</v>
      </c>
      <c r="E105" s="10" t="s">
        <v>125</v>
      </c>
      <c r="F105" s="10" t="s">
        <v>104</v>
      </c>
      <c r="G105" s="10" t="s">
        <v>18</v>
      </c>
      <c r="H105" s="6" t="s">
        <v>16</v>
      </c>
      <c r="I105" s="6"/>
      <c r="J105" s="6"/>
      <c r="K105" s="2">
        <v>74.101758881125548</v>
      </c>
      <c r="L105" s="2">
        <v>74.168858175060407</v>
      </c>
      <c r="M105" s="2">
        <v>74.235964395731543</v>
      </c>
      <c r="N105" s="2">
        <v>74.303063689666388</v>
      </c>
      <c r="O105" s="2">
        <v>74.370169910337509</v>
      </c>
      <c r="P105" s="2">
        <v>74.437269204272368</v>
      </c>
      <c r="Q105" s="2">
        <v>74.504375424943504</v>
      </c>
      <c r="R105" s="2">
        <v>74.571481645614611</v>
      </c>
      <c r="S105" s="2">
        <v>74.638580939549485</v>
      </c>
      <c r="T105" s="2">
        <v>74.705687160220577</v>
      </c>
      <c r="U105" s="2">
        <v>74.772786454155479</v>
      </c>
      <c r="V105" s="2">
        <v>74.839889904132079</v>
      </c>
      <c r="W105" s="2">
        <v>74.906993354108693</v>
      </c>
      <c r="X105" s="2">
        <v>74.97409680408532</v>
      </c>
      <c r="Y105" s="2">
        <v>75.04120025406192</v>
      </c>
      <c r="Z105" s="2">
        <v>75.108303704038534</v>
      </c>
      <c r="AA105" s="2">
        <v>75.175407154015147</v>
      </c>
      <c r="AB105" s="2">
        <v>75.242510603991775</v>
      </c>
      <c r="AC105" s="2">
        <v>75.309614053968374</v>
      </c>
      <c r="AD105" s="2">
        <v>75.376717503945002</v>
      </c>
      <c r="AE105" s="2">
        <v>75.443820953921602</v>
      </c>
      <c r="AF105" s="2">
        <v>75.51092440389823</v>
      </c>
      <c r="AG105" s="2">
        <v>75.578027853874843</v>
      </c>
      <c r="AH105" s="2">
        <v>75.645131303851485</v>
      </c>
      <c r="AI105" s="2">
        <v>75.712234753828085</v>
      </c>
      <c r="AJ105" s="2">
        <v>75.779338203804713</v>
      </c>
      <c r="AK105" s="2"/>
      <c r="AL105" s="2"/>
      <c r="AM105" s="2"/>
      <c r="AN105" s="2"/>
      <c r="AO105" s="2"/>
    </row>
    <row r="106" spans="1:41" x14ac:dyDescent="0.25">
      <c r="A106" s="10" t="s">
        <v>101</v>
      </c>
      <c r="B106" s="10" t="s">
        <v>126</v>
      </c>
      <c r="C106" s="10" t="str">
        <f>VLOOKUP(B106,codes!A:F,3,FALSE)</f>
        <v>Primärenergieverbrauch (inkl. NEV) - Solarenergie</v>
      </c>
      <c r="D106" s="10" t="s">
        <v>33</v>
      </c>
      <c r="E106" s="10" t="s">
        <v>127</v>
      </c>
      <c r="F106" s="10" t="s">
        <v>104</v>
      </c>
      <c r="G106" s="10" t="s">
        <v>18</v>
      </c>
      <c r="H106" s="6" t="s">
        <v>16</v>
      </c>
      <c r="I106" s="6"/>
      <c r="J106" s="6"/>
      <c r="K106" s="2">
        <v>411.88765717867619</v>
      </c>
      <c r="L106" s="2">
        <v>472.19869166298753</v>
      </c>
      <c r="M106" s="2">
        <v>536.62192450673285</v>
      </c>
      <c r="N106" s="2">
        <v>602.45338892386587</v>
      </c>
      <c r="O106" s="2">
        <v>670.79756102483157</v>
      </c>
      <c r="P106" s="2">
        <v>741.08418993284045</v>
      </c>
      <c r="Q106" s="2">
        <v>809.41398919368942</v>
      </c>
      <c r="R106" s="2">
        <v>875.63680910383005</v>
      </c>
      <c r="S106" s="2">
        <v>939.56047756927694</v>
      </c>
      <c r="T106" s="2">
        <v>996.9001286417373</v>
      </c>
      <c r="U106" s="2">
        <v>1044.4759580479131</v>
      </c>
      <c r="V106" s="2">
        <v>1092.7694920796878</v>
      </c>
      <c r="W106" s="2">
        <v>1141.0167526303094</v>
      </c>
      <c r="X106" s="2">
        <v>1189.4773208419069</v>
      </c>
      <c r="Y106" s="2">
        <v>1237.1446779966079</v>
      </c>
      <c r="Z106" s="2">
        <v>1284.8423553252771</v>
      </c>
      <c r="AA106" s="2">
        <v>1285.6555279347474</v>
      </c>
      <c r="AB106" s="2">
        <v>1286.201831587764</v>
      </c>
      <c r="AC106" s="2">
        <v>1286.741820817937</v>
      </c>
      <c r="AD106" s="2">
        <v>1286.9948132852317</v>
      </c>
      <c r="AE106" s="2">
        <v>1287.1706179646915</v>
      </c>
      <c r="AF106" s="2">
        <v>1279.280703601484</v>
      </c>
      <c r="AG106" s="2">
        <v>1271.3365335688975</v>
      </c>
      <c r="AH106" s="2">
        <v>1263.4093933998308</v>
      </c>
      <c r="AI106" s="2">
        <v>1255.26909719526</v>
      </c>
      <c r="AJ106" s="2">
        <v>1247.174487533224</v>
      </c>
      <c r="AK106" s="2"/>
      <c r="AL106" s="2"/>
      <c r="AM106" s="2"/>
      <c r="AN106" s="2"/>
      <c r="AO106" s="2"/>
    </row>
    <row r="107" spans="1:41" x14ac:dyDescent="0.25">
      <c r="A107" s="10" t="s">
        <v>101</v>
      </c>
      <c r="B107" s="10" t="s">
        <v>128</v>
      </c>
      <c r="C107" s="10" t="str">
        <f>VLOOKUP(B107,codes!A:F,3,FALSE)</f>
        <v>Primärenergieverbrauch (inkl. NEV) - Geothermie und Umweltwärme</v>
      </c>
      <c r="D107" s="10" t="s">
        <v>33</v>
      </c>
      <c r="E107" s="10" t="s">
        <v>129</v>
      </c>
      <c r="F107" s="10" t="s">
        <v>104</v>
      </c>
      <c r="G107" s="10" t="s">
        <v>18</v>
      </c>
      <c r="H107" s="6" t="s">
        <v>16</v>
      </c>
      <c r="I107" s="6"/>
      <c r="J107" s="6"/>
      <c r="K107" s="2">
        <v>133.19143848567688</v>
      </c>
      <c r="L107" s="2">
        <v>160.76603683222802</v>
      </c>
      <c r="M107" s="2">
        <v>187.52841367504553</v>
      </c>
      <c r="N107" s="2">
        <v>234.56846392941375</v>
      </c>
      <c r="O107" s="2">
        <v>308.22694326772785</v>
      </c>
      <c r="P107" s="2">
        <v>388.13337671748502</v>
      </c>
      <c r="Q107" s="2">
        <v>452.6359315867744</v>
      </c>
      <c r="R107" s="2">
        <v>498.51430344962483</v>
      </c>
      <c r="S107" s="2">
        <v>539.60228226090828</v>
      </c>
      <c r="T107" s="2">
        <v>570.27971733563993</v>
      </c>
      <c r="U107" s="2">
        <v>598.68935058405214</v>
      </c>
      <c r="V107" s="2">
        <v>618.90752805831505</v>
      </c>
      <c r="W107" s="2">
        <v>632.34598835537327</v>
      </c>
      <c r="X107" s="2">
        <v>643.87186956862263</v>
      </c>
      <c r="Y107" s="2">
        <v>652.53286834297353</v>
      </c>
      <c r="Z107" s="2">
        <v>662.13830158077815</v>
      </c>
      <c r="AA107" s="2">
        <v>669.10970631303621</v>
      </c>
      <c r="AB107" s="2">
        <v>673.78463606923754</v>
      </c>
      <c r="AC107" s="2">
        <v>679.29992885688023</v>
      </c>
      <c r="AD107" s="2">
        <v>686.30482684787478</v>
      </c>
      <c r="AE107" s="2">
        <v>693.77802287184522</v>
      </c>
      <c r="AF107" s="2">
        <v>697.06091986807644</v>
      </c>
      <c r="AG107" s="2">
        <v>701.79313597363227</v>
      </c>
      <c r="AH107" s="2">
        <v>706.86537199626923</v>
      </c>
      <c r="AI107" s="2">
        <v>712.56981344065866</v>
      </c>
      <c r="AJ107" s="2">
        <v>716.4717686876146</v>
      </c>
      <c r="AK107" s="2"/>
      <c r="AL107" s="2"/>
      <c r="AM107" s="2"/>
      <c r="AN107" s="2"/>
      <c r="AO107" s="2"/>
    </row>
    <row r="108" spans="1:41" x14ac:dyDescent="0.25">
      <c r="A108" s="10" t="s">
        <v>101</v>
      </c>
      <c r="B108" s="10" t="s">
        <v>130</v>
      </c>
      <c r="C108" s="10" t="str">
        <f>VLOOKUP(B108,codes!A:F,3,FALSE)</f>
        <v>Primärenergieverbrauch (inkl. NEV) - Sonstige EE</v>
      </c>
      <c r="D108" s="10" t="s">
        <v>33</v>
      </c>
      <c r="E108" s="10" t="s">
        <v>131</v>
      </c>
      <c r="F108" s="10" t="s">
        <v>104</v>
      </c>
      <c r="G108" s="10" t="s">
        <v>18</v>
      </c>
      <c r="H108" s="6" t="s">
        <v>16</v>
      </c>
      <c r="I108" s="6"/>
      <c r="J108" s="6"/>
      <c r="K108" s="2">
        <v>0</v>
      </c>
      <c r="L108" s="2">
        <v>0</v>
      </c>
      <c r="M108" s="2">
        <v>0</v>
      </c>
      <c r="N108" s="2">
        <v>0</v>
      </c>
      <c r="O108" s="2">
        <v>0</v>
      </c>
      <c r="P108" s="2">
        <v>0</v>
      </c>
      <c r="Q108" s="2">
        <v>0</v>
      </c>
      <c r="R108" s="2">
        <v>0</v>
      </c>
      <c r="S108" s="2">
        <v>0</v>
      </c>
      <c r="T108" s="2">
        <v>0</v>
      </c>
      <c r="U108" s="2">
        <v>0</v>
      </c>
      <c r="V108" s="2">
        <v>0</v>
      </c>
      <c r="W108" s="2">
        <v>0</v>
      </c>
      <c r="X108" s="2">
        <v>0</v>
      </c>
      <c r="Y108" s="2">
        <v>0</v>
      </c>
      <c r="Z108" s="2">
        <v>0</v>
      </c>
      <c r="AA108" s="2">
        <v>0</v>
      </c>
      <c r="AB108" s="2">
        <v>0</v>
      </c>
      <c r="AC108" s="2">
        <v>0</v>
      </c>
      <c r="AD108" s="2">
        <v>0</v>
      </c>
      <c r="AE108" s="2">
        <v>0</v>
      </c>
      <c r="AF108" s="2">
        <v>0</v>
      </c>
      <c r="AG108" s="2">
        <v>0</v>
      </c>
      <c r="AH108" s="2">
        <v>0</v>
      </c>
      <c r="AI108" s="2">
        <v>0</v>
      </c>
      <c r="AJ108" s="2">
        <v>0</v>
      </c>
      <c r="AK108" s="2"/>
      <c r="AL108" s="2"/>
      <c r="AM108" s="2"/>
      <c r="AN108" s="2"/>
      <c r="AO108" s="2"/>
    </row>
    <row r="109" spans="1:41" x14ac:dyDescent="0.25">
      <c r="A109" s="10" t="s">
        <v>101</v>
      </c>
      <c r="B109" s="10" t="s">
        <v>132</v>
      </c>
      <c r="C109" s="10" t="str">
        <f>VLOOKUP(B109,codes!A:F,3,FALSE)</f>
        <v>Primärenergieverbrauch (inkl. NEV) - Stromhandelssaldo</v>
      </c>
      <c r="D109" s="10" t="s">
        <v>33</v>
      </c>
      <c r="E109" s="10" t="s">
        <v>133</v>
      </c>
      <c r="F109" s="10" t="s">
        <v>104</v>
      </c>
      <c r="G109" s="10" t="s">
        <v>18</v>
      </c>
      <c r="H109" s="6" t="s">
        <v>16</v>
      </c>
      <c r="I109" s="6"/>
      <c r="J109" s="6"/>
      <c r="K109" s="2">
        <v>8.0904556274414077</v>
      </c>
      <c r="L109" s="2">
        <v>-6.8375747680664078</v>
      </c>
      <c r="M109" s="2">
        <v>-2.1413177490234374</v>
      </c>
      <c r="N109" s="2">
        <v>14.006607055664059</v>
      </c>
      <c r="O109" s="2">
        <v>18.719439697265621</v>
      </c>
      <c r="P109" s="2">
        <v>-98.305169677734398</v>
      </c>
      <c r="Q109" s="2">
        <v>-203.7623291015625</v>
      </c>
      <c r="R109" s="2">
        <v>-224.42364349365229</v>
      </c>
      <c r="S109" s="2">
        <v>-222.92247161865228</v>
      </c>
      <c r="T109" s="2">
        <v>-220.62108306884772</v>
      </c>
      <c r="U109" s="2">
        <v>-224.16785430908203</v>
      </c>
      <c r="V109" s="2">
        <v>-225.40315704345704</v>
      </c>
      <c r="W109" s="2">
        <v>-226.63845977783203</v>
      </c>
      <c r="X109" s="2">
        <v>-227.87376251220704</v>
      </c>
      <c r="Y109" s="2">
        <v>-229.10906524658205</v>
      </c>
      <c r="Z109" s="2">
        <v>-230.34436798095703</v>
      </c>
      <c r="AA109" s="2">
        <v>-235.12737304687499</v>
      </c>
      <c r="AB109" s="2">
        <v>-239.91037811279298</v>
      </c>
      <c r="AC109" s="2">
        <v>-244.69338317871095</v>
      </c>
      <c r="AD109" s="2">
        <v>-249.47638824462891</v>
      </c>
      <c r="AE109" s="2">
        <v>-254.25939331054687</v>
      </c>
      <c r="AF109" s="2">
        <v>-251.36915130615236</v>
      </c>
      <c r="AG109" s="2">
        <v>-248.47890930175782</v>
      </c>
      <c r="AH109" s="2">
        <v>-245.58866729736329</v>
      </c>
      <c r="AI109" s="2">
        <v>-242.69842529296875</v>
      </c>
      <c r="AJ109" s="2">
        <v>-239.80818328857421</v>
      </c>
      <c r="AK109" s="2"/>
      <c r="AL109" s="2"/>
      <c r="AM109" s="2"/>
      <c r="AN109" s="2"/>
      <c r="AO109" s="2"/>
    </row>
    <row r="110" spans="1:41" x14ac:dyDescent="0.25">
      <c r="A110" s="10" t="s">
        <v>101</v>
      </c>
      <c r="B110" s="10" t="s">
        <v>134</v>
      </c>
      <c r="C110" s="10" t="str">
        <f>VLOOKUP(B110,codes!A:F,3,FALSE)</f>
        <v>Primärenergieverbrauch (inkl. NEV) - Synthetische Kraftstoffe</v>
      </c>
      <c r="D110" s="10" t="s">
        <v>33</v>
      </c>
      <c r="E110" s="10" t="s">
        <v>135</v>
      </c>
      <c r="F110" s="10" t="s">
        <v>104</v>
      </c>
      <c r="G110" s="10" t="s">
        <v>18</v>
      </c>
      <c r="H110" s="6" t="s">
        <v>16</v>
      </c>
      <c r="I110" s="6"/>
      <c r="J110" s="6"/>
      <c r="K110" s="2">
        <v>6.3514144201527474</v>
      </c>
      <c r="L110" s="2">
        <v>9.6127331443800994</v>
      </c>
      <c r="M110" s="2">
        <v>13.952313830002206</v>
      </c>
      <c r="N110" s="2">
        <v>34.77733933490169</v>
      </c>
      <c r="O110" s="2">
        <v>66.861821211403608</v>
      </c>
      <c r="P110" s="2">
        <v>111.4768420692583</v>
      </c>
      <c r="Q110" s="2">
        <v>143.75607354375455</v>
      </c>
      <c r="R110" s="2">
        <v>184.53581391678156</v>
      </c>
      <c r="S110" s="2">
        <v>235.03263040714882</v>
      </c>
      <c r="T110" s="2">
        <v>289.74434960626297</v>
      </c>
      <c r="U110" s="2">
        <v>337.73691376509612</v>
      </c>
      <c r="V110" s="2">
        <v>375.03806607232735</v>
      </c>
      <c r="W110" s="2">
        <v>394.774487083145</v>
      </c>
      <c r="X110" s="2">
        <v>409.99074557806694</v>
      </c>
      <c r="Y110" s="2">
        <v>428.85769486379786</v>
      </c>
      <c r="Z110" s="2">
        <v>454.82863037460083</v>
      </c>
      <c r="AA110" s="2">
        <v>479.26484825118172</v>
      </c>
      <c r="AB110" s="2">
        <v>502.74553553639078</v>
      </c>
      <c r="AC110" s="2">
        <v>529.05748588735901</v>
      </c>
      <c r="AD110" s="2">
        <v>558.58621698109289</v>
      </c>
      <c r="AE110" s="2">
        <v>594.45644720354699</v>
      </c>
      <c r="AF110" s="2">
        <v>596.89798179574007</v>
      </c>
      <c r="AG110" s="2">
        <v>604.18287942909535</v>
      </c>
      <c r="AH110" s="2">
        <v>617.06989649671254</v>
      </c>
      <c r="AI110" s="2">
        <v>636.67826396466489</v>
      </c>
      <c r="AJ110" s="2">
        <v>679.39497235858755</v>
      </c>
      <c r="AK110" s="2"/>
      <c r="AL110" s="2"/>
      <c r="AM110" s="2"/>
      <c r="AN110" s="2"/>
      <c r="AO110" s="2"/>
    </row>
    <row r="111" spans="1:41" ht="15" customHeight="1" x14ac:dyDescent="0.25">
      <c r="A111" s="10" t="s">
        <v>101</v>
      </c>
      <c r="B111" s="10" t="s">
        <v>136</v>
      </c>
      <c r="C111" s="10" t="str">
        <f>VLOOKUP(B111,codes!A:F,3,FALSE)</f>
        <v>Primärenergieverbrauch (inkl. NEV) -  gesamt</v>
      </c>
      <c r="D111" s="10" t="s">
        <v>33</v>
      </c>
      <c r="E111" s="10" t="s">
        <v>137</v>
      </c>
      <c r="F111" s="10" t="s">
        <v>104</v>
      </c>
      <c r="G111" s="10" t="s">
        <v>18</v>
      </c>
      <c r="H111" s="6" t="s">
        <v>16</v>
      </c>
      <c r="I111" s="6"/>
      <c r="J111" s="6"/>
      <c r="K111" s="2">
        <v>10633.988537028839</v>
      </c>
      <c r="L111" s="2">
        <v>10416.59865975158</v>
      </c>
      <c r="M111" s="2">
        <v>10198.400115440263</v>
      </c>
      <c r="N111" s="2">
        <v>9999.0065877882862</v>
      </c>
      <c r="O111" s="2">
        <v>9811.0351216497402</v>
      </c>
      <c r="P111" s="2">
        <v>9776.3362926168284</v>
      </c>
      <c r="Q111" s="2">
        <v>9674.1486437966305</v>
      </c>
      <c r="R111" s="2">
        <v>9497.2457949400377</v>
      </c>
      <c r="S111" s="2">
        <v>9331.8800204906292</v>
      </c>
      <c r="T111" s="2">
        <v>9160.9761345291499</v>
      </c>
      <c r="U111" s="2">
        <v>9012.5338000662159</v>
      </c>
      <c r="V111" s="2">
        <v>8856.7647162312915</v>
      </c>
      <c r="W111" s="2">
        <v>8735.4228368190234</v>
      </c>
      <c r="X111" s="2">
        <v>8624.5849737160115</v>
      </c>
      <c r="Y111" s="2">
        <v>8530.5952141646885</v>
      </c>
      <c r="Z111" s="2">
        <v>8450.5107757016904</v>
      </c>
      <c r="AA111" s="2">
        <v>8383.5941355985851</v>
      </c>
      <c r="AB111" s="2">
        <v>8328.298365080027</v>
      </c>
      <c r="AC111" s="2">
        <v>8288.733030700856</v>
      </c>
      <c r="AD111" s="2">
        <v>8254.4698161003416</v>
      </c>
      <c r="AE111" s="2">
        <v>8227.9709683667115</v>
      </c>
      <c r="AF111" s="2">
        <v>8194.1319901935312</v>
      </c>
      <c r="AG111" s="2">
        <v>8164.8609721413122</v>
      </c>
      <c r="AH111" s="2">
        <v>8136.0869713363436</v>
      </c>
      <c r="AI111" s="2">
        <v>8113.3783475815098</v>
      </c>
      <c r="AJ111" s="2">
        <v>8094.0549707160781</v>
      </c>
      <c r="AK111" s="2"/>
      <c r="AL111" s="2"/>
      <c r="AM111" s="2"/>
      <c r="AN111" s="2"/>
      <c r="AO111" s="2"/>
    </row>
    <row r="112" spans="1:41" ht="14.45" customHeight="1" x14ac:dyDescent="0.25">
      <c r="A112" s="10" t="s">
        <v>101</v>
      </c>
      <c r="B112" s="10" t="s">
        <v>138</v>
      </c>
      <c r="C112" s="10" t="str">
        <f>VLOOKUP(B112,codes!A:F,3,FALSE)</f>
        <v>Primärenergieverbrauch (inkl. NEV) -  gesamt - Änderung ggü. 2008</v>
      </c>
      <c r="D112" s="10" t="s">
        <v>33</v>
      </c>
      <c r="E112" s="10" t="s">
        <v>139</v>
      </c>
      <c r="F112" s="10" t="s">
        <v>17</v>
      </c>
      <c r="G112" s="10" t="s">
        <v>18</v>
      </c>
      <c r="H112" s="6" t="s">
        <v>16</v>
      </c>
      <c r="I112" s="6"/>
      <c r="J112" s="6"/>
      <c r="K112" s="2">
        <v>-25.256564913583702</v>
      </c>
      <c r="L112" s="2">
        <v>-26.784539682800133</v>
      </c>
      <c r="M112" s="2">
        <v>-28.318198354322476</v>
      </c>
      <c r="N112" s="2">
        <v>-29.719681639621477</v>
      </c>
      <c r="O112" s="2">
        <v>-31.040882337600639</v>
      </c>
      <c r="P112" s="2">
        <v>-31.284771040918791</v>
      </c>
      <c r="Q112" s="2">
        <v>-32.003020441849593</v>
      </c>
      <c r="R112" s="2">
        <v>-33.246422816609844</v>
      </c>
      <c r="S112" s="2">
        <v>-34.408734209464484</v>
      </c>
      <c r="T112" s="2">
        <v>-35.609971493283034</v>
      </c>
      <c r="U112" s="2">
        <v>-36.653332594470221</v>
      </c>
      <c r="V112" s="2">
        <v>-37.748191439347188</v>
      </c>
      <c r="W112" s="2">
        <v>-38.601070756974195</v>
      </c>
      <c r="X112" s="2">
        <v>-39.380120179221535</v>
      </c>
      <c r="Y112" s="2">
        <v>-40.040748829266605</v>
      </c>
      <c r="Z112" s="2">
        <v>-40.603640730724656</v>
      </c>
      <c r="AA112" s="2">
        <v>-41.073979731780682</v>
      </c>
      <c r="AB112" s="2">
        <v>-41.462638777247548</v>
      </c>
      <c r="AC112" s="2">
        <v>-41.740732833070957</v>
      </c>
      <c r="AD112" s="2">
        <v>-41.981559720125418</v>
      </c>
      <c r="AE112" s="2">
        <v>-42.167812968240803</v>
      </c>
      <c r="AF112" s="2">
        <v>-42.405658011958003</v>
      </c>
      <c r="AG112" s="2">
        <v>-42.611396096974843</v>
      </c>
      <c r="AH112" s="2">
        <v>-42.81364078191632</v>
      </c>
      <c r="AI112" s="2">
        <v>-42.973253568747047</v>
      </c>
      <c r="AJ112" s="2">
        <v>-43.109072368942535</v>
      </c>
      <c r="AK112" s="2"/>
      <c r="AL112" s="2"/>
      <c r="AM112" s="2"/>
      <c r="AN112" s="2"/>
      <c r="AO112" s="2"/>
    </row>
    <row r="113" spans="1:41" x14ac:dyDescent="0.25">
      <c r="A113" s="10" t="s">
        <v>101</v>
      </c>
      <c r="B113" s="10" t="s">
        <v>140</v>
      </c>
      <c r="C113" s="10" t="str">
        <f>VLOOKUP(B113,codes!A:F,3,FALSE)</f>
        <v>Primärenergieverbrauch (inkl. NEV) - gesamt - nach EU-Definition (ohne nichtenergtischen Verbrauch, ohne Endenergieverbrauch an Umweltwärme)</v>
      </c>
      <c r="D113" s="10" t="s">
        <v>33</v>
      </c>
      <c r="E113" s="10" t="s">
        <v>141</v>
      </c>
      <c r="F113" s="10" t="s">
        <v>104</v>
      </c>
      <c r="G113" s="10" t="s">
        <v>18</v>
      </c>
      <c r="H113" s="6" t="s">
        <v>16</v>
      </c>
      <c r="I113" s="6"/>
      <c r="J113" s="6"/>
      <c r="K113" s="2">
        <v>9700.5382259812068</v>
      </c>
      <c r="L113" s="2">
        <v>9447.1995427627298</v>
      </c>
      <c r="M113" s="2">
        <v>9177.6828992533028</v>
      </c>
      <c r="N113" s="2">
        <v>8894.5620419687257</v>
      </c>
      <c r="O113" s="2">
        <v>8595.0375026455713</v>
      </c>
      <c r="P113" s="2">
        <v>8460.6762047899774</v>
      </c>
      <c r="Q113" s="2">
        <v>8288.4376885195961</v>
      </c>
      <c r="R113" s="2">
        <v>8053.7311543401202</v>
      </c>
      <c r="S113" s="2">
        <v>7834.5518231421602</v>
      </c>
      <c r="T113" s="2">
        <v>7619.5615256801439</v>
      </c>
      <c r="U113" s="2">
        <v>7429.2476221593579</v>
      </c>
      <c r="V113" s="2">
        <v>7237.3288699309032</v>
      </c>
      <c r="W113" s="2">
        <v>7086.6158560573031</v>
      </c>
      <c r="X113" s="2">
        <v>6948.3182137237691</v>
      </c>
      <c r="Y113" s="2">
        <v>6829.7323476788279</v>
      </c>
      <c r="Z113" s="2">
        <v>6724.1061261137484</v>
      </c>
      <c r="AA113" s="2">
        <v>6638.1254517969337</v>
      </c>
      <c r="AB113" s="2">
        <v>6566.059979316723</v>
      </c>
      <c r="AC113" s="2">
        <v>6508.8824161154535</v>
      </c>
      <c r="AD113" s="2">
        <v>6455.5152498904936</v>
      </c>
      <c r="AE113" s="2">
        <v>6409.4420361104367</v>
      </c>
      <c r="AF113" s="2">
        <v>6363.0590060690374</v>
      </c>
      <c r="AG113" s="2">
        <v>6319.788945633275</v>
      </c>
      <c r="AH113" s="2">
        <v>6276.6701455436796</v>
      </c>
      <c r="AI113" s="2">
        <v>6238.9788416994688</v>
      </c>
      <c r="AJ113" s="2">
        <v>6206.4695647850931</v>
      </c>
      <c r="AK113" s="2"/>
      <c r="AL113" s="2"/>
      <c r="AM113" s="2"/>
      <c r="AN113" s="2"/>
      <c r="AO113" s="2"/>
    </row>
    <row r="114" spans="1:41" x14ac:dyDescent="0.25">
      <c r="A114" s="10" t="s">
        <v>101</v>
      </c>
      <c r="B114" s="10" t="s">
        <v>142</v>
      </c>
      <c r="C114" s="10" t="str">
        <f>VLOOKUP(B114,codes!A:F,3,FALSE)</f>
        <v>Primärenergieverbrauch (inkl. NEV) - gesamt - nach EU-Definition (ohne nichtenergtischen Verbrauch, ohne Endenergieverbrauch an Umweltwärme) - Änderung gegenüber 2008</v>
      </c>
      <c r="D114" s="10" t="s">
        <v>33</v>
      </c>
      <c r="E114" s="10" t="s">
        <v>143</v>
      </c>
      <c r="F114" s="10" t="s">
        <v>17</v>
      </c>
      <c r="G114" s="10" t="s">
        <v>18</v>
      </c>
      <c r="H114" s="6" t="s">
        <v>16</v>
      </c>
      <c r="I114" s="6"/>
      <c r="J114" s="6"/>
      <c r="K114" s="2">
        <v>-26.460612336963962</v>
      </c>
      <c r="L114" s="2">
        <v>-28.381162640590251</v>
      </c>
      <c r="M114" s="2">
        <v>-30.424357406381219</v>
      </c>
      <c r="N114" s="2">
        <v>-32.570685166172673</v>
      </c>
      <c r="O114" s="2">
        <v>-34.841368575561518</v>
      </c>
      <c r="P114" s="2">
        <v>-35.859956136347272</v>
      </c>
      <c r="Q114" s="2">
        <v>-37.16568935685963</v>
      </c>
      <c r="R114" s="2">
        <v>-38.944990092755262</v>
      </c>
      <c r="S114" s="2">
        <v>-40.606579731309708</v>
      </c>
      <c r="T114" s="2">
        <v>-42.236412474662622</v>
      </c>
      <c r="U114" s="2">
        <v>-43.679174474321158</v>
      </c>
      <c r="V114" s="2">
        <v>-45.13410276707647</v>
      </c>
      <c r="W114" s="2">
        <v>-46.276652025160971</v>
      </c>
      <c r="X114" s="2">
        <v>-47.325080854110922</v>
      </c>
      <c r="Y114" s="2">
        <v>-48.224075504848841</v>
      </c>
      <c r="Z114" s="2">
        <v>-49.024823615324983</v>
      </c>
      <c r="AA114" s="2">
        <v>-49.676639627263221</v>
      </c>
      <c r="AB114" s="2">
        <v>-50.222965057294303</v>
      </c>
      <c r="AC114" s="2">
        <v>-50.656425849668075</v>
      </c>
      <c r="AD114" s="2">
        <v>-51.061000176789804</v>
      </c>
      <c r="AE114" s="2">
        <v>-51.41027934564859</v>
      </c>
      <c r="AF114" s="2">
        <v>-51.761907219044836</v>
      </c>
      <c r="AG114" s="2">
        <v>-52.089935795857812</v>
      </c>
      <c r="AH114" s="2">
        <v>-52.416817674108742</v>
      </c>
      <c r="AI114" s="2">
        <v>-52.702553923000671</v>
      </c>
      <c r="AJ114" s="2">
        <v>-52.949005435479449</v>
      </c>
      <c r="AK114" s="2"/>
      <c r="AL114" s="2"/>
      <c r="AM114" s="2"/>
      <c r="AN114" s="2"/>
      <c r="AO114" s="2"/>
    </row>
    <row r="115" spans="1:41" x14ac:dyDescent="0.25">
      <c r="A115" s="10" t="s">
        <v>101</v>
      </c>
      <c r="B115" s="10" t="s">
        <v>144</v>
      </c>
      <c r="C115" s="10" t="str">
        <f>VLOOKUP(B115,codes!A:F,3,FALSE)</f>
        <v>Primärenergieverbrauch (inkl. NEV) - gesamt - Erneuerbarer Anteil am Primärenergieverbrauch</v>
      </c>
      <c r="D115" s="10" t="s">
        <v>33</v>
      </c>
      <c r="E115" s="10" t="s">
        <v>145</v>
      </c>
      <c r="F115" s="10" t="s">
        <v>17</v>
      </c>
      <c r="G115" s="10" t="s">
        <v>18</v>
      </c>
      <c r="H115" s="6" t="s">
        <v>16</v>
      </c>
      <c r="I115" s="6"/>
      <c r="J115" s="6"/>
      <c r="K115" s="2">
        <v>22.149249606130045</v>
      </c>
      <c r="L115" s="2">
        <v>23.754325233262438</v>
      </c>
      <c r="M115" s="2">
        <v>25.124040152681886</v>
      </c>
      <c r="N115" s="2">
        <v>27.426512732627423</v>
      </c>
      <c r="O115" s="2">
        <v>30.393142290598767</v>
      </c>
      <c r="P115" s="2">
        <v>32.265990044082848</v>
      </c>
      <c r="Q115" s="2">
        <v>34.824135062234838</v>
      </c>
      <c r="R115" s="2">
        <v>37.07159793637679</v>
      </c>
      <c r="S115" s="2">
        <v>39.080108722538867</v>
      </c>
      <c r="T115" s="2">
        <v>41.264890803389243</v>
      </c>
      <c r="U115" s="2">
        <v>44.330594290365497</v>
      </c>
      <c r="V115" s="2">
        <v>46.310587738342008</v>
      </c>
      <c r="W115" s="2">
        <v>48.138578161199774</v>
      </c>
      <c r="X115" s="2">
        <v>49.952981205833055</v>
      </c>
      <c r="Y115" s="2">
        <v>51.749468246599392</v>
      </c>
      <c r="Z115" s="2">
        <v>54.184645415960006</v>
      </c>
      <c r="AA115" s="2">
        <v>55.248189420888636</v>
      </c>
      <c r="AB115" s="2">
        <v>56.264681710579133</v>
      </c>
      <c r="AC115" s="2">
        <v>57.189073853618055</v>
      </c>
      <c r="AD115" s="2">
        <v>58.084621984421723</v>
      </c>
      <c r="AE115" s="2">
        <v>59.738022386502578</v>
      </c>
      <c r="AF115" s="2">
        <v>60.146382985241878</v>
      </c>
      <c r="AG115" s="2">
        <v>60.533186753162681</v>
      </c>
      <c r="AH115" s="2">
        <v>60.960739817067967</v>
      </c>
      <c r="AI115" s="2">
        <v>61.382677544047546</v>
      </c>
      <c r="AJ115" s="2">
        <v>61.857747032593188</v>
      </c>
      <c r="AK115" s="2"/>
      <c r="AL115" s="2"/>
      <c r="AM115" s="2"/>
      <c r="AN115" s="2"/>
      <c r="AO115" s="2"/>
    </row>
    <row r="116" spans="1:41" x14ac:dyDescent="0.25">
      <c r="A116" s="10" t="s">
        <v>101</v>
      </c>
      <c r="B116" s="10" t="s">
        <v>146</v>
      </c>
      <c r="C116" s="10" t="str">
        <f>VLOOKUP(B116,codes!A:F,3,FALSE)</f>
        <v>Endenergieverbrauch - Braunkohle</v>
      </c>
      <c r="D116" s="10" t="s">
        <v>33</v>
      </c>
      <c r="E116" s="10" t="s">
        <v>147</v>
      </c>
      <c r="F116" s="10" t="s">
        <v>104</v>
      </c>
      <c r="G116" s="10" t="s">
        <v>15</v>
      </c>
      <c r="H116" s="6" t="s">
        <v>16</v>
      </c>
      <c r="I116" s="6"/>
      <c r="J116" s="6"/>
      <c r="K116" s="2">
        <v>54.260341241177159</v>
      </c>
      <c r="L116" s="2">
        <v>49.351716078330199</v>
      </c>
      <c r="M116" s="2">
        <v>44.266074497480439</v>
      </c>
      <c r="N116" s="2">
        <v>39.960030712856941</v>
      </c>
      <c r="O116" s="2">
        <v>35.630813453440318</v>
      </c>
      <c r="P116" s="2">
        <v>31.789271044505977</v>
      </c>
      <c r="Q116" s="2">
        <v>29.133859207794668</v>
      </c>
      <c r="R116" s="2">
        <v>26.495510728720237</v>
      </c>
      <c r="S116" s="2">
        <v>24.446561689197253</v>
      </c>
      <c r="T116" s="2">
        <v>22.483581193827842</v>
      </c>
      <c r="U116" s="2">
        <v>20.574562223021267</v>
      </c>
      <c r="V116" s="2">
        <v>18.487352379602843</v>
      </c>
      <c r="W116" s="2">
        <v>16.484911977960099</v>
      </c>
      <c r="X116" s="2">
        <v>14.602518967494445</v>
      </c>
      <c r="Y116" s="2">
        <v>13.578791771407197</v>
      </c>
      <c r="Z116" s="2">
        <v>12.976618703700504</v>
      </c>
      <c r="AA116" s="2">
        <v>11.086308409399324</v>
      </c>
      <c r="AB116" s="2">
        <v>10.694084753485843</v>
      </c>
      <c r="AC116" s="2">
        <v>10.350515545432602</v>
      </c>
      <c r="AD116" s="2">
        <v>10.07395856891722</v>
      </c>
      <c r="AE116" s="2">
        <v>9.8348818663638049</v>
      </c>
      <c r="AF116" s="2">
        <v>9.6272231623827285</v>
      </c>
      <c r="AG116" s="2">
        <v>9.4531508564738687</v>
      </c>
      <c r="AH116" s="2">
        <v>9.300098294477479</v>
      </c>
      <c r="AI116" s="2">
        <v>9.2028239465637203</v>
      </c>
      <c r="AJ116" s="2">
        <v>8.9838160132708023</v>
      </c>
      <c r="AK116" s="2"/>
      <c r="AL116" s="2"/>
      <c r="AM116" s="2"/>
      <c r="AN116" s="2"/>
      <c r="AO116" s="2"/>
    </row>
    <row r="117" spans="1:41" x14ac:dyDescent="0.25">
      <c r="A117" s="10" t="s">
        <v>101</v>
      </c>
      <c r="B117" s="10" t="s">
        <v>148</v>
      </c>
      <c r="C117" s="10" t="str">
        <f>VLOOKUP(B117,codes!A:F,3,FALSE)</f>
        <v>Endenergieverbrauch - Steinkohle</v>
      </c>
      <c r="D117" s="10" t="s">
        <v>33</v>
      </c>
      <c r="E117" s="10" t="s">
        <v>149</v>
      </c>
      <c r="F117" s="10" t="s">
        <v>104</v>
      </c>
      <c r="G117" s="10" t="s">
        <v>15</v>
      </c>
      <c r="H117" s="6" t="s">
        <v>16</v>
      </c>
      <c r="I117" s="6"/>
      <c r="J117" s="6"/>
      <c r="K117" s="2">
        <v>312.23529872350133</v>
      </c>
      <c r="L117" s="2">
        <v>296.12379813469431</v>
      </c>
      <c r="M117" s="2">
        <v>276.54775297150712</v>
      </c>
      <c r="N117" s="2">
        <v>250.6137440998682</v>
      </c>
      <c r="O117" s="2">
        <v>222.54088296034107</v>
      </c>
      <c r="P117" s="2">
        <v>201.26237477319486</v>
      </c>
      <c r="Q117" s="2">
        <v>188.45971277513269</v>
      </c>
      <c r="R117" s="2">
        <v>172.3869895044804</v>
      </c>
      <c r="S117" s="2">
        <v>146.30025277121825</v>
      </c>
      <c r="T117" s="2">
        <v>116.54629732175989</v>
      </c>
      <c r="U117" s="2">
        <v>98.959214006062595</v>
      </c>
      <c r="V117" s="2">
        <v>81.85344814513688</v>
      </c>
      <c r="W117" s="2">
        <v>73.152518701000304</v>
      </c>
      <c r="X117" s="2">
        <v>66.754116039467448</v>
      </c>
      <c r="Y117" s="2">
        <v>60.968122941143413</v>
      </c>
      <c r="Z117" s="2">
        <v>55.435751208814985</v>
      </c>
      <c r="AA117" s="2">
        <v>48.175690973260608</v>
      </c>
      <c r="AB117" s="2">
        <v>43.134699305332148</v>
      </c>
      <c r="AC117" s="2">
        <v>38.065418330337884</v>
      </c>
      <c r="AD117" s="2">
        <v>33.239655911598774</v>
      </c>
      <c r="AE117" s="2">
        <v>28.504671631362093</v>
      </c>
      <c r="AF117" s="2">
        <v>28.303344231853835</v>
      </c>
      <c r="AG117" s="2">
        <v>28.134404869747705</v>
      </c>
      <c r="AH117" s="2">
        <v>27.986764943940258</v>
      </c>
      <c r="AI117" s="2">
        <v>27.884870799376955</v>
      </c>
      <c r="AJ117" s="2">
        <v>28.010915809073865</v>
      </c>
      <c r="AK117" s="2"/>
      <c r="AL117" s="2"/>
      <c r="AM117" s="2"/>
      <c r="AN117" s="2"/>
      <c r="AO117" s="2"/>
    </row>
    <row r="118" spans="1:41" x14ac:dyDescent="0.25">
      <c r="A118" s="10" t="s">
        <v>101</v>
      </c>
      <c r="B118" s="10" t="s">
        <v>150</v>
      </c>
      <c r="C118" s="10" t="str">
        <f>VLOOKUP(B118,codes!A:F,3,FALSE)</f>
        <v>Endenergieverbrauch - Mineralöl</v>
      </c>
      <c r="D118" s="10" t="s">
        <v>33</v>
      </c>
      <c r="E118" s="10" t="s">
        <v>151</v>
      </c>
      <c r="F118" s="10" t="s">
        <v>104</v>
      </c>
      <c r="G118" s="10" t="s">
        <v>15</v>
      </c>
      <c r="H118" s="6" t="s">
        <v>16</v>
      </c>
      <c r="I118" s="6"/>
      <c r="J118" s="6"/>
      <c r="K118" s="2">
        <v>2984.3386887097263</v>
      </c>
      <c r="L118" s="2">
        <v>2897.4942876814089</v>
      </c>
      <c r="M118" s="2">
        <v>2832.728604683824</v>
      </c>
      <c r="N118" s="2">
        <v>2706.2179784955956</v>
      </c>
      <c r="O118" s="2">
        <v>2585.855239260487</v>
      </c>
      <c r="P118" s="2">
        <v>2472.7361042910843</v>
      </c>
      <c r="Q118" s="2">
        <v>2307.597701368406</v>
      </c>
      <c r="R118" s="2">
        <v>2149.2982301821567</v>
      </c>
      <c r="S118" s="2">
        <v>1976.5611616943766</v>
      </c>
      <c r="T118" s="2">
        <v>1796.9862204388821</v>
      </c>
      <c r="U118" s="2">
        <v>1598.041099753015</v>
      </c>
      <c r="V118" s="2">
        <v>1447.1690006885426</v>
      </c>
      <c r="W118" s="2">
        <v>1317.1574379695935</v>
      </c>
      <c r="X118" s="2">
        <v>1198.7996769007398</v>
      </c>
      <c r="Y118" s="2">
        <v>1083.4553084657568</v>
      </c>
      <c r="Z118" s="2">
        <v>952.84809091685702</v>
      </c>
      <c r="AA118" s="2">
        <v>874.82745159686829</v>
      </c>
      <c r="AB118" s="2">
        <v>806.47573757104249</v>
      </c>
      <c r="AC118" s="2">
        <v>745.69041810355759</v>
      </c>
      <c r="AD118" s="2">
        <v>686.54343198661672</v>
      </c>
      <c r="AE118" s="2">
        <v>616.4703598211363</v>
      </c>
      <c r="AF118" s="2">
        <v>584.35244927950941</v>
      </c>
      <c r="AG118" s="2">
        <v>548.88154477716205</v>
      </c>
      <c r="AH118" s="2">
        <v>509.05609844947696</v>
      </c>
      <c r="AI118" s="2">
        <v>459.8814843284444</v>
      </c>
      <c r="AJ118" s="2">
        <v>383.4778205999807</v>
      </c>
      <c r="AK118" s="2"/>
      <c r="AL118" s="2"/>
      <c r="AM118" s="2"/>
      <c r="AN118" s="2"/>
      <c r="AO118" s="2"/>
    </row>
    <row r="119" spans="1:41" x14ac:dyDescent="0.25">
      <c r="A119" s="10" t="s">
        <v>101</v>
      </c>
      <c r="B119" s="10" t="s">
        <v>152</v>
      </c>
      <c r="C119" s="10" t="str">
        <f>VLOOKUP(B119,codes!A:F,3,FALSE)</f>
        <v>Endenergieverbrauch - Fossile Gase</v>
      </c>
      <c r="D119" s="10" t="s">
        <v>33</v>
      </c>
      <c r="E119" s="10" t="s">
        <v>153</v>
      </c>
      <c r="F119" s="10" t="s">
        <v>104</v>
      </c>
      <c r="G119" s="10" t="s">
        <v>15</v>
      </c>
      <c r="H119" s="6" t="s">
        <v>16</v>
      </c>
      <c r="I119" s="6"/>
      <c r="J119" s="6"/>
      <c r="K119" s="2">
        <v>1850.6667683710311</v>
      </c>
      <c r="L119" s="2">
        <v>1781.5433583301926</v>
      </c>
      <c r="M119" s="2">
        <v>1707.8554164260911</v>
      </c>
      <c r="N119" s="2">
        <v>1620.8654048069727</v>
      </c>
      <c r="O119" s="2">
        <v>1454.7105083726976</v>
      </c>
      <c r="P119" s="2">
        <v>1335.0912172111939</v>
      </c>
      <c r="Q119" s="2">
        <v>1243.8979659952886</v>
      </c>
      <c r="R119" s="2">
        <v>1149.1608672485872</v>
      </c>
      <c r="S119" s="2">
        <v>1069.4086401324171</v>
      </c>
      <c r="T119" s="2">
        <v>991.86223758179653</v>
      </c>
      <c r="U119" s="2">
        <v>865.01913891552795</v>
      </c>
      <c r="V119" s="2">
        <v>805.19493003004345</v>
      </c>
      <c r="W119" s="2">
        <v>775.77792541336601</v>
      </c>
      <c r="X119" s="2">
        <v>749.02868264178619</v>
      </c>
      <c r="Y119" s="2">
        <v>727.24489189828535</v>
      </c>
      <c r="Z119" s="2">
        <v>667.6603984653799</v>
      </c>
      <c r="AA119" s="2">
        <v>633.89302119412014</v>
      </c>
      <c r="AB119" s="2">
        <v>597.30161573385737</v>
      </c>
      <c r="AC119" s="2">
        <v>566.7924660424286</v>
      </c>
      <c r="AD119" s="2">
        <v>536.0833018455412</v>
      </c>
      <c r="AE119" s="2">
        <v>451.11492738714315</v>
      </c>
      <c r="AF119" s="2">
        <v>439.31555909653861</v>
      </c>
      <c r="AG119" s="2">
        <v>427.48495603474646</v>
      </c>
      <c r="AH119" s="2">
        <v>414.8368116809591</v>
      </c>
      <c r="AI119" s="2">
        <v>408.86846703847777</v>
      </c>
      <c r="AJ119" s="2">
        <v>404.29357887722415</v>
      </c>
      <c r="AK119" s="2"/>
      <c r="AL119" s="2"/>
      <c r="AM119" s="2"/>
      <c r="AN119" s="2"/>
      <c r="AO119" s="2"/>
    </row>
    <row r="120" spans="1:41" ht="14.45" customHeight="1" x14ac:dyDescent="0.25">
      <c r="A120" s="10" t="s">
        <v>101</v>
      </c>
      <c r="B120" s="10" t="s">
        <v>154</v>
      </c>
      <c r="C120" s="10" t="str">
        <f>VLOOKUP(B120,codes!A:F,3,FALSE)</f>
        <v>Endenergieverbrauch - Müll</v>
      </c>
      <c r="D120" s="10" t="s">
        <v>33</v>
      </c>
      <c r="E120" s="10" t="s">
        <v>155</v>
      </c>
      <c r="F120" s="10" t="s">
        <v>104</v>
      </c>
      <c r="G120" s="10" t="s">
        <v>15</v>
      </c>
      <c r="H120" s="6" t="s">
        <v>16</v>
      </c>
      <c r="I120" s="6"/>
      <c r="J120" s="6"/>
      <c r="K120" s="2">
        <v>86.689085207150057</v>
      </c>
      <c r="L120" s="2">
        <v>90.957914018114948</v>
      </c>
      <c r="M120" s="2">
        <v>93.485851035640621</v>
      </c>
      <c r="N120" s="2">
        <v>93.923773821273244</v>
      </c>
      <c r="O120" s="2">
        <v>93.35351389227074</v>
      </c>
      <c r="P120" s="2">
        <v>91.906516359910114</v>
      </c>
      <c r="Q120" s="2">
        <v>87.780599048376899</v>
      </c>
      <c r="R120" s="2">
        <v>83.760452919305095</v>
      </c>
      <c r="S120" s="2">
        <v>79.813147488037842</v>
      </c>
      <c r="T120" s="2">
        <v>76.300920424387385</v>
      </c>
      <c r="U120" s="2">
        <v>73.612233510307036</v>
      </c>
      <c r="V120" s="2">
        <v>71.16926367436281</v>
      </c>
      <c r="W120" s="2">
        <v>69.1117058955072</v>
      </c>
      <c r="X120" s="2">
        <v>67.212279733690082</v>
      </c>
      <c r="Y120" s="2">
        <v>65.350065917258661</v>
      </c>
      <c r="Z120" s="2">
        <v>63.624294220951022</v>
      </c>
      <c r="AA120" s="2">
        <v>61.932630132410686</v>
      </c>
      <c r="AB120" s="2">
        <v>60.487580220317248</v>
      </c>
      <c r="AC120" s="2">
        <v>59.239693012002419</v>
      </c>
      <c r="AD120" s="2">
        <v>58.604013329094471</v>
      </c>
      <c r="AE120" s="2">
        <v>58.074187371942799</v>
      </c>
      <c r="AF120" s="2">
        <v>57.532550508446555</v>
      </c>
      <c r="AG120" s="2">
        <v>57.047975075151271</v>
      </c>
      <c r="AH120" s="2">
        <v>56.607451362864388</v>
      </c>
      <c r="AI120" s="2">
        <v>56.209489731711926</v>
      </c>
      <c r="AJ120" s="2">
        <v>56.577914803351597</v>
      </c>
      <c r="AK120" s="2"/>
      <c r="AL120" s="2"/>
      <c r="AM120" s="2"/>
      <c r="AN120" s="2"/>
      <c r="AO120" s="2"/>
    </row>
    <row r="121" spans="1:41" x14ac:dyDescent="0.25">
      <c r="A121" s="10" t="s">
        <v>101</v>
      </c>
      <c r="B121" s="10" t="s">
        <v>156</v>
      </c>
      <c r="C121" s="10" t="str">
        <f>VLOOKUP(B121,codes!A:F,3,FALSE)</f>
        <v>Endenergieverbrauch - Sonstige</v>
      </c>
      <c r="D121" s="10" t="s">
        <v>33</v>
      </c>
      <c r="E121" s="10" t="s">
        <v>157</v>
      </c>
      <c r="F121" s="10" t="s">
        <v>104</v>
      </c>
      <c r="G121" s="10" t="s">
        <v>15</v>
      </c>
      <c r="H121" s="6" t="s">
        <v>16</v>
      </c>
      <c r="I121" s="6"/>
      <c r="J121" s="6"/>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c r="AB121" s="2">
        <v>0</v>
      </c>
      <c r="AC121" s="2">
        <v>0</v>
      </c>
      <c r="AD121" s="2">
        <v>0</v>
      </c>
      <c r="AE121" s="2">
        <v>0</v>
      </c>
      <c r="AF121" s="2">
        <v>0</v>
      </c>
      <c r="AG121" s="2">
        <v>0</v>
      </c>
      <c r="AH121" s="2">
        <v>0</v>
      </c>
      <c r="AI121" s="2">
        <v>0</v>
      </c>
      <c r="AJ121" s="2">
        <v>0</v>
      </c>
      <c r="AK121" s="2"/>
      <c r="AL121" s="2"/>
      <c r="AM121" s="2"/>
      <c r="AN121" s="2"/>
      <c r="AO121" s="2"/>
    </row>
    <row r="122" spans="1:41" x14ac:dyDescent="0.25">
      <c r="A122" s="10" t="s">
        <v>101</v>
      </c>
      <c r="B122" s="10" t="s">
        <v>158</v>
      </c>
      <c r="C122" s="10" t="str">
        <f>VLOOKUP(B122,codes!A:F,3,FALSE)</f>
        <v>Endenergieverbrauch - Biomasse (einschließlich organischem Anteil des Mülls)</v>
      </c>
      <c r="D122" s="10" t="s">
        <v>33</v>
      </c>
      <c r="E122" s="10" t="s">
        <v>159</v>
      </c>
      <c r="F122" s="10" t="s">
        <v>104</v>
      </c>
      <c r="G122" s="10" t="s">
        <v>15</v>
      </c>
      <c r="H122" s="6" t="s">
        <v>16</v>
      </c>
      <c r="I122" s="6"/>
      <c r="J122" s="6"/>
      <c r="K122" s="2">
        <v>746.44916489032585</v>
      </c>
      <c r="L122" s="2">
        <v>751.51199294037167</v>
      </c>
      <c r="M122" s="2">
        <v>726.9093424017733</v>
      </c>
      <c r="N122" s="2">
        <v>747.81401055227218</v>
      </c>
      <c r="O122" s="2">
        <v>780.40833533726345</v>
      </c>
      <c r="P122" s="2">
        <v>721.17104894907493</v>
      </c>
      <c r="Q122" s="2">
        <v>698.91851222099001</v>
      </c>
      <c r="R122" s="2">
        <v>676.94115667973836</v>
      </c>
      <c r="S122" s="2">
        <v>657.17934890666538</v>
      </c>
      <c r="T122" s="2">
        <v>649.54691816494949</v>
      </c>
      <c r="U122" s="2">
        <v>722.97458317644828</v>
      </c>
      <c r="V122" s="2">
        <v>710.39212349009222</v>
      </c>
      <c r="W122" s="2">
        <v>698.53161169433133</v>
      </c>
      <c r="X122" s="2">
        <v>687.73506708228638</v>
      </c>
      <c r="Y122" s="2">
        <v>685.98247735470829</v>
      </c>
      <c r="Z122" s="2">
        <v>740.04111113750776</v>
      </c>
      <c r="AA122" s="2">
        <v>729.08624168008009</v>
      </c>
      <c r="AB122" s="2">
        <v>721.20345431715123</v>
      </c>
      <c r="AC122" s="2">
        <v>713.63915648048862</v>
      </c>
      <c r="AD122" s="2">
        <v>706.71966262890953</v>
      </c>
      <c r="AE122" s="2">
        <v>768.38957535377119</v>
      </c>
      <c r="AF122" s="2">
        <v>750.38477115181161</v>
      </c>
      <c r="AG122" s="2">
        <v>734.85402982146991</v>
      </c>
      <c r="AH122" s="2">
        <v>721.40057870188571</v>
      </c>
      <c r="AI122" s="2">
        <v>711.31663185158675</v>
      </c>
      <c r="AJ122" s="2">
        <v>710.06008603812893</v>
      </c>
      <c r="AK122" s="2"/>
      <c r="AL122" s="2"/>
      <c r="AM122" s="2"/>
      <c r="AN122" s="2"/>
      <c r="AO122" s="2"/>
    </row>
    <row r="123" spans="1:41" x14ac:dyDescent="0.25">
      <c r="A123" s="10" t="s">
        <v>101</v>
      </c>
      <c r="B123" s="10" t="s">
        <v>160</v>
      </c>
      <c r="C123" s="10" t="str">
        <f>VLOOKUP(B123,codes!A:F,3,FALSE)</f>
        <v>Endenergieverbrauch - Solarenergie</v>
      </c>
      <c r="D123" s="10" t="s">
        <v>33</v>
      </c>
      <c r="E123" s="10" t="s">
        <v>161</v>
      </c>
      <c r="F123" s="10" t="s">
        <v>104</v>
      </c>
      <c r="G123" s="10" t="s">
        <v>15</v>
      </c>
      <c r="H123" s="6" t="s">
        <v>16</v>
      </c>
      <c r="I123" s="6"/>
      <c r="J123" s="6"/>
      <c r="K123" s="2">
        <v>50.966279693400644</v>
      </c>
      <c r="L123" s="2">
        <v>54.634597892306004</v>
      </c>
      <c r="M123" s="2">
        <v>58.634983682847988</v>
      </c>
      <c r="N123" s="2">
        <v>62.326681581300178</v>
      </c>
      <c r="O123" s="2">
        <v>65.59568884108559</v>
      </c>
      <c r="P123" s="2">
        <v>69.532059914880151</v>
      </c>
      <c r="Q123" s="2">
        <v>72.011593964337138</v>
      </c>
      <c r="R123" s="2">
        <v>74.592424558752157</v>
      </c>
      <c r="S123" s="2">
        <v>77.055913298833786</v>
      </c>
      <c r="T123" s="2">
        <v>78.618813261769304</v>
      </c>
      <c r="U123" s="2">
        <v>79.979706326808554</v>
      </c>
      <c r="V123" s="2">
        <v>81.277124427183097</v>
      </c>
      <c r="W123" s="2">
        <v>81.563008786413661</v>
      </c>
      <c r="X123" s="2">
        <v>81.763491700399285</v>
      </c>
      <c r="Y123" s="2">
        <v>81.807318027264486</v>
      </c>
      <c r="Z123" s="2">
        <v>82.025751830689103</v>
      </c>
      <c r="AA123" s="2">
        <v>81.743102254191584</v>
      </c>
      <c r="AB123" s="2">
        <v>81.752171817286268</v>
      </c>
      <c r="AC123" s="2">
        <v>81.611381131730568</v>
      </c>
      <c r="AD123" s="2">
        <v>81.289048174461428</v>
      </c>
      <c r="AE123" s="2">
        <v>80.817669399736587</v>
      </c>
      <c r="AF123" s="2">
        <v>80.219533259310523</v>
      </c>
      <c r="AG123" s="2">
        <v>79.448467738271987</v>
      </c>
      <c r="AH123" s="2">
        <v>78.771847066283087</v>
      </c>
      <c r="AI123" s="2">
        <v>78.129794169779672</v>
      </c>
      <c r="AJ123" s="2">
        <v>77.424412990248484</v>
      </c>
      <c r="AK123" s="2"/>
      <c r="AL123" s="2"/>
      <c r="AM123" s="2"/>
      <c r="AN123" s="2"/>
      <c r="AO123" s="2"/>
    </row>
    <row r="124" spans="1:41" x14ac:dyDescent="0.25">
      <c r="A124" s="10" t="s">
        <v>101</v>
      </c>
      <c r="B124" s="10" t="s">
        <v>162</v>
      </c>
      <c r="C124" s="10" t="str">
        <f>VLOOKUP(B124,codes!A:F,3,FALSE)</f>
        <v>Endenergieverbrauch - Geothermie und Umweltwärme</v>
      </c>
      <c r="D124" s="10" t="s">
        <v>33</v>
      </c>
      <c r="E124" s="10" t="s">
        <v>163</v>
      </c>
      <c r="F124" s="10" t="s">
        <v>104</v>
      </c>
      <c r="G124" s="10" t="s">
        <v>15</v>
      </c>
      <c r="H124" s="6" t="s">
        <v>16</v>
      </c>
      <c r="I124" s="6"/>
      <c r="J124" s="6"/>
      <c r="K124" s="2">
        <v>109.92227178691317</v>
      </c>
      <c r="L124" s="2">
        <v>130.52654801549423</v>
      </c>
      <c r="M124" s="2">
        <v>154.66076302124387</v>
      </c>
      <c r="N124" s="2">
        <v>194.62369849698112</v>
      </c>
      <c r="O124" s="2">
        <v>260.96700294558173</v>
      </c>
      <c r="P124" s="2">
        <v>319.92842810825846</v>
      </c>
      <c r="Q124" s="2">
        <v>366.47847290284716</v>
      </c>
      <c r="R124" s="2">
        <v>408.90487288604635</v>
      </c>
      <c r="S124" s="2">
        <v>440.12524431965534</v>
      </c>
      <c r="T124" s="2">
        <v>466.72817714003429</v>
      </c>
      <c r="U124" s="2">
        <v>487.24788701551847</v>
      </c>
      <c r="V124" s="2">
        <v>504.86154958905502</v>
      </c>
      <c r="W124" s="2">
        <v>510.23670798102944</v>
      </c>
      <c r="X124" s="2">
        <v>514.57552176230251</v>
      </c>
      <c r="Y124" s="2">
        <v>516.57990914412687</v>
      </c>
      <c r="Z124" s="2">
        <v>519.87037310136429</v>
      </c>
      <c r="AA124" s="2">
        <v>522.05668655323097</v>
      </c>
      <c r="AB124" s="2">
        <v>523.17597240058933</v>
      </c>
      <c r="AC124" s="2">
        <v>525.23902503671911</v>
      </c>
      <c r="AD124" s="2">
        <v>528.05126925049331</v>
      </c>
      <c r="AE124" s="2">
        <v>530.51572426264147</v>
      </c>
      <c r="AF124" s="2">
        <v>532.65709776295785</v>
      </c>
      <c r="AG124" s="2">
        <v>535.20144485084154</v>
      </c>
      <c r="AH124" s="2">
        <v>539.90298336363207</v>
      </c>
      <c r="AI124" s="2">
        <v>544.47199954481368</v>
      </c>
      <c r="AJ124" s="2">
        <v>548.40859591679271</v>
      </c>
      <c r="AK124" s="2"/>
      <c r="AL124" s="2"/>
      <c r="AM124" s="2"/>
      <c r="AN124" s="2"/>
      <c r="AO124" s="2"/>
    </row>
    <row r="125" spans="1:41" x14ac:dyDescent="0.25">
      <c r="A125" s="10" t="s">
        <v>101</v>
      </c>
      <c r="B125" s="10" t="s">
        <v>164</v>
      </c>
      <c r="C125" s="10" t="str">
        <f>VLOOKUP(B125,codes!A:F,3,FALSE)</f>
        <v>Endenergieverbrauch - Sonstige EE</v>
      </c>
      <c r="D125" s="10" t="s">
        <v>33</v>
      </c>
      <c r="E125" s="10" t="s">
        <v>165</v>
      </c>
      <c r="F125" s="10" t="s">
        <v>104</v>
      </c>
      <c r="G125" s="10" t="s">
        <v>15</v>
      </c>
      <c r="H125" s="6" t="s">
        <v>16</v>
      </c>
      <c r="I125" s="6"/>
      <c r="J125" s="6"/>
      <c r="K125" s="2">
        <v>0</v>
      </c>
      <c r="L125" s="2">
        <v>0</v>
      </c>
      <c r="M125" s="2">
        <v>0</v>
      </c>
      <c r="N125" s="2">
        <v>0</v>
      </c>
      <c r="O125" s="2">
        <v>0</v>
      </c>
      <c r="P125" s="2">
        <v>0</v>
      </c>
      <c r="Q125" s="2">
        <v>0</v>
      </c>
      <c r="R125" s="2">
        <v>0</v>
      </c>
      <c r="S125" s="2">
        <v>0</v>
      </c>
      <c r="T125" s="2">
        <v>0</v>
      </c>
      <c r="U125" s="2">
        <v>0</v>
      </c>
      <c r="V125" s="2">
        <v>0</v>
      </c>
      <c r="W125" s="2">
        <v>0</v>
      </c>
      <c r="X125" s="2">
        <v>0</v>
      </c>
      <c r="Y125" s="2">
        <v>0</v>
      </c>
      <c r="Z125" s="2">
        <v>0</v>
      </c>
      <c r="AA125" s="2">
        <v>0</v>
      </c>
      <c r="AB125" s="2">
        <v>0</v>
      </c>
      <c r="AC125" s="2">
        <v>0</v>
      </c>
      <c r="AD125" s="2">
        <v>0</v>
      </c>
      <c r="AE125" s="2">
        <v>0</v>
      </c>
      <c r="AF125" s="2">
        <v>0</v>
      </c>
      <c r="AG125" s="2">
        <v>0</v>
      </c>
      <c r="AH125" s="2">
        <v>0</v>
      </c>
      <c r="AI125" s="2">
        <v>0</v>
      </c>
      <c r="AJ125" s="2">
        <v>0</v>
      </c>
      <c r="AK125" s="2"/>
      <c r="AL125" s="2"/>
      <c r="AM125" s="2"/>
      <c r="AN125" s="2"/>
      <c r="AO125" s="2"/>
    </row>
    <row r="126" spans="1:41" x14ac:dyDescent="0.25">
      <c r="A126" s="10" t="s">
        <v>101</v>
      </c>
      <c r="B126" s="10" t="s">
        <v>166</v>
      </c>
      <c r="C126" s="10" t="str">
        <f>VLOOKUP(B126,codes!A:F,3,FALSE)</f>
        <v>Endenergieverbrauch - Strom</v>
      </c>
      <c r="D126" s="10" t="s">
        <v>33</v>
      </c>
      <c r="E126" s="10" t="s">
        <v>167</v>
      </c>
      <c r="F126" s="10" t="s">
        <v>104</v>
      </c>
      <c r="G126" s="10" t="s">
        <v>15</v>
      </c>
      <c r="H126" s="6" t="s">
        <v>16</v>
      </c>
      <c r="I126" s="6"/>
      <c r="J126" s="6"/>
      <c r="K126" s="2">
        <v>1682.2891618900887</v>
      </c>
      <c r="L126" s="2">
        <v>1713.9234366277317</v>
      </c>
      <c r="M126" s="2">
        <v>1746.4120574377998</v>
      </c>
      <c r="N126" s="2">
        <v>1776.7493741822782</v>
      </c>
      <c r="O126" s="2">
        <v>1824.6202999691511</v>
      </c>
      <c r="P126" s="2">
        <v>1885.834907435918</v>
      </c>
      <c r="Q126" s="2">
        <v>1948.5364214040862</v>
      </c>
      <c r="R126" s="2">
        <v>2010.5775651298852</v>
      </c>
      <c r="S126" s="2">
        <v>2074.2348038036162</v>
      </c>
      <c r="T126" s="2">
        <v>2136.4140632093286</v>
      </c>
      <c r="U126" s="2">
        <v>2192.297901602461</v>
      </c>
      <c r="V126" s="2">
        <v>2241.4453503275158</v>
      </c>
      <c r="W126" s="2">
        <v>2278.8725278204333</v>
      </c>
      <c r="X126" s="2">
        <v>2311.495995413386</v>
      </c>
      <c r="Y126" s="2">
        <v>2342.8643955060206</v>
      </c>
      <c r="Z126" s="2">
        <v>2373.6873120437685</v>
      </c>
      <c r="AA126" s="2">
        <v>2387.0253438949758</v>
      </c>
      <c r="AB126" s="2">
        <v>2396.796151545273</v>
      </c>
      <c r="AC126" s="2">
        <v>2407.2948397667237</v>
      </c>
      <c r="AD126" s="2">
        <v>2418.5120485402713</v>
      </c>
      <c r="AE126" s="2">
        <v>2428.1647861600186</v>
      </c>
      <c r="AF126" s="2">
        <v>2429.7672445860908</v>
      </c>
      <c r="AG126" s="2">
        <v>2430.3839470983698</v>
      </c>
      <c r="AH126" s="2">
        <v>2434.0047844952664</v>
      </c>
      <c r="AI126" s="2">
        <v>2435.9034495632004</v>
      </c>
      <c r="AJ126" s="2">
        <v>2434.2564320018464</v>
      </c>
      <c r="AK126" s="2"/>
      <c r="AL126" s="2"/>
      <c r="AM126" s="2"/>
      <c r="AN126" s="2"/>
      <c r="AO126" s="2"/>
    </row>
    <row r="127" spans="1:41" x14ac:dyDescent="0.25">
      <c r="A127" s="10" t="s">
        <v>101</v>
      </c>
      <c r="B127" s="10" t="s">
        <v>168</v>
      </c>
      <c r="C127" s="10" t="str">
        <f>VLOOKUP(B127,codes!A:F,3,FALSE)</f>
        <v>Endenergieverbrauch - Fernwärme</v>
      </c>
      <c r="D127" s="10" t="s">
        <v>33</v>
      </c>
      <c r="E127" s="10" t="s">
        <v>169</v>
      </c>
      <c r="F127" s="10" t="s">
        <v>104</v>
      </c>
      <c r="G127" s="10" t="s">
        <v>15</v>
      </c>
      <c r="H127" s="6" t="s">
        <v>16</v>
      </c>
      <c r="I127" s="6"/>
      <c r="J127" s="6"/>
      <c r="K127" s="2">
        <v>412.28277327117735</v>
      </c>
      <c r="L127" s="2">
        <v>413.82532489029387</v>
      </c>
      <c r="M127" s="2">
        <v>415.07639340614924</v>
      </c>
      <c r="N127" s="2">
        <v>420.5850348304449</v>
      </c>
      <c r="O127" s="2">
        <v>431.98418834302993</v>
      </c>
      <c r="P127" s="2">
        <v>448.39880759617375</v>
      </c>
      <c r="Q127" s="2">
        <v>461.81316537318622</v>
      </c>
      <c r="R127" s="2">
        <v>475.00154442443994</v>
      </c>
      <c r="S127" s="2">
        <v>484.45163836474035</v>
      </c>
      <c r="T127" s="2">
        <v>491.91286337995638</v>
      </c>
      <c r="U127" s="2">
        <v>498.92763444737346</v>
      </c>
      <c r="V127" s="2">
        <v>504.47889039401815</v>
      </c>
      <c r="W127" s="2">
        <v>507.4365258787418</v>
      </c>
      <c r="X127" s="2">
        <v>511.74742189655507</v>
      </c>
      <c r="Y127" s="2">
        <v>514.09092450300011</v>
      </c>
      <c r="Z127" s="2">
        <v>518.36197763238044</v>
      </c>
      <c r="AA127" s="2">
        <v>521.55639435744763</v>
      </c>
      <c r="AB127" s="2">
        <v>529.04302574217309</v>
      </c>
      <c r="AC127" s="2">
        <v>531.67160860224612</v>
      </c>
      <c r="AD127" s="2">
        <v>533.59346666475528</v>
      </c>
      <c r="AE127" s="2">
        <v>535.54667417042242</v>
      </c>
      <c r="AF127" s="2">
        <v>536.79561159001332</v>
      </c>
      <c r="AG127" s="2">
        <v>538.62285406547244</v>
      </c>
      <c r="AH127" s="2">
        <v>541.25546638901301</v>
      </c>
      <c r="AI127" s="2">
        <v>543.60700531611462</v>
      </c>
      <c r="AJ127" s="2">
        <v>545.63431542242051</v>
      </c>
      <c r="AK127" s="2"/>
      <c r="AL127" s="2"/>
      <c r="AM127" s="2"/>
      <c r="AN127" s="2"/>
      <c r="AO127" s="2"/>
    </row>
    <row r="128" spans="1:41" x14ac:dyDescent="0.25">
      <c r="A128" s="10" t="s">
        <v>101</v>
      </c>
      <c r="B128" s="10" t="s">
        <v>170</v>
      </c>
      <c r="C128" s="10" t="str">
        <f>VLOOKUP(B128,codes!A:F,3,FALSE)</f>
        <v>Endenergieverbrauch - Synthetische Kraftstoffe</v>
      </c>
      <c r="D128" s="10" t="s">
        <v>33</v>
      </c>
      <c r="E128" s="10" t="s">
        <v>171</v>
      </c>
      <c r="F128" s="10" t="s">
        <v>104</v>
      </c>
      <c r="G128" s="10" t="s">
        <v>15</v>
      </c>
      <c r="H128" s="6" t="s">
        <v>16</v>
      </c>
      <c r="I128" s="6"/>
      <c r="J128" s="6"/>
      <c r="K128" s="2">
        <v>1.3182859771527471</v>
      </c>
      <c r="L128" s="2">
        <v>3.9174418185925628</v>
      </c>
      <c r="M128" s="2">
        <v>5.831822130282589</v>
      </c>
      <c r="N128" s="2">
        <v>24.1086499330473</v>
      </c>
      <c r="O128" s="2">
        <v>51.472623698653301</v>
      </c>
      <c r="P128" s="2">
        <v>89.251575025075098</v>
      </c>
      <c r="Q128" s="2">
        <v>119.22716575961489</v>
      </c>
      <c r="R128" s="2">
        <v>155.67713144230027</v>
      </c>
      <c r="S128" s="2">
        <v>203.13913862334772</v>
      </c>
      <c r="T128" s="2">
        <v>256.4825521381008</v>
      </c>
      <c r="U128" s="2">
        <v>303.01585269922538</v>
      </c>
      <c r="V128" s="2">
        <v>331.76385749502816</v>
      </c>
      <c r="W128" s="2">
        <v>343.72349853804047</v>
      </c>
      <c r="X128" s="2">
        <v>351.90250069876259</v>
      </c>
      <c r="Y128" s="2">
        <v>363.59932995264393</v>
      </c>
      <c r="Z128" s="2">
        <v>382.72095997139684</v>
      </c>
      <c r="AA128" s="2">
        <v>404.08534444616998</v>
      </c>
      <c r="AB128" s="2">
        <v>424.36972310804299</v>
      </c>
      <c r="AC128" s="2">
        <v>447.26523484611334</v>
      </c>
      <c r="AD128" s="2">
        <v>473.27207684315101</v>
      </c>
      <c r="AE128" s="2">
        <v>505.62559350815422</v>
      </c>
      <c r="AF128" s="2">
        <v>506.60657395803838</v>
      </c>
      <c r="AG128" s="2">
        <v>512.45321857480553</v>
      </c>
      <c r="AH128" s="2">
        <v>523.93263857894567</v>
      </c>
      <c r="AI128" s="2">
        <v>542.23023929973863</v>
      </c>
      <c r="AJ128" s="2">
        <v>583.78133880646601</v>
      </c>
      <c r="AK128" s="2"/>
      <c r="AL128" s="2"/>
      <c r="AM128" s="2"/>
      <c r="AN128" s="2"/>
      <c r="AO128" s="2"/>
    </row>
    <row r="129" spans="1:41" x14ac:dyDescent="0.25">
      <c r="A129" s="10" t="s">
        <v>101</v>
      </c>
      <c r="B129" s="10" t="s">
        <v>172</v>
      </c>
      <c r="C129" s="10" t="str">
        <f>VLOOKUP(B129,codes!A:F,3,FALSE)</f>
        <v>Endenergieverbrauch - Endenergieverbrauch gesamt</v>
      </c>
      <c r="D129" s="10" t="s">
        <v>33</v>
      </c>
      <c r="E129" s="10" t="s">
        <v>173</v>
      </c>
      <c r="F129" s="10" t="s">
        <v>104</v>
      </c>
      <c r="G129" s="10" t="s">
        <v>15</v>
      </c>
      <c r="H129" s="6" t="s">
        <v>16</v>
      </c>
      <c r="I129" s="6"/>
      <c r="J129" s="6"/>
      <c r="K129" s="2">
        <v>8291.4181197616435</v>
      </c>
      <c r="L129" s="2">
        <v>8183.8104164275292</v>
      </c>
      <c r="M129" s="2">
        <v>8062.4090616946387</v>
      </c>
      <c r="N129" s="2">
        <v>7937.7883815128889</v>
      </c>
      <c r="O129" s="2">
        <v>7807.1390970740022</v>
      </c>
      <c r="P129" s="2">
        <v>7666.9023107092708</v>
      </c>
      <c r="Q129" s="2">
        <v>7523.8551700200605</v>
      </c>
      <c r="R129" s="2">
        <v>7382.7967457044124</v>
      </c>
      <c r="S129" s="2">
        <v>7232.7158510921072</v>
      </c>
      <c r="T129" s="2">
        <v>7083.8826442547906</v>
      </c>
      <c r="U129" s="2">
        <v>6940.6498136757691</v>
      </c>
      <c r="V129" s="2">
        <v>6798.0928906405825</v>
      </c>
      <c r="W129" s="2">
        <v>6672.048380656418</v>
      </c>
      <c r="X129" s="2">
        <v>6555.6172728368701</v>
      </c>
      <c r="Y129" s="2">
        <v>6455.5215354816164</v>
      </c>
      <c r="Z129" s="2">
        <v>6369.2526392328109</v>
      </c>
      <c r="AA129" s="2">
        <v>6275.4682154921547</v>
      </c>
      <c r="AB129" s="2">
        <v>6194.4342165145508</v>
      </c>
      <c r="AC129" s="2">
        <v>6126.8597568977812</v>
      </c>
      <c r="AD129" s="2">
        <v>6065.9819337438112</v>
      </c>
      <c r="AE129" s="2">
        <v>6013.059050932693</v>
      </c>
      <c r="AF129" s="2">
        <v>5955.5619585869536</v>
      </c>
      <c r="AG129" s="2">
        <v>5901.9659937625129</v>
      </c>
      <c r="AH129" s="2">
        <v>5857.0555233267451</v>
      </c>
      <c r="AI129" s="2">
        <v>5817.7062555898092</v>
      </c>
      <c r="AJ129" s="2">
        <v>5780.9092272788039</v>
      </c>
      <c r="AK129" s="2"/>
      <c r="AL129" s="2"/>
      <c r="AM129" s="2"/>
      <c r="AN129" s="2"/>
      <c r="AO129" s="2"/>
    </row>
    <row r="130" spans="1:41" x14ac:dyDescent="0.25">
      <c r="A130" s="10" t="s">
        <v>101</v>
      </c>
      <c r="B130" s="10" t="s">
        <v>174</v>
      </c>
      <c r="C130" s="10" t="str">
        <f>VLOOKUP(B130,codes!A:F,3,FALSE)</f>
        <v>Endenergieverbrauch -  gesamt - Änderung ggü. 2008</v>
      </c>
      <c r="D130" s="10" t="s">
        <v>33</v>
      </c>
      <c r="E130" s="10" t="s">
        <v>175</v>
      </c>
      <c r="F130" s="10" t="s">
        <v>104</v>
      </c>
      <c r="G130" s="10" t="s">
        <v>15</v>
      </c>
      <c r="H130" s="6" t="s">
        <v>16</v>
      </c>
      <c r="I130" s="6"/>
      <c r="J130" s="6"/>
      <c r="K130" s="2">
        <v>-8.2172880957678496E-2</v>
      </c>
      <c r="L130" s="2">
        <v>-8.2172880957678496E-2</v>
      </c>
      <c r="M130" s="2">
        <v>-8.2172880957678496E-2</v>
      </c>
      <c r="N130" s="2">
        <v>-8.2172880957678496E-2</v>
      </c>
      <c r="O130" s="2">
        <v>-8.2172880957678496E-2</v>
      </c>
      <c r="P130" s="2">
        <v>-8.2172880957678496E-2</v>
      </c>
      <c r="Q130" s="2">
        <v>-8.2172880957678496E-2</v>
      </c>
      <c r="R130" s="2">
        <v>-8.2172880957678496E-2</v>
      </c>
      <c r="S130" s="2">
        <v>-8.2172880957678496E-2</v>
      </c>
      <c r="T130" s="2">
        <v>-8.2172880957678496E-2</v>
      </c>
      <c r="U130" s="2">
        <v>-8.2172880957678496E-2</v>
      </c>
      <c r="V130" s="2">
        <v>-8.2172880957678496E-2</v>
      </c>
      <c r="W130" s="2">
        <v>-8.2172880957678496E-2</v>
      </c>
      <c r="X130" s="2">
        <v>-8.2172880957678496E-2</v>
      </c>
      <c r="Y130" s="2">
        <v>-8.2172880957678496E-2</v>
      </c>
      <c r="Z130" s="2">
        <v>-8.2172880957678496E-2</v>
      </c>
      <c r="AA130" s="2">
        <v>-8.2172880957678496E-2</v>
      </c>
      <c r="AB130" s="2">
        <v>-8.2172880957678496E-2</v>
      </c>
      <c r="AC130" s="2">
        <v>-8.2172880957678496E-2</v>
      </c>
      <c r="AD130" s="2">
        <v>-8.2172880957678496E-2</v>
      </c>
      <c r="AE130" s="2">
        <v>-8.2172880957678496E-2</v>
      </c>
      <c r="AF130" s="2">
        <v>-8.2172880957678496E-2</v>
      </c>
      <c r="AG130" s="2">
        <v>-8.2172880957678496E-2</v>
      </c>
      <c r="AH130" s="2">
        <v>-8.2172880957678496E-2</v>
      </c>
      <c r="AI130" s="2">
        <v>-8.2172880957678496E-2</v>
      </c>
      <c r="AJ130" s="2">
        <v>-8.2172880957678496E-2</v>
      </c>
      <c r="AK130" s="2"/>
      <c r="AL130" s="2"/>
      <c r="AM130" s="2"/>
      <c r="AN130" s="2"/>
      <c r="AO130" s="2"/>
    </row>
    <row r="131" spans="1:41" ht="14.45" customHeight="1" x14ac:dyDescent="0.25">
      <c r="A131" s="10" t="s">
        <v>101</v>
      </c>
      <c r="B131" s="10" t="s">
        <v>176</v>
      </c>
      <c r="C131" s="10" t="str">
        <f>VLOOKUP(B131,codes!A:F,3,FALSE)</f>
        <v>Endenergieverbrauch - gesamt - nach EU-Definition (ohne Umweltwärme)</v>
      </c>
      <c r="D131" s="10" t="s">
        <v>33</v>
      </c>
      <c r="E131" s="10" t="s">
        <v>177</v>
      </c>
      <c r="F131" s="10" t="s">
        <v>104</v>
      </c>
      <c r="G131" s="10" t="s">
        <v>15</v>
      </c>
      <c r="H131" s="6" t="s">
        <v>16</v>
      </c>
      <c r="I131" s="6"/>
      <c r="J131" s="6"/>
      <c r="K131" s="2">
        <v>8181.495847974732</v>
      </c>
      <c r="L131" s="2">
        <v>8053.2838684120361</v>
      </c>
      <c r="M131" s="2">
        <v>7907.7482986733949</v>
      </c>
      <c r="N131" s="2">
        <v>7743.1646830159079</v>
      </c>
      <c r="O131" s="2">
        <v>7546.1720941284211</v>
      </c>
      <c r="P131" s="2">
        <v>7346.9738826010107</v>
      </c>
      <c r="Q131" s="2">
        <v>7157.3766971172126</v>
      </c>
      <c r="R131" s="2">
        <v>6973.8918728183662</v>
      </c>
      <c r="S131" s="2">
        <v>6792.59060677245</v>
      </c>
      <c r="T131" s="2">
        <v>6617.1544671147567</v>
      </c>
      <c r="U131" s="2">
        <v>6453.4019266602509</v>
      </c>
      <c r="V131" s="2">
        <v>6293.2313410515271</v>
      </c>
      <c r="W131" s="2">
        <v>6161.8116726753879</v>
      </c>
      <c r="X131" s="2">
        <v>6041.0417510745674</v>
      </c>
      <c r="Y131" s="2">
        <v>5938.9416263374897</v>
      </c>
      <c r="Z131" s="2">
        <v>5849.3822661314462</v>
      </c>
      <c r="AA131" s="2">
        <v>5753.4115289389229</v>
      </c>
      <c r="AB131" s="2">
        <v>5671.2582441139621</v>
      </c>
      <c r="AC131" s="2">
        <v>5601.6207318610614</v>
      </c>
      <c r="AD131" s="2">
        <v>5537.9306644933176</v>
      </c>
      <c r="AE131" s="2">
        <v>5482.543326670052</v>
      </c>
      <c r="AF131" s="2">
        <v>5422.9048608239964</v>
      </c>
      <c r="AG131" s="2">
        <v>5366.7645489116712</v>
      </c>
      <c r="AH131" s="2">
        <v>5317.1525399631109</v>
      </c>
      <c r="AI131" s="2">
        <v>5273.2342560449961</v>
      </c>
      <c r="AJ131" s="2">
        <v>5232.5006313620106</v>
      </c>
      <c r="AK131" s="2"/>
      <c r="AL131" s="2"/>
      <c r="AM131" s="2"/>
      <c r="AN131" s="2"/>
      <c r="AO131" s="2"/>
    </row>
    <row r="132" spans="1:41" x14ac:dyDescent="0.25">
      <c r="A132" s="10" t="s">
        <v>101</v>
      </c>
      <c r="B132" s="10" t="s">
        <v>178</v>
      </c>
      <c r="C132" s="10" t="str">
        <f>VLOOKUP(B132,codes!A:F,3,FALSE)</f>
        <v>Endenergieverbrauch - gesamt - nach EU-Definition (ohne Umweltwärme) - Änderung gegenüber 2008</v>
      </c>
      <c r="D132" s="10" t="s">
        <v>33</v>
      </c>
      <c r="E132" s="10" t="s">
        <v>179</v>
      </c>
      <c r="F132" s="10" t="s">
        <v>17</v>
      </c>
      <c r="G132" s="10" t="s">
        <v>15</v>
      </c>
      <c r="H132" s="6" t="s">
        <v>16</v>
      </c>
      <c r="I132" s="6"/>
      <c r="J132" s="6"/>
      <c r="K132" s="2">
        <v>-12.466936386586047</v>
      </c>
      <c r="L132" s="2">
        <v>-13.838664438717407</v>
      </c>
      <c r="M132" s="2">
        <v>-15.39573597192614</v>
      </c>
      <c r="N132" s="2">
        <v>-17.156600777918641</v>
      </c>
      <c r="O132" s="2">
        <v>-19.264206176108502</v>
      </c>
      <c r="P132" s="2">
        <v>-21.395409325911896</v>
      </c>
      <c r="Q132" s="2">
        <v>-23.423891990483035</v>
      </c>
      <c r="R132" s="2">
        <v>-25.386979070875892</v>
      </c>
      <c r="S132" s="2">
        <v>-27.326704464480798</v>
      </c>
      <c r="T132" s="2">
        <v>-29.203679416017327</v>
      </c>
      <c r="U132" s="2">
        <v>-30.955652625660967</v>
      </c>
      <c r="V132" s="2">
        <v>-32.669302833349668</v>
      </c>
      <c r="W132" s="2">
        <v>-34.075349649943718</v>
      </c>
      <c r="X132" s="2">
        <v>-35.36745581567483</v>
      </c>
      <c r="Y132" s="2">
        <v>-36.459815560104758</v>
      </c>
      <c r="Z132" s="2">
        <v>-37.418002830472055</v>
      </c>
      <c r="AA132" s="2">
        <v>-38.444784827284884</v>
      </c>
      <c r="AB132" s="2">
        <v>-39.323735185539263</v>
      </c>
      <c r="AC132" s="2">
        <v>-40.068780456377119</v>
      </c>
      <c r="AD132" s="2">
        <v>-40.75019456719933</v>
      </c>
      <c r="AE132" s="2">
        <v>-41.342778546357827</v>
      </c>
      <c r="AF132" s="2">
        <v>-41.980844949092898</v>
      </c>
      <c r="AG132" s="2">
        <v>-42.581484928041846</v>
      </c>
      <c r="AH132" s="2">
        <v>-43.112279200382474</v>
      </c>
      <c r="AI132" s="2">
        <v>-43.582156837849951</v>
      </c>
      <c r="AJ132" s="2">
        <v>-44.017962102172525</v>
      </c>
      <c r="AK132" s="2"/>
      <c r="AL132" s="2"/>
      <c r="AM132" s="2"/>
      <c r="AN132" s="2"/>
      <c r="AO132" s="2"/>
    </row>
    <row r="133" spans="1:41" x14ac:dyDescent="0.25">
      <c r="A133" s="10" t="s">
        <v>101</v>
      </c>
      <c r="B133" s="10" t="s">
        <v>146</v>
      </c>
      <c r="C133" s="10" t="str">
        <f>VLOOKUP(B133,codes!A:F,3,FALSE)</f>
        <v>Endenergieverbrauch - Braunkohle</v>
      </c>
      <c r="D133" s="10" t="s">
        <v>33</v>
      </c>
      <c r="E133" s="10" t="s">
        <v>147</v>
      </c>
      <c r="F133" s="10" t="s">
        <v>104</v>
      </c>
      <c r="G133" s="10" t="s">
        <v>18</v>
      </c>
      <c r="H133" s="6" t="s">
        <v>16</v>
      </c>
      <c r="I133" s="6"/>
      <c r="J133" s="6"/>
      <c r="K133" s="2">
        <v>54.216763570313468</v>
      </c>
      <c r="L133" s="2">
        <v>49.27715555984291</v>
      </c>
      <c r="M133" s="2">
        <v>44.167007978839834</v>
      </c>
      <c r="N133" s="2">
        <v>39.843558666707686</v>
      </c>
      <c r="O133" s="2">
        <v>35.499866498100253</v>
      </c>
      <c r="P133" s="2">
        <v>31.653534057792228</v>
      </c>
      <c r="Q133" s="2">
        <v>28.989524191572993</v>
      </c>
      <c r="R133" s="2">
        <v>26.3466673680702</v>
      </c>
      <c r="S133" s="2">
        <v>24.296128781809827</v>
      </c>
      <c r="T133" s="2">
        <v>22.333472077708432</v>
      </c>
      <c r="U133" s="2">
        <v>19.806304368166682</v>
      </c>
      <c r="V133" s="2">
        <v>17.874512171542015</v>
      </c>
      <c r="W133" s="2">
        <v>16.022024463126744</v>
      </c>
      <c r="X133" s="2">
        <v>14.285876696198706</v>
      </c>
      <c r="Y133" s="2">
        <v>13.532335969768429</v>
      </c>
      <c r="Z133" s="2">
        <v>12.939454949596708</v>
      </c>
      <c r="AA133" s="2">
        <v>11.05650625261497</v>
      </c>
      <c r="AB133" s="2">
        <v>10.670151005391666</v>
      </c>
      <c r="AC133" s="2">
        <v>10.331230177467848</v>
      </c>
      <c r="AD133" s="2">
        <v>10.058329589403503</v>
      </c>
      <c r="AE133" s="2">
        <v>9.82222243929432</v>
      </c>
      <c r="AF133" s="2">
        <v>9.6169332479947904</v>
      </c>
      <c r="AG133" s="2">
        <v>9.4447541317231583</v>
      </c>
      <c r="AH133" s="2">
        <v>9.2932288141782831</v>
      </c>
      <c r="AI133" s="2">
        <v>9.197174881428932</v>
      </c>
      <c r="AJ133" s="2">
        <v>8.9836210632134499</v>
      </c>
      <c r="AK133" s="2"/>
      <c r="AL133" s="2"/>
      <c r="AM133" s="2"/>
      <c r="AN133" s="2"/>
      <c r="AO133" s="2"/>
    </row>
    <row r="134" spans="1:41" x14ac:dyDescent="0.25">
      <c r="A134" s="10" t="s">
        <v>101</v>
      </c>
      <c r="B134" s="10" t="s">
        <v>148</v>
      </c>
      <c r="C134" s="10" t="str">
        <f>VLOOKUP(B134,codes!A:F,3,FALSE)</f>
        <v>Endenergieverbrauch - Steinkohle</v>
      </c>
      <c r="D134" s="10" t="s">
        <v>33</v>
      </c>
      <c r="E134" s="10" t="s">
        <v>149</v>
      </c>
      <c r="F134" s="10" t="s">
        <v>104</v>
      </c>
      <c r="G134" s="10" t="s">
        <v>18</v>
      </c>
      <c r="H134" s="6" t="s">
        <v>16</v>
      </c>
      <c r="I134" s="6"/>
      <c r="J134" s="6"/>
      <c r="K134" s="2">
        <v>310.77887059255727</v>
      </c>
      <c r="L134" s="2">
        <v>293.84885404128511</v>
      </c>
      <c r="M134" s="2">
        <v>273.82056614142363</v>
      </c>
      <c r="N134" s="2">
        <v>247.89264286132237</v>
      </c>
      <c r="O134" s="2">
        <v>219.94231161845636</v>
      </c>
      <c r="P134" s="2">
        <v>198.79540245786583</v>
      </c>
      <c r="Q134" s="2">
        <v>185.29818892973023</v>
      </c>
      <c r="R134" s="2">
        <v>169.35545509088394</v>
      </c>
      <c r="S134" s="2">
        <v>144.05137879134355</v>
      </c>
      <c r="T134" s="2">
        <v>114.73416732743377</v>
      </c>
      <c r="U134" s="2">
        <v>97.984997409181858</v>
      </c>
      <c r="V134" s="2">
        <v>81.518434382968962</v>
      </c>
      <c r="W134" s="2">
        <v>73.002001962200964</v>
      </c>
      <c r="X134" s="2">
        <v>66.6644475973266</v>
      </c>
      <c r="Y134" s="2">
        <v>60.903784180118677</v>
      </c>
      <c r="Z134" s="2">
        <v>55.38629815482679</v>
      </c>
      <c r="AA134" s="2">
        <v>48.136863057240475</v>
      </c>
      <c r="AB134" s="2">
        <v>43.103650741088401</v>
      </c>
      <c r="AC134" s="2">
        <v>38.04050372808446</v>
      </c>
      <c r="AD134" s="2">
        <v>33.219558605553019</v>
      </c>
      <c r="AE134" s="2">
        <v>28.488453476316121</v>
      </c>
      <c r="AF134" s="2">
        <v>28.290210514706672</v>
      </c>
      <c r="AG134" s="2">
        <v>28.123727508353277</v>
      </c>
      <c r="AH134" s="2">
        <v>27.978058266847999</v>
      </c>
      <c r="AI134" s="2">
        <v>27.877735511191293</v>
      </c>
      <c r="AJ134" s="2">
        <v>28.010723027236249</v>
      </c>
      <c r="AK134" s="2"/>
      <c r="AL134" s="2"/>
      <c r="AM134" s="2"/>
      <c r="AN134" s="2"/>
      <c r="AO134" s="2"/>
    </row>
    <row r="135" spans="1:41" x14ac:dyDescent="0.25">
      <c r="A135" s="10" t="s">
        <v>101</v>
      </c>
      <c r="B135" s="10" t="s">
        <v>150</v>
      </c>
      <c r="C135" s="10" t="str">
        <f>VLOOKUP(B135,codes!A:F,3,FALSE)</f>
        <v>Endenergieverbrauch - Mineralöl</v>
      </c>
      <c r="D135" s="10" t="s">
        <v>33</v>
      </c>
      <c r="E135" s="10" t="s">
        <v>151</v>
      </c>
      <c r="F135" s="10" t="s">
        <v>104</v>
      </c>
      <c r="G135" s="10" t="s">
        <v>18</v>
      </c>
      <c r="H135" s="6" t="s">
        <v>16</v>
      </c>
      <c r="I135" s="6"/>
      <c r="J135" s="6"/>
      <c r="K135" s="2">
        <v>2983.1238380094487</v>
      </c>
      <c r="L135" s="2">
        <v>2856.5484775913251</v>
      </c>
      <c r="M135" s="2">
        <v>2792.4957028246736</v>
      </c>
      <c r="N135" s="2">
        <v>2666.5234501569926</v>
      </c>
      <c r="O135" s="2">
        <v>2552.0290506167266</v>
      </c>
      <c r="P135" s="2">
        <v>2434.0907288764688</v>
      </c>
      <c r="Q135" s="2">
        <v>2272.1237508013987</v>
      </c>
      <c r="R135" s="2">
        <v>2112.6312347810895</v>
      </c>
      <c r="S135" s="2">
        <v>1939.3834893292708</v>
      </c>
      <c r="T135" s="2">
        <v>1761.0796702998171</v>
      </c>
      <c r="U135" s="2">
        <v>1565.8576466443219</v>
      </c>
      <c r="V135" s="2">
        <v>1419.015715125191</v>
      </c>
      <c r="W135" s="2">
        <v>1291.4719173118631</v>
      </c>
      <c r="X135" s="2">
        <v>1174.0371684823101</v>
      </c>
      <c r="Y135" s="2">
        <v>1060.3755738786565</v>
      </c>
      <c r="Z135" s="2">
        <v>931.40552421432915</v>
      </c>
      <c r="AA135" s="2">
        <v>856.05171560951931</v>
      </c>
      <c r="AB135" s="2">
        <v>790.81319099579594</v>
      </c>
      <c r="AC135" s="2">
        <v>732.4202960055876</v>
      </c>
      <c r="AD135" s="2">
        <v>676.17919339028629</v>
      </c>
      <c r="AE135" s="2">
        <v>608.8263856374374</v>
      </c>
      <c r="AF135" s="2">
        <v>576.39482023697553</v>
      </c>
      <c r="AG135" s="2">
        <v>543.09386951952331</v>
      </c>
      <c r="AH135" s="2">
        <v>503.23084148216304</v>
      </c>
      <c r="AI135" s="2">
        <v>454.84805468301221</v>
      </c>
      <c r="AJ135" s="2">
        <v>380.15849187551231</v>
      </c>
      <c r="AK135" s="2"/>
      <c r="AL135" s="2"/>
      <c r="AM135" s="2"/>
      <c r="AN135" s="2"/>
      <c r="AO135" s="2"/>
    </row>
    <row r="136" spans="1:41" x14ac:dyDescent="0.25">
      <c r="A136" s="10" t="s">
        <v>101</v>
      </c>
      <c r="B136" s="10" t="s">
        <v>152</v>
      </c>
      <c r="C136" s="10" t="str">
        <f>VLOOKUP(B136,codes!A:F,3,FALSE)</f>
        <v>Endenergieverbrauch - Fossile Gase</v>
      </c>
      <c r="D136" s="10" t="s">
        <v>33</v>
      </c>
      <c r="E136" s="10" t="s">
        <v>153</v>
      </c>
      <c r="F136" s="10" t="s">
        <v>104</v>
      </c>
      <c r="G136" s="10" t="s">
        <v>18</v>
      </c>
      <c r="H136" s="6" t="s">
        <v>16</v>
      </c>
      <c r="I136" s="6"/>
      <c r="J136" s="6"/>
      <c r="K136" s="2">
        <v>1849.0943504083366</v>
      </c>
      <c r="L136" s="2">
        <v>1778.8707931569502</v>
      </c>
      <c r="M136" s="2">
        <v>1702.1272923415318</v>
      </c>
      <c r="N136" s="2">
        <v>1612.5524110136364</v>
      </c>
      <c r="O136" s="2">
        <v>1443.2133189755139</v>
      </c>
      <c r="P136" s="2">
        <v>1320.5485874014082</v>
      </c>
      <c r="Q136" s="2">
        <v>1227.6463553120068</v>
      </c>
      <c r="R136" s="2">
        <v>1129.8438261224894</v>
      </c>
      <c r="S136" s="2">
        <v>1046.6554954960779</v>
      </c>
      <c r="T136" s="2">
        <v>966.18481163780098</v>
      </c>
      <c r="U136" s="2">
        <v>842.36096566650281</v>
      </c>
      <c r="V136" s="2">
        <v>783.52744919606653</v>
      </c>
      <c r="W136" s="2">
        <v>754.50211742494116</v>
      </c>
      <c r="X136" s="2">
        <v>727.89668460992539</v>
      </c>
      <c r="Y136" s="2">
        <v>706.01055036507387</v>
      </c>
      <c r="Z136" s="2">
        <v>647.52136812657375</v>
      </c>
      <c r="AA136" s="2">
        <v>616.57748256483376</v>
      </c>
      <c r="AB136" s="2">
        <v>582.64885285375146</v>
      </c>
      <c r="AC136" s="2">
        <v>554.50804891709231</v>
      </c>
      <c r="AD136" s="2">
        <v>525.99182674191979</v>
      </c>
      <c r="AE136" s="2">
        <v>444.08097605668934</v>
      </c>
      <c r="AF136" s="2">
        <v>433.70019502850681</v>
      </c>
      <c r="AG136" s="2">
        <v>423.2877866364762</v>
      </c>
      <c r="AH136" s="2">
        <v>412.05417563994433</v>
      </c>
      <c r="AI136" s="2">
        <v>407.48918337857918</v>
      </c>
      <c r="AJ136" s="2">
        <v>403.54022023258386</v>
      </c>
      <c r="AK136" s="2"/>
      <c r="AL136" s="2"/>
      <c r="AM136" s="2"/>
      <c r="AN136" s="2"/>
      <c r="AO136" s="2"/>
    </row>
    <row r="137" spans="1:41" x14ac:dyDescent="0.25">
      <c r="A137" s="10" t="s">
        <v>101</v>
      </c>
      <c r="B137" s="10" t="s">
        <v>154</v>
      </c>
      <c r="C137" s="10" t="str">
        <f>VLOOKUP(B137,codes!A:F,3,FALSE)</f>
        <v>Endenergieverbrauch - Müll</v>
      </c>
      <c r="D137" s="10" t="s">
        <v>33</v>
      </c>
      <c r="E137" s="10" t="s">
        <v>155</v>
      </c>
      <c r="F137" s="10" t="s">
        <v>104</v>
      </c>
      <c r="G137" s="10" t="s">
        <v>18</v>
      </c>
      <c r="H137" s="6" t="s">
        <v>16</v>
      </c>
      <c r="I137" s="6"/>
      <c r="J137" s="6"/>
      <c r="K137" s="2">
        <v>86.559319082150239</v>
      </c>
      <c r="L137" s="2">
        <v>90.747657491115092</v>
      </c>
      <c r="M137" s="2">
        <v>93.224100551640703</v>
      </c>
      <c r="N137" s="2">
        <v>93.724393559273281</v>
      </c>
      <c r="O137" s="2">
        <v>93.148674451270921</v>
      </c>
      <c r="P137" s="2">
        <v>91.698620761910306</v>
      </c>
      <c r="Q137" s="2">
        <v>87.472245939377089</v>
      </c>
      <c r="R137" s="2">
        <v>83.443930640305098</v>
      </c>
      <c r="S137" s="2">
        <v>79.516829475037909</v>
      </c>
      <c r="T137" s="2">
        <v>76.022298518387259</v>
      </c>
      <c r="U137" s="2">
        <v>73.435489840307071</v>
      </c>
      <c r="V137" s="2">
        <v>71.06922820136279</v>
      </c>
      <c r="W137" s="2">
        <v>69.043866368507395</v>
      </c>
      <c r="X137" s="2">
        <v>67.162289481689939</v>
      </c>
      <c r="Y137" s="2">
        <v>65.311949289258791</v>
      </c>
      <c r="Z137" s="2">
        <v>63.594818030951259</v>
      </c>
      <c r="AA137" s="2">
        <v>61.909736437410672</v>
      </c>
      <c r="AB137" s="2">
        <v>60.46969011431726</v>
      </c>
      <c r="AC137" s="2">
        <v>59.225664890002257</v>
      </c>
      <c r="AD137" s="2">
        <v>58.592979496094472</v>
      </c>
      <c r="AE137" s="2">
        <v>58.065484284942791</v>
      </c>
      <c r="AF137" s="2">
        <v>57.525678291446575</v>
      </c>
      <c r="AG137" s="2">
        <v>57.042535065151135</v>
      </c>
      <c r="AH137" s="2">
        <v>56.603134468864489</v>
      </c>
      <c r="AI137" s="2">
        <v>56.206055815712226</v>
      </c>
      <c r="AJ137" s="2">
        <v>56.577914803351646</v>
      </c>
      <c r="AK137" s="2"/>
      <c r="AL137" s="2"/>
      <c r="AM137" s="2"/>
      <c r="AN137" s="2"/>
      <c r="AO137" s="2"/>
    </row>
    <row r="138" spans="1:41" ht="14.45" customHeight="1" x14ac:dyDescent="0.25">
      <c r="A138" s="10" t="s">
        <v>101</v>
      </c>
      <c r="B138" s="10" t="s">
        <v>156</v>
      </c>
      <c r="C138" s="10" t="str">
        <f>VLOOKUP(B138,codes!A:F,3,FALSE)</f>
        <v>Endenergieverbrauch - Sonstige</v>
      </c>
      <c r="D138" s="10" t="s">
        <v>33</v>
      </c>
      <c r="E138" s="10" t="s">
        <v>157</v>
      </c>
      <c r="F138" s="10" t="s">
        <v>104</v>
      </c>
      <c r="G138" s="10" t="s">
        <v>18</v>
      </c>
      <c r="H138" s="6" t="s">
        <v>16</v>
      </c>
      <c r="I138" s="6"/>
      <c r="J138" s="6"/>
      <c r="K138" s="2">
        <v>0</v>
      </c>
      <c r="L138" s="2">
        <v>0</v>
      </c>
      <c r="M138" s="2">
        <v>0</v>
      </c>
      <c r="N138" s="2">
        <v>0</v>
      </c>
      <c r="O138" s="2">
        <v>0</v>
      </c>
      <c r="P138" s="2">
        <v>0</v>
      </c>
      <c r="Q138" s="2">
        <v>0</v>
      </c>
      <c r="R138" s="2">
        <v>0</v>
      </c>
      <c r="S138" s="2">
        <v>0</v>
      </c>
      <c r="T138" s="2">
        <v>0</v>
      </c>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c r="AL138" s="2"/>
      <c r="AM138" s="2"/>
      <c r="AN138" s="2"/>
      <c r="AO138" s="2"/>
    </row>
    <row r="139" spans="1:41" x14ac:dyDescent="0.25">
      <c r="A139" s="10" t="s">
        <v>101</v>
      </c>
      <c r="B139" s="10" t="s">
        <v>158</v>
      </c>
      <c r="C139" s="10" t="str">
        <f>VLOOKUP(B139,codes!A:F,3,FALSE)</f>
        <v>Endenergieverbrauch - Biomasse (einschließlich organischem Anteil des Mülls)</v>
      </c>
      <c r="D139" s="10" t="s">
        <v>33</v>
      </c>
      <c r="E139" s="10" t="s">
        <v>159</v>
      </c>
      <c r="F139" s="10" t="s">
        <v>104</v>
      </c>
      <c r="G139" s="10" t="s">
        <v>18</v>
      </c>
      <c r="H139" s="6" t="s">
        <v>16</v>
      </c>
      <c r="I139" s="6"/>
      <c r="J139" s="6"/>
      <c r="K139" s="2">
        <v>661.23791301041706</v>
      </c>
      <c r="L139" s="2">
        <v>665.65500390550153</v>
      </c>
      <c r="M139" s="2">
        <v>642.42270949516592</v>
      </c>
      <c r="N139" s="2">
        <v>666.57624930751388</v>
      </c>
      <c r="O139" s="2">
        <v>695.66860513909012</v>
      </c>
      <c r="P139" s="2">
        <v>644.19804300615408</v>
      </c>
      <c r="Q139" s="2">
        <v>620.1128355563319</v>
      </c>
      <c r="R139" s="2">
        <v>596.05812163283201</v>
      </c>
      <c r="S139" s="2">
        <v>580.19226022036696</v>
      </c>
      <c r="T139" s="2">
        <v>574.08768273927649</v>
      </c>
      <c r="U139" s="2">
        <v>648.92579722880623</v>
      </c>
      <c r="V139" s="2">
        <v>637.70313372286012</v>
      </c>
      <c r="W139" s="2">
        <v>630.54260176742309</v>
      </c>
      <c r="X139" s="2">
        <v>624.77298945901691</v>
      </c>
      <c r="Y139" s="2">
        <v>625.85125755172555</v>
      </c>
      <c r="Z139" s="2">
        <v>684.0127444427676</v>
      </c>
      <c r="AA139" s="2">
        <v>677.29355910970821</v>
      </c>
      <c r="AB139" s="2">
        <v>674.36072805292099</v>
      </c>
      <c r="AC139" s="2">
        <v>670.85505173798663</v>
      </c>
      <c r="AD139" s="2">
        <v>666.14064413522203</v>
      </c>
      <c r="AE139" s="2">
        <v>727.3597049833354</v>
      </c>
      <c r="AF139" s="2">
        <v>714.65969216934889</v>
      </c>
      <c r="AG139" s="2">
        <v>701.30814993308991</v>
      </c>
      <c r="AH139" s="2">
        <v>691.01421420295287</v>
      </c>
      <c r="AI139" s="2">
        <v>683.35773540962646</v>
      </c>
      <c r="AJ139" s="2">
        <v>683.67909206600916</v>
      </c>
      <c r="AK139" s="2"/>
      <c r="AL139" s="2"/>
      <c r="AM139" s="2"/>
      <c r="AN139" s="2"/>
      <c r="AO139" s="2"/>
    </row>
    <row r="140" spans="1:41" ht="15" customHeight="1" x14ac:dyDescent="0.25">
      <c r="A140" s="10" t="s">
        <v>101</v>
      </c>
      <c r="B140" s="10" t="s">
        <v>160</v>
      </c>
      <c r="C140" s="10" t="str">
        <f>VLOOKUP(B140,codes!A:F,3,FALSE)</f>
        <v>Endenergieverbrauch - Solarenergie</v>
      </c>
      <c r="D140" s="10" t="s">
        <v>33</v>
      </c>
      <c r="E140" s="10" t="s">
        <v>161</v>
      </c>
      <c r="F140" s="10" t="s">
        <v>104</v>
      </c>
      <c r="G140" s="10" t="s">
        <v>18</v>
      </c>
      <c r="H140" s="6" t="s">
        <v>16</v>
      </c>
      <c r="I140" s="6"/>
      <c r="J140" s="6"/>
      <c r="K140" s="2">
        <v>50.966279693400644</v>
      </c>
      <c r="L140" s="2">
        <v>54.634597892306004</v>
      </c>
      <c r="M140" s="2">
        <v>58.634983682847988</v>
      </c>
      <c r="N140" s="2">
        <v>62.326681581300178</v>
      </c>
      <c r="O140" s="2">
        <v>65.59568884108559</v>
      </c>
      <c r="P140" s="2">
        <v>69.381420025411074</v>
      </c>
      <c r="Q140" s="2">
        <v>72.42216462890454</v>
      </c>
      <c r="R140" s="2">
        <v>74.650497131953799</v>
      </c>
      <c r="S140" s="2">
        <v>77.136427498427935</v>
      </c>
      <c r="T140" s="2">
        <v>78.885268445691992</v>
      </c>
      <c r="U140" s="2">
        <v>80.325811404981351</v>
      </c>
      <c r="V140" s="2">
        <v>80.879860164691252</v>
      </c>
      <c r="W140" s="2">
        <v>81.387635443248072</v>
      </c>
      <c r="X140" s="2">
        <v>82.108718382780438</v>
      </c>
      <c r="Y140" s="2">
        <v>82.036590265416379</v>
      </c>
      <c r="Z140" s="2">
        <v>81.994782322020725</v>
      </c>
      <c r="AA140" s="2">
        <v>82.061889621848664</v>
      </c>
      <c r="AB140" s="2">
        <v>81.862127965222953</v>
      </c>
      <c r="AC140" s="2">
        <v>81.656051885753783</v>
      </c>
      <c r="AD140" s="2">
        <v>81.162979043406324</v>
      </c>
      <c r="AE140" s="2">
        <v>80.59271841322402</v>
      </c>
      <c r="AF140" s="2">
        <v>79.996334741497506</v>
      </c>
      <c r="AG140" s="2">
        <v>79.345695400391818</v>
      </c>
      <c r="AH140" s="2">
        <v>78.712085922805599</v>
      </c>
      <c r="AI140" s="2">
        <v>77.865320409716034</v>
      </c>
      <c r="AJ140" s="2">
        <v>77.06424143916054</v>
      </c>
      <c r="AK140" s="2"/>
      <c r="AL140" s="2"/>
      <c r="AM140" s="2"/>
      <c r="AN140" s="2"/>
      <c r="AO140" s="2"/>
    </row>
    <row r="141" spans="1:41" x14ac:dyDescent="0.25">
      <c r="A141" s="10" t="s">
        <v>101</v>
      </c>
      <c r="B141" s="10" t="s">
        <v>162</v>
      </c>
      <c r="C141" s="10" t="str">
        <f>VLOOKUP(B141,codes!A:F,3,FALSE)</f>
        <v>Endenergieverbrauch - Geothermie und Umweltwärme</v>
      </c>
      <c r="D141" s="10" t="s">
        <v>33</v>
      </c>
      <c r="E141" s="10" t="s">
        <v>163</v>
      </c>
      <c r="F141" s="10" t="s">
        <v>104</v>
      </c>
      <c r="G141" s="10" t="s">
        <v>18</v>
      </c>
      <c r="H141" s="6" t="s">
        <v>16</v>
      </c>
      <c r="I141" s="6"/>
      <c r="J141" s="6"/>
      <c r="K141" s="2">
        <v>109.92200845891317</v>
      </c>
      <c r="L141" s="2">
        <v>130.52603168649424</v>
      </c>
      <c r="M141" s="2">
        <v>154.65997961624385</v>
      </c>
      <c r="N141" s="2">
        <v>194.62264446798113</v>
      </c>
      <c r="O141" s="2">
        <v>260.96566295658175</v>
      </c>
      <c r="P141" s="2">
        <v>319.98035267393504</v>
      </c>
      <c r="Q141" s="2">
        <v>367.84320581826682</v>
      </c>
      <c r="R141" s="2">
        <v>405.3209526494893</v>
      </c>
      <c r="S141" s="2">
        <v>438.83024856781645</v>
      </c>
      <c r="T141" s="2">
        <v>462.60959238547707</v>
      </c>
      <c r="U141" s="2">
        <v>483.3933656695429</v>
      </c>
      <c r="V141" s="2">
        <v>497.29001910121752</v>
      </c>
      <c r="W141" s="2">
        <v>504.40695535568744</v>
      </c>
      <c r="X141" s="2">
        <v>509.61131252634874</v>
      </c>
      <c r="Y141" s="2">
        <v>511.95078725811135</v>
      </c>
      <c r="Z141" s="2">
        <v>515.2346964533275</v>
      </c>
      <c r="AA141" s="2">
        <v>517.80448317512526</v>
      </c>
      <c r="AB141" s="2">
        <v>518.07779492086615</v>
      </c>
      <c r="AC141" s="2">
        <v>519.19146969804831</v>
      </c>
      <c r="AD141" s="2">
        <v>521.79474967858232</v>
      </c>
      <c r="AE141" s="2">
        <v>524.86632769209223</v>
      </c>
      <c r="AF141" s="2">
        <v>526.99239500166357</v>
      </c>
      <c r="AG141" s="2">
        <v>530.56778142055964</v>
      </c>
      <c r="AH141" s="2">
        <v>534.48318775653695</v>
      </c>
      <c r="AI141" s="2">
        <v>539.03079951426639</v>
      </c>
      <c r="AJ141" s="2">
        <v>541.77592507456279</v>
      </c>
      <c r="AK141" s="2"/>
      <c r="AL141" s="2"/>
      <c r="AM141" s="2"/>
      <c r="AN141" s="2"/>
      <c r="AO141" s="2"/>
    </row>
    <row r="142" spans="1:41" x14ac:dyDescent="0.25">
      <c r="A142" s="10" t="s">
        <v>101</v>
      </c>
      <c r="B142" s="10" t="s">
        <v>164</v>
      </c>
      <c r="C142" s="10" t="str">
        <f>VLOOKUP(B142,codes!A:F,3,FALSE)</f>
        <v>Endenergieverbrauch - Sonstige EE</v>
      </c>
      <c r="D142" s="10" t="s">
        <v>33</v>
      </c>
      <c r="E142" s="10" t="s">
        <v>165</v>
      </c>
      <c r="F142" s="10" t="s">
        <v>104</v>
      </c>
      <c r="G142" s="10" t="s">
        <v>18</v>
      </c>
      <c r="H142" s="6" t="s">
        <v>16</v>
      </c>
      <c r="I142" s="6"/>
      <c r="J142" s="6"/>
      <c r="K142" s="2">
        <v>0</v>
      </c>
      <c r="L142" s="2">
        <v>0</v>
      </c>
      <c r="M142" s="2">
        <v>0</v>
      </c>
      <c r="N142" s="2">
        <v>0</v>
      </c>
      <c r="O142" s="2">
        <v>0</v>
      </c>
      <c r="P142" s="2">
        <v>0</v>
      </c>
      <c r="Q142" s="2">
        <v>0</v>
      </c>
      <c r="R142" s="2">
        <v>0</v>
      </c>
      <c r="S142" s="2">
        <v>0</v>
      </c>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c r="AL142" s="2"/>
      <c r="AM142" s="2"/>
      <c r="AN142" s="2"/>
      <c r="AO142" s="2"/>
    </row>
    <row r="143" spans="1:41" x14ac:dyDescent="0.25">
      <c r="A143" s="10" t="s">
        <v>101</v>
      </c>
      <c r="B143" s="10" t="s">
        <v>166</v>
      </c>
      <c r="C143" s="10" t="str">
        <f>VLOOKUP(B143,codes!A:F,3,FALSE)</f>
        <v>Endenergieverbrauch - Strom</v>
      </c>
      <c r="D143" s="10" t="s">
        <v>33</v>
      </c>
      <c r="E143" s="10" t="s">
        <v>167</v>
      </c>
      <c r="F143" s="10" t="s">
        <v>104</v>
      </c>
      <c r="G143" s="10" t="s">
        <v>18</v>
      </c>
      <c r="H143" s="6" t="s">
        <v>16</v>
      </c>
      <c r="I143" s="6"/>
      <c r="J143" s="6"/>
      <c r="K143" s="2">
        <v>1686.1211992979127</v>
      </c>
      <c r="L143" s="2">
        <v>1725.5924090256028</v>
      </c>
      <c r="M143" s="2">
        <v>1757.6643463747382</v>
      </c>
      <c r="N143" s="2">
        <v>1787.3042799085983</v>
      </c>
      <c r="O143" s="2">
        <v>1838.8874278962444</v>
      </c>
      <c r="P143" s="2">
        <v>1900.8867737026853</v>
      </c>
      <c r="Q143" s="2">
        <v>1959.907267314403</v>
      </c>
      <c r="R143" s="2">
        <v>2017.6550374960009</v>
      </c>
      <c r="S143" s="2">
        <v>2077.1063931734861</v>
      </c>
      <c r="T143" s="2">
        <v>2135.8707538118374</v>
      </c>
      <c r="U143" s="2">
        <v>2186.695435042222</v>
      </c>
      <c r="V143" s="2">
        <v>2230.1127840454237</v>
      </c>
      <c r="W143" s="2">
        <v>2268.3232551596125</v>
      </c>
      <c r="X143" s="2">
        <v>2303.9565590824495</v>
      </c>
      <c r="Y143" s="2">
        <v>2336.437477380327</v>
      </c>
      <c r="Z143" s="2">
        <v>2366.8420429369075</v>
      </c>
      <c r="AA143" s="2">
        <v>2384.7377866567408</v>
      </c>
      <c r="AB143" s="2">
        <v>2399.8738972918682</v>
      </c>
      <c r="AC143" s="2">
        <v>2413.3822859458446</v>
      </c>
      <c r="AD143" s="2">
        <v>2423.800171844915</v>
      </c>
      <c r="AE143" s="2">
        <v>2432.4006597497505</v>
      </c>
      <c r="AF143" s="2">
        <v>2433.8018511383689</v>
      </c>
      <c r="AG143" s="2">
        <v>2435.6352342281089</v>
      </c>
      <c r="AH143" s="2">
        <v>2438.854773186828</v>
      </c>
      <c r="AI143" s="2">
        <v>2438.5554680974014</v>
      </c>
      <c r="AJ143" s="2">
        <v>2438.440434589133</v>
      </c>
      <c r="AK143" s="2"/>
      <c r="AL143" s="2"/>
      <c r="AM143" s="2"/>
      <c r="AN143" s="2"/>
      <c r="AO143" s="2"/>
    </row>
    <row r="144" spans="1:41" x14ac:dyDescent="0.25">
      <c r="A144" s="10" t="s">
        <v>101</v>
      </c>
      <c r="B144" s="10" t="s">
        <v>168</v>
      </c>
      <c r="C144" s="10" t="str">
        <f>VLOOKUP(B144,codes!A:F,3,FALSE)</f>
        <v>Endenergieverbrauch - Fernwärme</v>
      </c>
      <c r="D144" s="10" t="s">
        <v>33</v>
      </c>
      <c r="E144" s="10" t="s">
        <v>169</v>
      </c>
      <c r="F144" s="10" t="s">
        <v>104</v>
      </c>
      <c r="G144" s="10" t="s">
        <v>18</v>
      </c>
      <c r="H144" s="6" t="s">
        <v>16</v>
      </c>
      <c r="I144" s="6"/>
      <c r="J144" s="6"/>
      <c r="K144" s="2">
        <v>412.28277327117746</v>
      </c>
      <c r="L144" s="2">
        <v>413.82532489029387</v>
      </c>
      <c r="M144" s="2">
        <v>412.81321937264926</v>
      </c>
      <c r="N144" s="2">
        <v>416.05868676344494</v>
      </c>
      <c r="O144" s="2">
        <v>425.19466624252993</v>
      </c>
      <c r="P144" s="2">
        <v>438.29379623815225</v>
      </c>
      <c r="Q144" s="2">
        <v>449.12117713344503</v>
      </c>
      <c r="R144" s="2">
        <v>456.11223060844731</v>
      </c>
      <c r="S144" s="2">
        <v>464.00832245223557</v>
      </c>
      <c r="T144" s="2">
        <v>467.38625919399357</v>
      </c>
      <c r="U144" s="2">
        <v>473.28707435996142</v>
      </c>
      <c r="V144" s="2">
        <v>475.69806246871843</v>
      </c>
      <c r="W144" s="2">
        <v>480.29610181452972</v>
      </c>
      <c r="X144" s="2">
        <v>486.22462942093551</v>
      </c>
      <c r="Y144" s="2">
        <v>489.24810104698213</v>
      </c>
      <c r="Z144" s="2">
        <v>493.91655760462214</v>
      </c>
      <c r="AA144" s="2">
        <v>498.77769216765199</v>
      </c>
      <c r="AB144" s="2">
        <v>507.27240280241858</v>
      </c>
      <c r="AC144" s="2">
        <v>511.27398963452305</v>
      </c>
      <c r="AD144" s="2">
        <v>513.03914994243075</v>
      </c>
      <c r="AE144" s="2">
        <v>515.33818767034666</v>
      </c>
      <c r="AF144" s="2">
        <v>517.35150973748659</v>
      </c>
      <c r="AG144" s="2">
        <v>521.21089220960494</v>
      </c>
      <c r="AH144" s="2">
        <v>524.96155005727576</v>
      </c>
      <c r="AI144" s="2">
        <v>527.29433732550592</v>
      </c>
      <c r="AJ144" s="2">
        <v>528.19959115215056</v>
      </c>
      <c r="AK144" s="2"/>
      <c r="AL144" s="2"/>
      <c r="AM144" s="2"/>
      <c r="AN144" s="2"/>
      <c r="AO144" s="2"/>
    </row>
    <row r="145" spans="1:41" x14ac:dyDescent="0.25">
      <c r="A145" s="10" t="s">
        <v>101</v>
      </c>
      <c r="B145" s="10" t="s">
        <v>170</v>
      </c>
      <c r="C145" s="10" t="str">
        <f>VLOOKUP(B145,codes!A:F,3,FALSE)</f>
        <v>Endenergieverbrauch - Synthetische Kraftstoffe</v>
      </c>
      <c r="D145" s="10" t="s">
        <v>33</v>
      </c>
      <c r="E145" s="10" t="s">
        <v>171</v>
      </c>
      <c r="F145" s="10" t="s">
        <v>104</v>
      </c>
      <c r="G145" s="10" t="s">
        <v>18</v>
      </c>
      <c r="H145" s="6" t="s">
        <v>16</v>
      </c>
      <c r="I145" s="6"/>
      <c r="J145" s="6"/>
      <c r="K145" s="2">
        <v>1.3114144201527469</v>
      </c>
      <c r="L145" s="2">
        <v>2.0527331443800994</v>
      </c>
      <c r="M145" s="2">
        <v>3.872313830002208</v>
      </c>
      <c r="N145" s="2">
        <v>19.624732606901695</v>
      </c>
      <c r="O145" s="2">
        <v>46.804020058403587</v>
      </c>
      <c r="P145" s="2">
        <v>85.310459467284872</v>
      </c>
      <c r="Q145" s="2">
        <v>115.01727662880772</v>
      </c>
      <c r="R145" s="2">
        <v>154.76794726583475</v>
      </c>
      <c r="S145" s="2">
        <v>202.36315255536371</v>
      </c>
      <c r="T145" s="2">
        <v>256.00232079534021</v>
      </c>
      <c r="U145" s="2">
        <v>303.09123707260147</v>
      </c>
      <c r="V145" s="2">
        <v>332.40697981771746</v>
      </c>
      <c r="W145" s="2">
        <v>344.59671975495581</v>
      </c>
      <c r="X145" s="2">
        <v>352.78628131385125</v>
      </c>
      <c r="Y145" s="2">
        <v>364.60095311871697</v>
      </c>
      <c r="Z145" s="2">
        <v>383.64610199770743</v>
      </c>
      <c r="AA145" s="2">
        <v>404.38479553702916</v>
      </c>
      <c r="AB145" s="2">
        <v>424.0972965937973</v>
      </c>
      <c r="AC145" s="2">
        <v>446.60130945820708</v>
      </c>
      <c r="AD145" s="2">
        <v>472.32163542315874</v>
      </c>
      <c r="AE145" s="2">
        <v>504.47869363112994</v>
      </c>
      <c r="AF145" s="2">
        <v>505.83520662211106</v>
      </c>
      <c r="AG145" s="2">
        <v>512.04040436405</v>
      </c>
      <c r="AH145" s="2">
        <v>523.89909492172944</v>
      </c>
      <c r="AI145" s="2">
        <v>542.54467783572875</v>
      </c>
      <c r="AJ145" s="2">
        <v>584.49779218065532</v>
      </c>
      <c r="AK145" s="2"/>
      <c r="AL145" s="2"/>
      <c r="AM145" s="2"/>
      <c r="AN145" s="2"/>
      <c r="AO145" s="2"/>
    </row>
    <row r="146" spans="1:41" x14ac:dyDescent="0.25">
      <c r="A146" s="10" t="s">
        <v>101</v>
      </c>
      <c r="B146" s="10" t="s">
        <v>172</v>
      </c>
      <c r="C146" s="10" t="str">
        <f>VLOOKUP(B146,codes!A:F,3,FALSE)</f>
        <v>Endenergieverbrauch - Endenergieverbrauch gesamt</v>
      </c>
      <c r="D146" s="10" t="s">
        <v>33</v>
      </c>
      <c r="E146" s="10" t="s">
        <v>173</v>
      </c>
      <c r="F146" s="10" t="s">
        <v>104</v>
      </c>
      <c r="G146" s="10" t="s">
        <v>18</v>
      </c>
      <c r="H146" s="6" t="s">
        <v>16</v>
      </c>
      <c r="I146" s="6"/>
      <c r="J146" s="6"/>
      <c r="K146" s="2">
        <v>8205.6147298147807</v>
      </c>
      <c r="L146" s="2">
        <v>8061.5790383850954</v>
      </c>
      <c r="M146" s="2">
        <v>7935.9022222097583</v>
      </c>
      <c r="N146" s="2">
        <v>7807.0497308936719</v>
      </c>
      <c r="O146" s="2">
        <v>7676.9492932940038</v>
      </c>
      <c r="P146" s="2">
        <v>7534.8377186690677</v>
      </c>
      <c r="Q146" s="2">
        <v>7385.9539922542453</v>
      </c>
      <c r="R146" s="2">
        <v>7226.1859007873954</v>
      </c>
      <c r="S146" s="2">
        <v>7073.5401263412377</v>
      </c>
      <c r="T146" s="2">
        <v>6915.1962972327638</v>
      </c>
      <c r="U146" s="2">
        <v>6775.1641247065972</v>
      </c>
      <c r="V146" s="2">
        <v>6627.09617839776</v>
      </c>
      <c r="W146" s="2">
        <v>6513.5951968260961</v>
      </c>
      <c r="X146" s="2">
        <v>6409.506957052834</v>
      </c>
      <c r="Y146" s="2">
        <v>6316.2593603041541</v>
      </c>
      <c r="Z146" s="2">
        <v>6236.4943892336305</v>
      </c>
      <c r="AA146" s="2">
        <v>6158.7925101897235</v>
      </c>
      <c r="AB146" s="2">
        <v>6093.2497833374391</v>
      </c>
      <c r="AC146" s="2">
        <v>6037.4859020785971</v>
      </c>
      <c r="AD146" s="2">
        <v>5982.3012178909721</v>
      </c>
      <c r="AE146" s="2">
        <v>5934.3198140345585</v>
      </c>
      <c r="AF146" s="2">
        <v>5884.1648267301061</v>
      </c>
      <c r="AG146" s="2">
        <v>5841.1008304170327</v>
      </c>
      <c r="AH146" s="2">
        <v>5801.0843447201269</v>
      </c>
      <c r="AI146" s="2">
        <v>5764.2665428621694</v>
      </c>
      <c r="AJ146" s="2">
        <v>5730.9280475035685</v>
      </c>
      <c r="AK146" s="2"/>
      <c r="AL146" s="2"/>
      <c r="AM146" s="2"/>
      <c r="AN146" s="2"/>
      <c r="AO146" s="2"/>
    </row>
    <row r="147" spans="1:41" x14ac:dyDescent="0.25">
      <c r="A147" s="10" t="s">
        <v>101</v>
      </c>
      <c r="B147" s="10" t="s">
        <v>174</v>
      </c>
      <c r="C147" s="10" t="str">
        <f>VLOOKUP(B147,codes!A:F,3,FALSE)</f>
        <v>Endenergieverbrauch -  gesamt - Änderung ggü. 2008</v>
      </c>
      <c r="D147" s="10" t="s">
        <v>33</v>
      </c>
      <c r="E147" s="10" t="s">
        <v>175</v>
      </c>
      <c r="F147" s="10" t="s">
        <v>104</v>
      </c>
      <c r="G147" s="10" t="s">
        <v>18</v>
      </c>
      <c r="H147" s="6" t="s">
        <v>16</v>
      </c>
      <c r="I147" s="6"/>
      <c r="J147" s="6"/>
      <c r="K147" s="2">
        <v>-9.1670976103947366E-2</v>
      </c>
      <c r="L147" s="2">
        <v>-9.1670976103947366E-2</v>
      </c>
      <c r="M147" s="2">
        <v>-9.1670976103947366E-2</v>
      </c>
      <c r="N147" s="2">
        <v>-9.1670976103947366E-2</v>
      </c>
      <c r="O147" s="2">
        <v>-9.1670976103947366E-2</v>
      </c>
      <c r="P147" s="2">
        <v>-9.1670976103947366E-2</v>
      </c>
      <c r="Q147" s="2">
        <v>-9.1670976103947366E-2</v>
      </c>
      <c r="R147" s="2">
        <v>-9.1670976103947366E-2</v>
      </c>
      <c r="S147" s="2">
        <v>-9.1670976103947366E-2</v>
      </c>
      <c r="T147" s="2">
        <v>-9.1670976103947366E-2</v>
      </c>
      <c r="U147" s="2">
        <v>-9.1670976103947366E-2</v>
      </c>
      <c r="V147" s="2">
        <v>-9.1670976103947366E-2</v>
      </c>
      <c r="W147" s="2">
        <v>-9.1670976103947366E-2</v>
      </c>
      <c r="X147" s="2">
        <v>-9.1670976103947366E-2</v>
      </c>
      <c r="Y147" s="2">
        <v>-9.1670976103947366E-2</v>
      </c>
      <c r="Z147" s="2">
        <v>-9.1670976103947366E-2</v>
      </c>
      <c r="AA147" s="2">
        <v>-9.1670976103947366E-2</v>
      </c>
      <c r="AB147" s="2">
        <v>-9.1670976103947366E-2</v>
      </c>
      <c r="AC147" s="2">
        <v>-9.1670976103947366E-2</v>
      </c>
      <c r="AD147" s="2">
        <v>-9.1670976103947366E-2</v>
      </c>
      <c r="AE147" s="2">
        <v>-9.1670976103947366E-2</v>
      </c>
      <c r="AF147" s="2">
        <v>-9.1670976103947366E-2</v>
      </c>
      <c r="AG147" s="2">
        <v>-9.1670976103947366E-2</v>
      </c>
      <c r="AH147" s="2">
        <v>-9.1670976103947366E-2</v>
      </c>
      <c r="AI147" s="2">
        <v>-9.1670976103947366E-2</v>
      </c>
      <c r="AJ147" s="2">
        <v>-9.1670976103947366E-2</v>
      </c>
      <c r="AK147" s="2"/>
      <c r="AL147" s="2"/>
      <c r="AM147" s="2"/>
      <c r="AN147" s="2"/>
      <c r="AO147" s="2"/>
    </row>
    <row r="148" spans="1:41" ht="14.45" customHeight="1" x14ac:dyDescent="0.25">
      <c r="A148" s="10" t="s">
        <v>101</v>
      </c>
      <c r="B148" s="10" t="s">
        <v>176</v>
      </c>
      <c r="C148" s="10" t="str">
        <f>VLOOKUP(B148,codes!A:F,3,FALSE)</f>
        <v>Endenergieverbrauch - gesamt - nach EU-Definition (ohne Umweltwärme)</v>
      </c>
      <c r="D148" s="10" t="s">
        <v>33</v>
      </c>
      <c r="E148" s="10" t="s">
        <v>177</v>
      </c>
      <c r="F148" s="10" t="s">
        <v>104</v>
      </c>
      <c r="G148" s="10" t="s">
        <v>18</v>
      </c>
      <c r="H148" s="6" t="s">
        <v>16</v>
      </c>
      <c r="I148" s="6"/>
      <c r="J148" s="6"/>
      <c r="K148" s="2">
        <v>8095.6927213558656</v>
      </c>
      <c r="L148" s="2">
        <v>7931.0530066986021</v>
      </c>
      <c r="M148" s="2">
        <v>7781.2422425935138</v>
      </c>
      <c r="N148" s="2">
        <v>7612.4270864256914</v>
      </c>
      <c r="O148" s="2">
        <v>7415.9836303374223</v>
      </c>
      <c r="P148" s="2">
        <v>7214.8573659951326</v>
      </c>
      <c r="Q148" s="2">
        <v>7018.1107864359774</v>
      </c>
      <c r="R148" s="2">
        <v>6820.8649481379061</v>
      </c>
      <c r="S148" s="2">
        <v>6634.7098777734209</v>
      </c>
      <c r="T148" s="2">
        <v>6452.5867048472865</v>
      </c>
      <c r="U148" s="2">
        <v>6291.7707590370546</v>
      </c>
      <c r="V148" s="2">
        <v>6129.8061592965423</v>
      </c>
      <c r="W148" s="2">
        <v>6009.1882414704078</v>
      </c>
      <c r="X148" s="2">
        <v>5899.8956445264848</v>
      </c>
      <c r="Y148" s="2">
        <v>5804.3085730460434</v>
      </c>
      <c r="Z148" s="2">
        <v>5721.2596927803033</v>
      </c>
      <c r="AA148" s="2">
        <v>5640.9880270145986</v>
      </c>
      <c r="AB148" s="2">
        <v>5575.1719884165732</v>
      </c>
      <c r="AC148" s="2">
        <v>5518.2944323805486</v>
      </c>
      <c r="AD148" s="2">
        <v>5460.5064682123893</v>
      </c>
      <c r="AE148" s="2">
        <v>5409.4534863424669</v>
      </c>
      <c r="AF148" s="2">
        <v>5357.1724317284434</v>
      </c>
      <c r="AG148" s="2">
        <v>5310.5330489964717</v>
      </c>
      <c r="AH148" s="2">
        <v>5266.6011569635903</v>
      </c>
      <c r="AI148" s="2">
        <v>5225.2357433479028</v>
      </c>
      <c r="AJ148" s="2">
        <v>5189.1521224290063</v>
      </c>
      <c r="AK148" s="2"/>
      <c r="AL148" s="2"/>
      <c r="AM148" s="2"/>
      <c r="AN148" s="2"/>
      <c r="AO148" s="2"/>
    </row>
    <row r="149" spans="1:41" x14ac:dyDescent="0.25">
      <c r="A149" s="10" t="s">
        <v>101</v>
      </c>
      <c r="B149" s="10" t="s">
        <v>178</v>
      </c>
      <c r="C149" s="10" t="str">
        <f>VLOOKUP(B149,codes!A:F,3,FALSE)</f>
        <v>Endenergieverbrauch - gesamt - nach EU-Definition (ohne Umweltwärme) - Änderung gegenüber 2008</v>
      </c>
      <c r="D149" s="10" t="s">
        <v>33</v>
      </c>
      <c r="E149" s="10" t="s">
        <v>179</v>
      </c>
      <c r="F149" s="10" t="s">
        <v>17</v>
      </c>
      <c r="G149" s="10" t="s">
        <v>18</v>
      </c>
      <c r="H149" s="6" t="s">
        <v>16</v>
      </c>
      <c r="I149" s="6"/>
      <c r="J149" s="6"/>
      <c r="K149" s="2">
        <v>-13.384936062943298</v>
      </c>
      <c r="L149" s="2">
        <v>-15.146401066920046</v>
      </c>
      <c r="M149" s="2">
        <v>-16.749212507279211</v>
      </c>
      <c r="N149" s="2">
        <v>-18.555350171873187</v>
      </c>
      <c r="O149" s="2">
        <v>-20.657080449285715</v>
      </c>
      <c r="P149" s="2">
        <v>-22.808911656944385</v>
      </c>
      <c r="Q149" s="2">
        <v>-24.913885024196823</v>
      </c>
      <c r="R149" s="2">
        <v>-27.024199914291181</v>
      </c>
      <c r="S149" s="2">
        <v>-29.01585570914288</v>
      </c>
      <c r="T149" s="2">
        <v>-30.964374608063594</v>
      </c>
      <c r="U149" s="2">
        <v>-32.684929464562472</v>
      </c>
      <c r="V149" s="2">
        <v>-34.417773662694884</v>
      </c>
      <c r="W149" s="2">
        <v>-35.708253554169268</v>
      </c>
      <c r="X149" s="2">
        <v>-36.877564890205186</v>
      </c>
      <c r="Y149" s="2">
        <v>-37.900242083225898</v>
      </c>
      <c r="Z149" s="2">
        <v>-38.788774333856246</v>
      </c>
      <c r="AA149" s="2">
        <v>-39.647593424690776</v>
      </c>
      <c r="AB149" s="2">
        <v>-40.3517531040983</v>
      </c>
      <c r="AC149" s="2">
        <v>-40.960280789400407</v>
      </c>
      <c r="AD149" s="2">
        <v>-41.578548846686445</v>
      </c>
      <c r="AE149" s="2">
        <v>-42.124759954375349</v>
      </c>
      <c r="AF149" s="2">
        <v>-42.684110098204918</v>
      </c>
      <c r="AG149" s="2">
        <v>-43.183100518957694</v>
      </c>
      <c r="AH149" s="2">
        <v>-43.653123748380196</v>
      </c>
      <c r="AI149" s="2">
        <v>-44.09568846376942</v>
      </c>
      <c r="AJ149" s="2">
        <v>-44.481743770034477</v>
      </c>
      <c r="AK149" s="2"/>
      <c r="AL149" s="2"/>
      <c r="AM149" s="2"/>
      <c r="AN149" s="2"/>
      <c r="AO149" s="2"/>
    </row>
    <row r="150" spans="1:41" x14ac:dyDescent="0.25">
      <c r="A150" s="10" t="s">
        <v>101</v>
      </c>
      <c r="B150" s="10" t="s">
        <v>180</v>
      </c>
      <c r="C150" s="10" t="str">
        <f>VLOOKUP(B150,codes!A:F,3,FALSE)</f>
        <v>Endenergieverbrauch</v>
      </c>
      <c r="D150" s="10" t="s">
        <v>25</v>
      </c>
      <c r="E150" s="10" t="s">
        <v>181</v>
      </c>
      <c r="F150" s="10" t="s">
        <v>104</v>
      </c>
      <c r="G150" s="10" t="s">
        <v>15</v>
      </c>
      <c r="H150" s="6" t="s">
        <v>16</v>
      </c>
      <c r="I150" s="6"/>
      <c r="J150" s="6" t="s">
        <v>182</v>
      </c>
      <c r="K150" s="2">
        <v>3374.5145128691233</v>
      </c>
      <c r="L150" s="2">
        <v>3309.3989559852594</v>
      </c>
      <c r="M150" s="2">
        <v>3243.1512235014325</v>
      </c>
      <c r="N150" s="2">
        <v>3191.13420810057</v>
      </c>
      <c r="O150" s="2">
        <v>3138.9643617317583</v>
      </c>
      <c r="P150" s="2">
        <v>3082.7397604083203</v>
      </c>
      <c r="Q150" s="2">
        <v>3034.4027976202892</v>
      </c>
      <c r="R150" s="2">
        <v>2982.9096515160918</v>
      </c>
      <c r="S150" s="2">
        <v>2925.8897332912857</v>
      </c>
      <c r="T150" s="2">
        <v>2870.4449812813627</v>
      </c>
      <c r="U150" s="2">
        <v>2815.2420268906781</v>
      </c>
      <c r="V150" s="2">
        <v>2758.0704896758384</v>
      </c>
      <c r="W150" s="2">
        <v>2704.4959357292087</v>
      </c>
      <c r="X150" s="2">
        <v>2650.3744568710904</v>
      </c>
      <c r="Y150" s="2">
        <v>2599.081207862107</v>
      </c>
      <c r="Z150" s="2">
        <v>2551.0653742240379</v>
      </c>
      <c r="AA150" s="2">
        <v>2502.6110670365756</v>
      </c>
      <c r="AB150" s="2">
        <v>2457.9195405663095</v>
      </c>
      <c r="AC150" s="2">
        <v>2419.1142925089875</v>
      </c>
      <c r="AD150" s="2">
        <v>2381.1731970522201</v>
      </c>
      <c r="AE150" s="2">
        <v>2346.7102506489587</v>
      </c>
      <c r="AF150" s="2">
        <v>2310.7136195670346</v>
      </c>
      <c r="AG150" s="2">
        <v>2276.6518586886982</v>
      </c>
      <c r="AH150" s="2">
        <v>2247.2150742379922</v>
      </c>
      <c r="AI150" s="2">
        <v>2219.999628734568</v>
      </c>
      <c r="AJ150" s="2">
        <v>2192.4467594329508</v>
      </c>
      <c r="AK150" s="2"/>
      <c r="AL150" s="2"/>
      <c r="AM150" s="2"/>
      <c r="AN150" s="2"/>
      <c r="AO150" s="2"/>
    </row>
    <row r="151" spans="1:41" x14ac:dyDescent="0.25">
      <c r="A151" s="10" t="s">
        <v>101</v>
      </c>
      <c r="B151" s="10" t="s">
        <v>180</v>
      </c>
      <c r="C151" s="10" t="str">
        <f>VLOOKUP(B151,codes!A:F,3,FALSE)</f>
        <v>Endenergieverbrauch</v>
      </c>
      <c r="D151" s="10" t="s">
        <v>26</v>
      </c>
      <c r="E151" s="10" t="s">
        <v>181</v>
      </c>
      <c r="F151" s="10" t="s">
        <v>104</v>
      </c>
      <c r="G151" s="10" t="s">
        <v>15</v>
      </c>
      <c r="H151" s="6" t="s">
        <v>183</v>
      </c>
      <c r="I151" s="6"/>
      <c r="J151" s="6"/>
      <c r="K151" s="2">
        <v>2150.2859502912415</v>
      </c>
      <c r="L151" s="2">
        <v>2111.4174963484616</v>
      </c>
      <c r="M151" s="2">
        <v>2070.2322894979193</v>
      </c>
      <c r="N151" s="2">
        <v>2033.5533313438375</v>
      </c>
      <c r="O151" s="2">
        <v>1983.0900877410625</v>
      </c>
      <c r="P151" s="2">
        <v>1917.9096000318182</v>
      </c>
      <c r="Q151" s="2">
        <v>1841.1910067868398</v>
      </c>
      <c r="R151" s="2">
        <v>1768.4695099767314</v>
      </c>
      <c r="S151" s="2">
        <v>1691.2071816353687</v>
      </c>
      <c r="T151" s="2">
        <v>1611.5494820640643</v>
      </c>
      <c r="U151" s="2">
        <v>1529.1959928872832</v>
      </c>
      <c r="V151" s="2">
        <v>1453.3805277248061</v>
      </c>
      <c r="W151" s="2">
        <v>1386.9904083813306</v>
      </c>
      <c r="X151" s="2">
        <v>1327.7913440268892</v>
      </c>
      <c r="Y151" s="2">
        <v>1277.3568758170309</v>
      </c>
      <c r="Z151" s="2">
        <v>1233.3625541694503</v>
      </c>
      <c r="AA151" s="2">
        <v>1195.8528413442723</v>
      </c>
      <c r="AB151" s="2">
        <v>1164.1594928040397</v>
      </c>
      <c r="AC151" s="2">
        <v>1137.4376384178438</v>
      </c>
      <c r="AD151" s="2">
        <v>1114.7122012853883</v>
      </c>
      <c r="AE151" s="2">
        <v>1095.0592628591642</v>
      </c>
      <c r="AF151" s="2">
        <v>1078.8646675827267</v>
      </c>
      <c r="AG151" s="2">
        <v>1064.7366734589605</v>
      </c>
      <c r="AH151" s="2">
        <v>1052.578298147537</v>
      </c>
      <c r="AI151" s="2">
        <v>1041.7977619513786</v>
      </c>
      <c r="AJ151" s="2">
        <v>1032.9234084412121</v>
      </c>
      <c r="AK151" s="2"/>
      <c r="AL151" s="2"/>
      <c r="AM151" s="2"/>
      <c r="AN151" s="2"/>
      <c r="AO151" s="2"/>
    </row>
    <row r="152" spans="1:41" x14ac:dyDescent="0.25">
      <c r="A152" s="10" t="s">
        <v>101</v>
      </c>
      <c r="B152" s="10" t="s">
        <v>180</v>
      </c>
      <c r="C152" s="10" t="str">
        <f>VLOOKUP(B152,codes!A:F,3,FALSE)</f>
        <v>Endenergieverbrauch</v>
      </c>
      <c r="D152" s="10" t="s">
        <v>25</v>
      </c>
      <c r="E152" s="10" t="s">
        <v>181</v>
      </c>
      <c r="F152" s="10" t="s">
        <v>104</v>
      </c>
      <c r="G152" s="10" t="s">
        <v>18</v>
      </c>
      <c r="H152" s="6" t="s">
        <v>16</v>
      </c>
      <c r="I152" s="6"/>
      <c r="J152" s="6" t="s">
        <v>184</v>
      </c>
      <c r="K152" s="2">
        <v>3289.4402857055211</v>
      </c>
      <c r="L152" s="2">
        <v>3225.8193696919975</v>
      </c>
      <c r="M152" s="2">
        <v>3153.5530081404168</v>
      </c>
      <c r="N152" s="2">
        <v>3095.5289933088602</v>
      </c>
      <c r="O152" s="2">
        <v>3040.9867376989873</v>
      </c>
      <c r="P152" s="2">
        <v>2978.2222846784857</v>
      </c>
      <c r="Q152" s="2">
        <v>2919.7576298385525</v>
      </c>
      <c r="R152" s="2">
        <v>2847.2404177581743</v>
      </c>
      <c r="S152" s="2">
        <v>2785.1033127095166</v>
      </c>
      <c r="T152" s="2">
        <v>2716.4236683933218</v>
      </c>
      <c r="U152" s="2">
        <v>2660.0290494230076</v>
      </c>
      <c r="V152" s="2">
        <v>2593.1709640575882</v>
      </c>
      <c r="W152" s="2">
        <v>2548.7178920786287</v>
      </c>
      <c r="X152" s="2">
        <v>2503.9925122932641</v>
      </c>
      <c r="Y152" s="2">
        <v>2456.4786042889023</v>
      </c>
      <c r="Z152" s="2">
        <v>2412.4580290828872</v>
      </c>
      <c r="AA152" s="2">
        <v>2380.9135995214933</v>
      </c>
      <c r="AB152" s="2">
        <v>2351.2808478956626</v>
      </c>
      <c r="AC152" s="2">
        <v>2323.9377520392527</v>
      </c>
      <c r="AD152" s="2">
        <v>2291.53047329213</v>
      </c>
      <c r="AE152" s="2">
        <v>2262.0644897845768</v>
      </c>
      <c r="AF152" s="2">
        <v>2233.0259745596541</v>
      </c>
      <c r="AG152" s="2">
        <v>2209.3335124173122</v>
      </c>
      <c r="AH152" s="2">
        <v>2184.7033629600296</v>
      </c>
      <c r="AI152" s="2">
        <v>2160.1038617382542</v>
      </c>
      <c r="AJ152" s="2">
        <v>2136.0868467128071</v>
      </c>
      <c r="AK152" s="2"/>
      <c r="AL152" s="2"/>
      <c r="AM152" s="2"/>
      <c r="AN152" s="2"/>
      <c r="AO152" s="2"/>
    </row>
    <row r="153" spans="1:41" x14ac:dyDescent="0.25">
      <c r="A153" s="10" t="s">
        <v>101</v>
      </c>
      <c r="B153" s="10" t="s">
        <v>180</v>
      </c>
      <c r="C153" s="10" t="str">
        <f>VLOOKUP(B153,codes!A:F,3,FALSE)</f>
        <v>Endenergieverbrauch</v>
      </c>
      <c r="D153" s="10" t="s">
        <v>26</v>
      </c>
      <c r="E153" s="10" t="s">
        <v>181</v>
      </c>
      <c r="F153" s="10" t="s">
        <v>104</v>
      </c>
      <c r="G153" s="10" t="s">
        <v>18</v>
      </c>
      <c r="H153" s="6" t="s">
        <v>183</v>
      </c>
      <c r="I153" s="6"/>
      <c r="J153" s="6"/>
      <c r="K153" s="2">
        <v>2149.8817611621357</v>
      </c>
      <c r="L153" s="2">
        <v>2073.4512564236793</v>
      </c>
      <c r="M153" s="2">
        <v>2033.5241397231457</v>
      </c>
      <c r="N153" s="2">
        <v>1997.7086271855778</v>
      </c>
      <c r="O153" s="2">
        <v>1949.1920787894273</v>
      </c>
      <c r="P153" s="2">
        <v>1887.495892485585</v>
      </c>
      <c r="Q153" s="2">
        <v>1812.8545274945941</v>
      </c>
      <c r="R153" s="2">
        <v>1740.1202190803892</v>
      </c>
      <c r="S153" s="2">
        <v>1663.0254652437113</v>
      </c>
      <c r="T153" s="2">
        <v>1584.3858980497555</v>
      </c>
      <c r="U153" s="2">
        <v>1502.8299042103999</v>
      </c>
      <c r="V153" s="2">
        <v>1428.1407834888018</v>
      </c>
      <c r="W153" s="2">
        <v>1362.5601216863424</v>
      </c>
      <c r="X153" s="2">
        <v>1303.8541160462885</v>
      </c>
      <c r="Y153" s="2">
        <v>1254.0060518694611</v>
      </c>
      <c r="Z153" s="2">
        <v>1210.1160722557229</v>
      </c>
      <c r="AA153" s="2">
        <v>1172.8928291686916</v>
      </c>
      <c r="AB153" s="2">
        <v>1141.2953718687795</v>
      </c>
      <c r="AC153" s="2">
        <v>1114.6057061813785</v>
      </c>
      <c r="AD153" s="2">
        <v>1091.8157853835971</v>
      </c>
      <c r="AE153" s="2">
        <v>1071.9948595440571</v>
      </c>
      <c r="AF153" s="2">
        <v>1055.940847753378</v>
      </c>
      <c r="AG153" s="2">
        <v>1041.8312416260758</v>
      </c>
      <c r="AH153" s="2">
        <v>1029.7116366591385</v>
      </c>
      <c r="AI153" s="2">
        <v>1018.8516250914599</v>
      </c>
      <c r="AJ153" s="2">
        <v>1009.9592990786052</v>
      </c>
      <c r="AK153" s="2"/>
      <c r="AL153" s="2"/>
      <c r="AM153" s="2"/>
      <c r="AN153" s="2"/>
      <c r="AO153" s="2"/>
    </row>
    <row r="154" spans="1:41" ht="15" customHeight="1" x14ac:dyDescent="0.25">
      <c r="A154" s="10" t="s">
        <v>185</v>
      </c>
      <c r="B154" s="10" t="s">
        <v>186</v>
      </c>
      <c r="C154" s="10" t="str">
        <f>VLOOKUP(B154,codes!A:F,3,FALSE)</f>
        <v>Elektrische Leistung Elektrolyseure (Wasserstoff und PtL)</v>
      </c>
      <c r="D154" s="10" t="s">
        <v>33</v>
      </c>
      <c r="E154" s="10" t="s">
        <v>187</v>
      </c>
      <c r="F154" s="10" t="s">
        <v>188</v>
      </c>
      <c r="G154" s="10" t="s">
        <v>15</v>
      </c>
      <c r="H154" s="6" t="s">
        <v>33</v>
      </c>
      <c r="I154" s="6"/>
      <c r="J154" s="6" t="s">
        <v>189</v>
      </c>
      <c r="K154" s="2">
        <v>0.22750000000000001</v>
      </c>
      <c r="L154" s="2">
        <v>0.38900000000000001</v>
      </c>
      <c r="M154" s="2">
        <v>2.16675</v>
      </c>
      <c r="N154" s="2">
        <v>3.9444999999999997</v>
      </c>
      <c r="O154" s="2">
        <v>5.7222499999999998</v>
      </c>
      <c r="P154" s="2">
        <v>7.5</v>
      </c>
      <c r="Q154" s="2">
        <v>9</v>
      </c>
      <c r="R154" s="2">
        <v>10.5</v>
      </c>
      <c r="S154" s="2">
        <v>12</v>
      </c>
      <c r="T154" s="2">
        <v>13.5</v>
      </c>
      <c r="U154" s="2">
        <v>15</v>
      </c>
      <c r="V154" s="2">
        <v>16</v>
      </c>
      <c r="W154" s="2">
        <v>17</v>
      </c>
      <c r="X154" s="2">
        <v>18</v>
      </c>
      <c r="Y154" s="2">
        <v>19</v>
      </c>
      <c r="Z154" s="2">
        <v>20</v>
      </c>
      <c r="AA154" s="2">
        <v>21</v>
      </c>
      <c r="AB154" s="2">
        <v>22</v>
      </c>
      <c r="AC154" s="2">
        <v>23</v>
      </c>
      <c r="AD154" s="2">
        <v>24</v>
      </c>
      <c r="AE154" s="2">
        <v>25</v>
      </c>
      <c r="AF154" s="2">
        <v>26</v>
      </c>
      <c r="AG154" s="2">
        <v>27</v>
      </c>
      <c r="AH154" s="2">
        <v>28</v>
      </c>
      <c r="AI154" s="2">
        <v>29</v>
      </c>
      <c r="AJ154" s="2">
        <v>30</v>
      </c>
      <c r="AK154" s="2"/>
      <c r="AL154" s="2"/>
      <c r="AM154" s="2"/>
      <c r="AN154" s="2"/>
      <c r="AO154" s="2"/>
    </row>
    <row r="155" spans="1:41" x14ac:dyDescent="0.25">
      <c r="A155" s="10" t="s">
        <v>185</v>
      </c>
      <c r="B155" s="10" t="s">
        <v>186</v>
      </c>
      <c r="C155" s="10" t="str">
        <f>VLOOKUP(B155,codes!A:F,3,FALSE)</f>
        <v>Elektrische Leistung Elektrolyseure (Wasserstoff und PtL)</v>
      </c>
      <c r="D155" s="10" t="s">
        <v>33</v>
      </c>
      <c r="E155" s="10" t="s">
        <v>187</v>
      </c>
      <c r="F155" s="10" t="s">
        <v>188</v>
      </c>
      <c r="G155" s="10" t="s">
        <v>18</v>
      </c>
      <c r="H155" s="6" t="s">
        <v>33</v>
      </c>
      <c r="I155" s="6"/>
      <c r="J155" s="6" t="s">
        <v>189</v>
      </c>
      <c r="K155" s="2">
        <v>0.22750000000000001</v>
      </c>
      <c r="L155" s="2">
        <v>0.38900000000000001</v>
      </c>
      <c r="M155" s="2">
        <v>2.16675</v>
      </c>
      <c r="N155" s="2">
        <v>3.9444999999999997</v>
      </c>
      <c r="O155" s="2">
        <v>5.7222499999999998</v>
      </c>
      <c r="P155" s="2">
        <v>7.5</v>
      </c>
      <c r="Q155" s="2">
        <v>9</v>
      </c>
      <c r="R155" s="2">
        <v>10.5</v>
      </c>
      <c r="S155" s="2">
        <v>12</v>
      </c>
      <c r="T155" s="2">
        <v>13.5</v>
      </c>
      <c r="U155" s="2">
        <v>15</v>
      </c>
      <c r="V155" s="2">
        <v>16</v>
      </c>
      <c r="W155" s="2">
        <v>17</v>
      </c>
      <c r="X155" s="2">
        <v>18</v>
      </c>
      <c r="Y155" s="2">
        <v>19</v>
      </c>
      <c r="Z155" s="2">
        <v>20</v>
      </c>
      <c r="AA155" s="2">
        <v>21</v>
      </c>
      <c r="AB155" s="2">
        <v>22</v>
      </c>
      <c r="AC155" s="2">
        <v>23</v>
      </c>
      <c r="AD155" s="2">
        <v>24</v>
      </c>
      <c r="AE155" s="2">
        <v>25</v>
      </c>
      <c r="AF155" s="2">
        <v>26</v>
      </c>
      <c r="AG155" s="2">
        <v>27</v>
      </c>
      <c r="AH155" s="2">
        <v>28</v>
      </c>
      <c r="AI155" s="2">
        <v>29</v>
      </c>
      <c r="AJ155" s="2">
        <v>30</v>
      </c>
      <c r="AK155" s="2"/>
      <c r="AL155" s="2"/>
      <c r="AM155" s="2"/>
      <c r="AN155" s="2"/>
      <c r="AO155" s="2"/>
    </row>
    <row r="156" spans="1:41" ht="14.45" customHeight="1" x14ac:dyDescent="0.25">
      <c r="A156" s="10" t="s">
        <v>185</v>
      </c>
      <c r="B156" s="10" t="s">
        <v>190</v>
      </c>
      <c r="C156" s="10" t="str">
        <f>VLOOKUP(B156,codes!A:F,3,FALSE)</f>
        <v>Nachfrage nach Elektrolysewasserstoff</v>
      </c>
      <c r="D156" s="10" t="s">
        <v>33</v>
      </c>
      <c r="E156" s="10" t="s">
        <v>191</v>
      </c>
      <c r="F156" s="10" t="s">
        <v>104</v>
      </c>
      <c r="G156" s="10" t="s">
        <v>15</v>
      </c>
      <c r="H156" s="6" t="s">
        <v>16</v>
      </c>
      <c r="I156" s="6"/>
      <c r="J156" s="6" t="s">
        <v>192</v>
      </c>
      <c r="K156" s="2">
        <f t="shared" ref="K156:AJ156" si="4">K158*3.6</f>
        <v>6.3582859771527467</v>
      </c>
      <c r="L156" s="2">
        <f t="shared" si="4"/>
        <v>9.5774418185925629</v>
      </c>
      <c r="M156" s="2">
        <f t="shared" si="4"/>
        <v>13.909114578191707</v>
      </c>
      <c r="N156" s="2">
        <f t="shared" si="4"/>
        <v>32.75828997170666</v>
      </c>
      <c r="O156" s="2">
        <f t="shared" si="4"/>
        <v>64.422171143242181</v>
      </c>
      <c r="P156" s="2">
        <f t="shared" si="4"/>
        <v>101.9126538374346</v>
      </c>
      <c r="Q156" s="2">
        <f t="shared" si="4"/>
        <v>133.02946094040939</v>
      </c>
      <c r="R156" s="2">
        <f t="shared" si="4"/>
        <v>170.6937940244236</v>
      </c>
      <c r="S156" s="2">
        <f t="shared" si="4"/>
        <v>219.07455620768445</v>
      </c>
      <c r="T156" s="2">
        <f t="shared" si="4"/>
        <v>270.67642984639241</v>
      </c>
      <c r="U156" s="2">
        <f t="shared" si="4"/>
        <v>310.50678485241588</v>
      </c>
      <c r="V156" s="2">
        <f t="shared" si="4"/>
        <v>339.28276551439916</v>
      </c>
      <c r="W156" s="2">
        <f t="shared" si="4"/>
        <v>350.84866530697826</v>
      </c>
      <c r="X156" s="2">
        <f t="shared" si="4"/>
        <v>356.11866899302214</v>
      </c>
      <c r="Y156" s="2">
        <f t="shared" si="4"/>
        <v>361.90685302776501</v>
      </c>
      <c r="Z156" s="2">
        <f t="shared" si="4"/>
        <v>367.97440692928853</v>
      </c>
      <c r="AA156" s="2">
        <f t="shared" si="4"/>
        <v>388.63355927882651</v>
      </c>
      <c r="AB156" s="2">
        <f t="shared" si="4"/>
        <v>408.37380200202131</v>
      </c>
      <c r="AC156" s="2">
        <f t="shared" si="4"/>
        <v>428.70822823185767</v>
      </c>
      <c r="AD156" s="2">
        <f t="shared" si="4"/>
        <v>448.14308397671687</v>
      </c>
      <c r="AE156" s="2">
        <f t="shared" si="4"/>
        <v>466.80126098236866</v>
      </c>
      <c r="AF156" s="2">
        <f t="shared" si="4"/>
        <v>467.14609304148615</v>
      </c>
      <c r="AG156" s="2">
        <f t="shared" si="4"/>
        <v>466.49699206280798</v>
      </c>
      <c r="AH156" s="2">
        <f t="shared" si="4"/>
        <v>465.4157430978222</v>
      </c>
      <c r="AI156" s="2">
        <f t="shared" si="4"/>
        <v>463.02176055989901</v>
      </c>
      <c r="AJ156" s="2">
        <f t="shared" si="4"/>
        <v>461.55584590692547</v>
      </c>
      <c r="AK156" s="2"/>
      <c r="AL156" s="2"/>
      <c r="AM156" s="2"/>
      <c r="AN156" s="2"/>
      <c r="AO156" s="2"/>
    </row>
    <row r="157" spans="1:41" x14ac:dyDescent="0.25">
      <c r="A157" s="10" t="s">
        <v>185</v>
      </c>
      <c r="B157" s="10" t="s">
        <v>190</v>
      </c>
      <c r="C157" s="10" t="str">
        <f>VLOOKUP(B157,codes!A:F,3,FALSE)</f>
        <v>Nachfrage nach Elektrolysewasserstoff</v>
      </c>
      <c r="D157" s="10" t="s">
        <v>33</v>
      </c>
      <c r="E157" s="10" t="s">
        <v>191</v>
      </c>
      <c r="F157" s="10" t="s">
        <v>104</v>
      </c>
      <c r="G157" s="10" t="s">
        <v>18</v>
      </c>
      <c r="H157" s="6" t="s">
        <v>16</v>
      </c>
      <c r="I157" s="6"/>
      <c r="J157" s="6" t="s">
        <v>192</v>
      </c>
      <c r="K157" s="2">
        <f t="shared" ref="K157:AJ157" si="5">K159*3.6</f>
        <v>6.3525849691255241</v>
      </c>
      <c r="L157" s="2">
        <f t="shared" si="5"/>
        <v>9.5721458293540014</v>
      </c>
      <c r="M157" s="2">
        <f t="shared" si="5"/>
        <v>13.898579328122613</v>
      </c>
      <c r="N157" s="2">
        <f t="shared" si="5"/>
        <v>32.275179786665902</v>
      </c>
      <c r="O157" s="2">
        <f t="shared" si="5"/>
        <v>63.610153064427081</v>
      </c>
      <c r="P157" s="2">
        <f t="shared" si="5"/>
        <v>100.85546167933126</v>
      </c>
      <c r="Q157" s="2">
        <f t="shared" si="5"/>
        <v>131.77612028668267</v>
      </c>
      <c r="R157" s="2">
        <f t="shared" si="5"/>
        <v>169.43718773272326</v>
      </c>
      <c r="S157" s="2">
        <f t="shared" si="5"/>
        <v>217.82380649339152</v>
      </c>
      <c r="T157" s="2">
        <f t="shared" si="5"/>
        <v>269.49740034633896</v>
      </c>
      <c r="U157" s="2">
        <f t="shared" si="5"/>
        <v>309.90186840626677</v>
      </c>
      <c r="V157" s="2">
        <f t="shared" si="5"/>
        <v>339.10802447296373</v>
      </c>
      <c r="W157" s="2">
        <f t="shared" si="5"/>
        <v>350.76962536044476</v>
      </c>
      <c r="X157" s="2">
        <f t="shared" si="5"/>
        <v>356.0464388926909</v>
      </c>
      <c r="Y157" s="2">
        <f t="shared" si="5"/>
        <v>361.85746658686946</v>
      </c>
      <c r="Z157" s="2">
        <f t="shared" si="5"/>
        <v>367.93582734535079</v>
      </c>
      <c r="AA157" s="2">
        <f t="shared" si="5"/>
        <v>387.97097832320566</v>
      </c>
      <c r="AB157" s="2">
        <f t="shared" si="5"/>
        <v>407.19368084687267</v>
      </c>
      <c r="AC157" s="2">
        <f t="shared" si="5"/>
        <v>427.18766400621507</v>
      </c>
      <c r="AD157" s="2">
        <f t="shared" si="5"/>
        <v>446.41698889969092</v>
      </c>
      <c r="AE157" s="2">
        <f t="shared" si="5"/>
        <v>465.01947738844297</v>
      </c>
      <c r="AF157" s="2">
        <f t="shared" si="5"/>
        <v>465.72474581674032</v>
      </c>
      <c r="AG157" s="2">
        <f t="shared" si="5"/>
        <v>465.42672419612472</v>
      </c>
      <c r="AH157" s="2">
        <f t="shared" si="5"/>
        <v>464.69491884251221</v>
      </c>
      <c r="AI157" s="2">
        <f t="shared" si="5"/>
        <v>462.66610616124177</v>
      </c>
      <c r="AJ157" s="2">
        <f t="shared" si="5"/>
        <v>461.54779859224516</v>
      </c>
      <c r="AK157" s="2"/>
      <c r="AL157" s="2"/>
      <c r="AM157" s="2"/>
      <c r="AN157" s="2"/>
      <c r="AO157" s="2"/>
    </row>
    <row r="158" spans="1:41" x14ac:dyDescent="0.25">
      <c r="A158" s="10" t="s">
        <v>185</v>
      </c>
      <c r="B158" s="10" t="s">
        <v>190</v>
      </c>
      <c r="C158" s="10" t="str">
        <f>VLOOKUP(B158,codes!A:F,3,FALSE)</f>
        <v>Nachfrage nach Elektrolysewasserstoff</v>
      </c>
      <c r="D158" s="10" t="s">
        <v>33</v>
      </c>
      <c r="E158" s="10" t="s">
        <v>191</v>
      </c>
      <c r="F158" s="10" t="s">
        <v>105</v>
      </c>
      <c r="G158" s="10" t="s">
        <v>15</v>
      </c>
      <c r="H158" s="6" t="s">
        <v>16</v>
      </c>
      <c r="I158" s="6"/>
      <c r="J158" s="6" t="s">
        <v>192</v>
      </c>
      <c r="K158" s="2">
        <v>1.7661905492090963</v>
      </c>
      <c r="L158" s="2">
        <v>2.6604005051646009</v>
      </c>
      <c r="M158" s="2">
        <v>3.8636429383865853</v>
      </c>
      <c r="N158" s="2">
        <v>9.0995249921407382</v>
      </c>
      <c r="O158" s="2">
        <v>17.895047539789495</v>
      </c>
      <c r="P158" s="2">
        <v>28.309070510398499</v>
      </c>
      <c r="Q158" s="2">
        <v>36.952628039002605</v>
      </c>
      <c r="R158" s="2">
        <v>47.414942784562108</v>
      </c>
      <c r="S158" s="2">
        <v>60.85404339102346</v>
      </c>
      <c r="T158" s="2">
        <v>75.187897179553445</v>
      </c>
      <c r="U158" s="2">
        <v>86.251884681226628</v>
      </c>
      <c r="V158" s="2">
        <v>94.24521264288866</v>
      </c>
      <c r="W158" s="2">
        <v>97.457962585271744</v>
      </c>
      <c r="X158" s="2">
        <v>98.921852498061696</v>
      </c>
      <c r="Y158" s="2">
        <v>100.52968139660139</v>
      </c>
      <c r="Z158" s="2">
        <v>102.21511303591348</v>
      </c>
      <c r="AA158" s="2">
        <v>107.9537664663407</v>
      </c>
      <c r="AB158" s="2">
        <v>113.4371672227837</v>
      </c>
      <c r="AC158" s="2">
        <v>119.0856189532938</v>
      </c>
      <c r="AD158" s="2">
        <v>124.48418999353245</v>
      </c>
      <c r="AE158" s="2">
        <v>129.66701693954684</v>
      </c>
      <c r="AF158" s="2">
        <v>129.76280362263503</v>
      </c>
      <c r="AG158" s="2">
        <v>129.58249779522444</v>
      </c>
      <c r="AH158" s="2">
        <v>129.28215086050616</v>
      </c>
      <c r="AI158" s="2">
        <v>128.61715571108306</v>
      </c>
      <c r="AJ158" s="2">
        <v>128.20995719636818</v>
      </c>
      <c r="AK158" s="2"/>
      <c r="AL158" s="2"/>
      <c r="AM158" s="2"/>
      <c r="AN158" s="2"/>
      <c r="AO158" s="2"/>
    </row>
    <row r="159" spans="1:41" ht="15" customHeight="1" x14ac:dyDescent="0.25">
      <c r="A159" s="10" t="s">
        <v>185</v>
      </c>
      <c r="B159" s="10" t="s">
        <v>190</v>
      </c>
      <c r="C159" s="10" t="str">
        <f>VLOOKUP(B159,codes!A:F,3,FALSE)</f>
        <v>Nachfrage nach Elektrolysewasserstoff</v>
      </c>
      <c r="D159" s="10" t="s">
        <v>33</v>
      </c>
      <c r="E159" s="10" t="s">
        <v>191</v>
      </c>
      <c r="F159" s="10" t="s">
        <v>105</v>
      </c>
      <c r="G159" s="10" t="s">
        <v>18</v>
      </c>
      <c r="H159" s="6" t="s">
        <v>16</v>
      </c>
      <c r="I159" s="6"/>
      <c r="J159" s="6" t="s">
        <v>192</v>
      </c>
      <c r="K159" s="2">
        <v>1.7646069358682011</v>
      </c>
      <c r="L159" s="2">
        <v>2.6589293970427779</v>
      </c>
      <c r="M159" s="2">
        <v>3.8607164800340592</v>
      </c>
      <c r="N159" s="2">
        <v>8.9653277185183065</v>
      </c>
      <c r="O159" s="2">
        <v>17.669486962340855</v>
      </c>
      <c r="P159" s="2">
        <v>28.015406022036458</v>
      </c>
      <c r="Q159" s="2">
        <v>36.604477857411851</v>
      </c>
      <c r="R159" s="2">
        <v>47.065885481312016</v>
      </c>
      <c r="S159" s="2">
        <v>60.506612914830974</v>
      </c>
      <c r="T159" s="2">
        <v>74.860388985094161</v>
      </c>
      <c r="U159" s="2">
        <v>86.083852335074099</v>
      </c>
      <c r="V159" s="2">
        <v>94.196673464712148</v>
      </c>
      <c r="W159" s="2">
        <v>97.436007044567987</v>
      </c>
      <c r="X159" s="2">
        <v>98.901788581303023</v>
      </c>
      <c r="Y159" s="2">
        <v>100.51596294079707</v>
      </c>
      <c r="Z159" s="2">
        <v>102.20439648481965</v>
      </c>
      <c r="AA159" s="2">
        <v>107.76971620089046</v>
      </c>
      <c r="AB159" s="2">
        <v>113.10935579079796</v>
      </c>
      <c r="AC159" s="2">
        <v>118.66324000172641</v>
      </c>
      <c r="AD159" s="2">
        <v>124.00471913880303</v>
      </c>
      <c r="AE159" s="2">
        <v>129.17207705234526</v>
      </c>
      <c r="AF159" s="2">
        <v>129.36798494909453</v>
      </c>
      <c r="AG159" s="2">
        <v>129.28520116559019</v>
      </c>
      <c r="AH159" s="2">
        <v>129.08192190069784</v>
      </c>
      <c r="AI159" s="2">
        <v>128.51836282256716</v>
      </c>
      <c r="AJ159" s="2">
        <v>128.20772183117921</v>
      </c>
      <c r="AK159" s="2"/>
      <c r="AL159" s="2"/>
      <c r="AM159" s="2"/>
      <c r="AN159" s="2"/>
      <c r="AO159" s="2"/>
    </row>
    <row r="160" spans="1:41" x14ac:dyDescent="0.25">
      <c r="A160" s="10" t="s">
        <v>185</v>
      </c>
      <c r="B160" s="10" t="s">
        <v>193</v>
      </c>
      <c r="C160" s="10" t="str">
        <f>VLOOKUP(B160,codes!A:F,3,FALSE)</f>
        <v>Inländische Wasserstoffproduktion</v>
      </c>
      <c r="D160" s="10" t="s">
        <v>33</v>
      </c>
      <c r="E160" s="10" t="s">
        <v>194</v>
      </c>
      <c r="F160" s="10" t="s">
        <v>104</v>
      </c>
      <c r="G160" s="10" t="s">
        <v>15</v>
      </c>
      <c r="H160" s="6" t="s">
        <v>16</v>
      </c>
      <c r="I160" s="6"/>
      <c r="J160" s="6" t="s">
        <v>192</v>
      </c>
      <c r="K160" s="2">
        <f t="shared" ref="K160:AJ160" si="6">K162*3.6</f>
        <v>2.2932000000000001</v>
      </c>
      <c r="L160" s="2">
        <f t="shared" si="6"/>
        <v>1.9103665674397137</v>
      </c>
      <c r="M160" s="2">
        <f t="shared" si="6"/>
        <v>13.909114578191707</v>
      </c>
      <c r="N160" s="2">
        <f t="shared" si="6"/>
        <v>32.580459226532874</v>
      </c>
      <c r="O160" s="2">
        <f t="shared" si="6"/>
        <v>50.402425740740746</v>
      </c>
      <c r="P160" s="2">
        <f t="shared" si="6"/>
        <v>66.636111111111106</v>
      </c>
      <c r="Q160" s="2">
        <f t="shared" si="6"/>
        <v>82.991111111111096</v>
      </c>
      <c r="R160" s="2">
        <f t="shared" si="6"/>
        <v>99.616111111111096</v>
      </c>
      <c r="S160" s="2">
        <f t="shared" si="6"/>
        <v>116.51111111111108</v>
      </c>
      <c r="T160" s="2">
        <f t="shared" si="6"/>
        <v>133.67611111111108</v>
      </c>
      <c r="U160" s="2">
        <f t="shared" si="6"/>
        <v>150</v>
      </c>
      <c r="V160" s="2">
        <f t="shared" si="6"/>
        <v>160.79999999999998</v>
      </c>
      <c r="W160" s="2">
        <f t="shared" si="6"/>
        <v>171.6</v>
      </c>
      <c r="X160" s="2">
        <f t="shared" si="6"/>
        <v>182.40000000000003</v>
      </c>
      <c r="Y160" s="2">
        <f t="shared" si="6"/>
        <v>193.2</v>
      </c>
      <c r="Z160" s="2">
        <f t="shared" si="6"/>
        <v>204.00000000000003</v>
      </c>
      <c r="AA160" s="2">
        <f t="shared" si="6"/>
        <v>214.79999999999998</v>
      </c>
      <c r="AB160" s="2">
        <f t="shared" si="6"/>
        <v>225.6</v>
      </c>
      <c r="AC160" s="2">
        <f t="shared" si="6"/>
        <v>236.40000000000003</v>
      </c>
      <c r="AD160" s="2">
        <f t="shared" si="6"/>
        <v>247.20000000000002</v>
      </c>
      <c r="AE160" s="2">
        <f t="shared" si="6"/>
        <v>258</v>
      </c>
      <c r="AF160" s="2">
        <f t="shared" si="6"/>
        <v>268.8</v>
      </c>
      <c r="AG160" s="2">
        <f t="shared" si="6"/>
        <v>279.60000000000002</v>
      </c>
      <c r="AH160" s="2">
        <f t="shared" si="6"/>
        <v>290.40000000000003</v>
      </c>
      <c r="AI160" s="2">
        <f t="shared" si="6"/>
        <v>301.20000000000005</v>
      </c>
      <c r="AJ160" s="2">
        <f t="shared" si="6"/>
        <v>312</v>
      </c>
      <c r="AK160" s="2"/>
      <c r="AL160" s="2"/>
      <c r="AM160" s="2"/>
      <c r="AN160" s="2"/>
      <c r="AO160" s="2"/>
    </row>
    <row r="161" spans="1:41" x14ac:dyDescent="0.25">
      <c r="A161" s="10" t="s">
        <v>185</v>
      </c>
      <c r="B161" s="10" t="s">
        <v>193</v>
      </c>
      <c r="C161" s="10" t="str">
        <f>VLOOKUP(B161,codes!A:F,3,FALSE)</f>
        <v>Inländische Wasserstoffproduktion</v>
      </c>
      <c r="D161" s="10" t="s">
        <v>33</v>
      </c>
      <c r="E161" s="10" t="s">
        <v>194</v>
      </c>
      <c r="F161" s="10" t="s">
        <v>104</v>
      </c>
      <c r="G161" s="10" t="s">
        <v>18</v>
      </c>
      <c r="H161" s="6" t="s">
        <v>16</v>
      </c>
      <c r="I161" s="6"/>
      <c r="J161" s="6" t="s">
        <v>192</v>
      </c>
      <c r="K161" s="2">
        <f t="shared" ref="K161:AJ161" si="7">K163*3.6</f>
        <v>2.2932000000000001</v>
      </c>
      <c r="L161" s="2">
        <f t="shared" si="7"/>
        <v>3.9211199999999997</v>
      </c>
      <c r="M161" s="2">
        <f t="shared" si="7"/>
        <v>13.898579328122613</v>
      </c>
      <c r="N161" s="2">
        <f t="shared" si="7"/>
        <v>32.275179786665902</v>
      </c>
      <c r="O161" s="2">
        <f t="shared" si="7"/>
        <v>54.704252255903576</v>
      </c>
      <c r="P161" s="2">
        <f t="shared" si="7"/>
        <v>66.636111111111106</v>
      </c>
      <c r="Q161" s="2">
        <f t="shared" si="7"/>
        <v>82.991111111111067</v>
      </c>
      <c r="R161" s="2">
        <f t="shared" si="7"/>
        <v>99.61611111111111</v>
      </c>
      <c r="S161" s="2">
        <f t="shared" si="7"/>
        <v>116.51111111111108</v>
      </c>
      <c r="T161" s="2">
        <f t="shared" si="7"/>
        <v>133.67611111111108</v>
      </c>
      <c r="U161" s="2">
        <f t="shared" si="7"/>
        <v>150</v>
      </c>
      <c r="V161" s="2">
        <f t="shared" si="7"/>
        <v>160.79999999999998</v>
      </c>
      <c r="W161" s="2">
        <f t="shared" si="7"/>
        <v>171.6</v>
      </c>
      <c r="X161" s="2">
        <f t="shared" si="7"/>
        <v>182.39999999999998</v>
      </c>
      <c r="Y161" s="2">
        <f t="shared" si="7"/>
        <v>193.20000000000002</v>
      </c>
      <c r="Z161" s="2">
        <f t="shared" si="7"/>
        <v>203.99999999999997</v>
      </c>
      <c r="AA161" s="2">
        <f t="shared" si="7"/>
        <v>214.79999999999998</v>
      </c>
      <c r="AB161" s="2">
        <f t="shared" si="7"/>
        <v>225.60000000000002</v>
      </c>
      <c r="AC161" s="2">
        <f t="shared" si="7"/>
        <v>236.40000000000003</v>
      </c>
      <c r="AD161" s="2">
        <f t="shared" si="7"/>
        <v>247.20000000000002</v>
      </c>
      <c r="AE161" s="2">
        <f t="shared" si="7"/>
        <v>258</v>
      </c>
      <c r="AF161" s="2">
        <f t="shared" si="7"/>
        <v>268.8</v>
      </c>
      <c r="AG161" s="2">
        <f t="shared" si="7"/>
        <v>279.60000000000002</v>
      </c>
      <c r="AH161" s="2">
        <f t="shared" si="7"/>
        <v>290.40000000000003</v>
      </c>
      <c r="AI161" s="2">
        <f t="shared" si="7"/>
        <v>301.20000000000005</v>
      </c>
      <c r="AJ161" s="2">
        <f t="shared" si="7"/>
        <v>312</v>
      </c>
      <c r="AK161" s="2"/>
      <c r="AL161" s="2"/>
      <c r="AM161" s="2"/>
      <c r="AN161" s="2"/>
      <c r="AO161" s="2"/>
    </row>
    <row r="162" spans="1:41" ht="15.6" customHeight="1" x14ac:dyDescent="0.25">
      <c r="A162" s="10" t="s">
        <v>185</v>
      </c>
      <c r="B162" s="10" t="s">
        <v>193</v>
      </c>
      <c r="C162" s="10" t="str">
        <f>VLOOKUP(B162,codes!A:F,3,FALSE)</f>
        <v>Inländische Wasserstoffproduktion</v>
      </c>
      <c r="D162" s="10" t="s">
        <v>33</v>
      </c>
      <c r="E162" s="10" t="s">
        <v>194</v>
      </c>
      <c r="F162" s="10" t="s">
        <v>105</v>
      </c>
      <c r="G162" s="10" t="s">
        <v>15</v>
      </c>
      <c r="H162" s="6" t="s">
        <v>16</v>
      </c>
      <c r="I162" s="6"/>
      <c r="J162" s="6" t="s">
        <v>192</v>
      </c>
      <c r="K162" s="2">
        <v>0.63700000000000001</v>
      </c>
      <c r="L162" s="2">
        <v>0.5306573798443649</v>
      </c>
      <c r="M162" s="2">
        <v>3.8636429383865853</v>
      </c>
      <c r="N162" s="2">
        <v>9.0501275629257982</v>
      </c>
      <c r="O162" s="2">
        <v>14.000673816872428</v>
      </c>
      <c r="P162" s="2">
        <v>18.510030864197528</v>
      </c>
      <c r="Q162" s="2">
        <v>23.053086419753082</v>
      </c>
      <c r="R162" s="2">
        <v>27.671141975308636</v>
      </c>
      <c r="S162" s="2">
        <v>32.364197530864189</v>
      </c>
      <c r="T162" s="2">
        <v>37.132253086419745</v>
      </c>
      <c r="U162" s="2">
        <v>41.666666666666664</v>
      </c>
      <c r="V162" s="2">
        <v>44.666666666666664</v>
      </c>
      <c r="W162" s="2">
        <v>47.666666666666664</v>
      </c>
      <c r="X162" s="2">
        <v>50.666666666666671</v>
      </c>
      <c r="Y162" s="2">
        <v>53.666666666666664</v>
      </c>
      <c r="Z162" s="2">
        <v>56.666666666666671</v>
      </c>
      <c r="AA162" s="2">
        <v>59.666666666666664</v>
      </c>
      <c r="AB162" s="2">
        <v>62.666666666666664</v>
      </c>
      <c r="AC162" s="2">
        <v>65.666666666666671</v>
      </c>
      <c r="AD162" s="2">
        <v>68.666666666666671</v>
      </c>
      <c r="AE162" s="2">
        <v>71.666666666666671</v>
      </c>
      <c r="AF162" s="2">
        <v>74.666666666666671</v>
      </c>
      <c r="AG162" s="2">
        <v>77.666666666666671</v>
      </c>
      <c r="AH162" s="2">
        <v>80.666666666666671</v>
      </c>
      <c r="AI162" s="2">
        <v>83.666666666666671</v>
      </c>
      <c r="AJ162" s="2">
        <v>86.666666666666671</v>
      </c>
      <c r="AK162" s="2"/>
      <c r="AL162" s="2"/>
      <c r="AM162" s="2"/>
      <c r="AN162" s="2"/>
      <c r="AO162" s="2"/>
    </row>
    <row r="163" spans="1:41" ht="15.6" customHeight="1" x14ac:dyDescent="0.25">
      <c r="A163" s="10" t="s">
        <v>185</v>
      </c>
      <c r="B163" s="10" t="s">
        <v>193</v>
      </c>
      <c r="C163" s="10" t="str">
        <f>VLOOKUP(B163,codes!A:F,3,FALSE)</f>
        <v>Inländische Wasserstoffproduktion</v>
      </c>
      <c r="D163" s="10" t="s">
        <v>33</v>
      </c>
      <c r="E163" s="10" t="s">
        <v>194</v>
      </c>
      <c r="F163" s="10" t="s">
        <v>105</v>
      </c>
      <c r="G163" s="10" t="s">
        <v>18</v>
      </c>
      <c r="H163" s="6" t="s">
        <v>16</v>
      </c>
      <c r="I163" s="6"/>
      <c r="J163" s="6" t="s">
        <v>192</v>
      </c>
      <c r="K163" s="2">
        <v>0.63700000000000001</v>
      </c>
      <c r="L163" s="2">
        <v>1.0891999999999999</v>
      </c>
      <c r="M163" s="2">
        <v>3.8607164800340592</v>
      </c>
      <c r="N163" s="2">
        <v>8.9653277185183065</v>
      </c>
      <c r="O163" s="2">
        <v>15.195625626639881</v>
      </c>
      <c r="P163" s="2">
        <v>18.510030864197528</v>
      </c>
      <c r="Q163" s="2">
        <v>23.053086419753075</v>
      </c>
      <c r="R163" s="2">
        <v>27.67114197530864</v>
      </c>
      <c r="S163" s="2">
        <v>32.364197530864189</v>
      </c>
      <c r="T163" s="2">
        <v>37.132253086419745</v>
      </c>
      <c r="U163" s="2">
        <v>41.666666666666664</v>
      </c>
      <c r="V163" s="2">
        <v>44.666666666666664</v>
      </c>
      <c r="W163" s="2">
        <v>47.666666666666664</v>
      </c>
      <c r="X163" s="2">
        <v>50.666666666666657</v>
      </c>
      <c r="Y163" s="2">
        <v>53.666666666666671</v>
      </c>
      <c r="Z163" s="2">
        <v>56.666666666666657</v>
      </c>
      <c r="AA163" s="2">
        <v>59.666666666666664</v>
      </c>
      <c r="AB163" s="2">
        <v>62.666666666666671</v>
      </c>
      <c r="AC163" s="2">
        <v>65.666666666666671</v>
      </c>
      <c r="AD163" s="2">
        <v>68.666666666666671</v>
      </c>
      <c r="AE163" s="2">
        <v>71.666666666666671</v>
      </c>
      <c r="AF163" s="2">
        <v>74.666666666666671</v>
      </c>
      <c r="AG163" s="2">
        <v>77.666666666666671</v>
      </c>
      <c r="AH163" s="2">
        <v>80.666666666666671</v>
      </c>
      <c r="AI163" s="2">
        <v>83.666666666666671</v>
      </c>
      <c r="AJ163" s="2">
        <v>86.666666666666671</v>
      </c>
      <c r="AK163" s="2"/>
      <c r="AL163" s="2"/>
      <c r="AM163" s="2"/>
      <c r="AN163" s="2"/>
      <c r="AO163" s="2"/>
    </row>
    <row r="164" spans="1:41" ht="14.45" customHeight="1" x14ac:dyDescent="0.25">
      <c r="A164" s="10" t="s">
        <v>185</v>
      </c>
      <c r="B164" s="10" t="s">
        <v>195</v>
      </c>
      <c r="C164" s="10" t="str">
        <f>VLOOKUP(B164,codes!A:F,3,FALSE)</f>
        <v>Wasserstoffimport</v>
      </c>
      <c r="D164" s="10" t="s">
        <v>33</v>
      </c>
      <c r="E164" s="10" t="s">
        <v>196</v>
      </c>
      <c r="F164" s="10" t="s">
        <v>104</v>
      </c>
      <c r="G164" s="10" t="s">
        <v>15</v>
      </c>
      <c r="H164" s="6" t="s">
        <v>16</v>
      </c>
      <c r="I164" s="6"/>
      <c r="J164" s="6" t="s">
        <v>192</v>
      </c>
      <c r="K164" s="2">
        <f t="shared" ref="K164:AJ164" si="8">K156-K160</f>
        <v>4.0650859771527461</v>
      </c>
      <c r="L164" s="2">
        <f t="shared" si="8"/>
        <v>7.6670752511528493</v>
      </c>
      <c r="M164" s="2">
        <f t="shared" si="8"/>
        <v>0</v>
      </c>
      <c r="N164" s="2">
        <f t="shared" si="8"/>
        <v>0.17783074517378594</v>
      </c>
      <c r="O164" s="2">
        <f t="shared" si="8"/>
        <v>14.019745402501435</v>
      </c>
      <c r="P164" s="2">
        <f t="shared" si="8"/>
        <v>35.276542726323498</v>
      </c>
      <c r="Q164" s="2">
        <f t="shared" si="8"/>
        <v>50.038349829298298</v>
      </c>
      <c r="R164" s="2">
        <f t="shared" si="8"/>
        <v>71.077682913312501</v>
      </c>
      <c r="S164" s="2">
        <f t="shared" si="8"/>
        <v>102.56344509657337</v>
      </c>
      <c r="T164" s="2">
        <f t="shared" si="8"/>
        <v>137.00031873528133</v>
      </c>
      <c r="U164" s="2">
        <f t="shared" si="8"/>
        <v>160.50678485241588</v>
      </c>
      <c r="V164" s="2">
        <f t="shared" si="8"/>
        <v>178.48276551439918</v>
      </c>
      <c r="W164" s="2">
        <f t="shared" si="8"/>
        <v>179.24866530697827</v>
      </c>
      <c r="X164" s="2">
        <f t="shared" si="8"/>
        <v>173.71866899302211</v>
      </c>
      <c r="Y164" s="2">
        <f t="shared" si="8"/>
        <v>168.70685302776502</v>
      </c>
      <c r="Z164" s="2">
        <f t="shared" si="8"/>
        <v>163.97440692928851</v>
      </c>
      <c r="AA164" s="2">
        <f t="shared" si="8"/>
        <v>173.83355927882653</v>
      </c>
      <c r="AB164" s="2">
        <f t="shared" si="8"/>
        <v>182.77380200202131</v>
      </c>
      <c r="AC164" s="2">
        <f t="shared" si="8"/>
        <v>192.30822823185764</v>
      </c>
      <c r="AD164" s="2">
        <f t="shared" si="8"/>
        <v>200.94308397671685</v>
      </c>
      <c r="AE164" s="2">
        <f t="shared" si="8"/>
        <v>208.80126098236866</v>
      </c>
      <c r="AF164" s="2">
        <f t="shared" si="8"/>
        <v>198.34609304148614</v>
      </c>
      <c r="AG164" s="2">
        <f t="shared" si="8"/>
        <v>186.89699206280795</v>
      </c>
      <c r="AH164" s="2">
        <f t="shared" si="8"/>
        <v>175.01574309782217</v>
      </c>
      <c r="AI164" s="2">
        <f t="shared" si="8"/>
        <v>161.82176055989896</v>
      </c>
      <c r="AJ164" s="2">
        <f t="shared" si="8"/>
        <v>149.55584590692547</v>
      </c>
      <c r="AK164" s="2"/>
      <c r="AL164" s="2"/>
      <c r="AM164" s="2"/>
      <c r="AN164" s="2"/>
      <c r="AO164" s="2"/>
    </row>
    <row r="165" spans="1:41" ht="15" customHeight="1" x14ac:dyDescent="0.25">
      <c r="A165" s="10" t="s">
        <v>185</v>
      </c>
      <c r="B165" s="10" t="s">
        <v>195</v>
      </c>
      <c r="C165" s="10" t="str">
        <f>VLOOKUP(B165,codes!A:F,3,FALSE)</f>
        <v>Wasserstoffimport</v>
      </c>
      <c r="D165" s="10" t="s">
        <v>33</v>
      </c>
      <c r="E165" s="10" t="s">
        <v>196</v>
      </c>
      <c r="F165" s="10" t="s">
        <v>104</v>
      </c>
      <c r="G165" s="10" t="s">
        <v>18</v>
      </c>
      <c r="H165" s="6" t="s">
        <v>16</v>
      </c>
      <c r="I165" s="6"/>
      <c r="J165" s="6" t="s">
        <v>192</v>
      </c>
      <c r="K165" s="2">
        <f t="shared" ref="K165:AJ165" si="9">K157-K161</f>
        <v>4.0593849691255244</v>
      </c>
      <c r="L165" s="2">
        <f t="shared" si="9"/>
        <v>5.6510258293540012</v>
      </c>
      <c r="M165" s="2">
        <f t="shared" si="9"/>
        <v>0</v>
      </c>
      <c r="N165" s="2">
        <f t="shared" si="9"/>
        <v>0</v>
      </c>
      <c r="O165" s="2">
        <f t="shared" si="9"/>
        <v>8.905900808523505</v>
      </c>
      <c r="P165" s="2">
        <f t="shared" si="9"/>
        <v>34.21935056822015</v>
      </c>
      <c r="Q165" s="2">
        <f t="shared" si="9"/>
        <v>48.785009175571602</v>
      </c>
      <c r="R165" s="2">
        <f t="shared" si="9"/>
        <v>69.82107662161215</v>
      </c>
      <c r="S165" s="2">
        <f t="shared" si="9"/>
        <v>101.31269538228044</v>
      </c>
      <c r="T165" s="2">
        <f t="shared" si="9"/>
        <v>135.82128923522788</v>
      </c>
      <c r="U165" s="2">
        <f t="shared" si="9"/>
        <v>159.90186840626677</v>
      </c>
      <c r="V165" s="2">
        <f t="shared" si="9"/>
        <v>178.30802447296375</v>
      </c>
      <c r="W165" s="2">
        <f t="shared" si="9"/>
        <v>179.16962536044477</v>
      </c>
      <c r="X165" s="2">
        <f t="shared" si="9"/>
        <v>173.64643889269092</v>
      </c>
      <c r="Y165" s="2">
        <f t="shared" si="9"/>
        <v>168.65746658686945</v>
      </c>
      <c r="Z165" s="2">
        <f t="shared" si="9"/>
        <v>163.93582734535082</v>
      </c>
      <c r="AA165" s="2">
        <f t="shared" si="9"/>
        <v>173.17097832320567</v>
      </c>
      <c r="AB165" s="2">
        <f t="shared" si="9"/>
        <v>181.59368084687264</v>
      </c>
      <c r="AC165" s="2">
        <f t="shared" si="9"/>
        <v>190.78766400621504</v>
      </c>
      <c r="AD165" s="2">
        <f t="shared" si="9"/>
        <v>199.2169888996909</v>
      </c>
      <c r="AE165" s="2">
        <f t="shared" si="9"/>
        <v>207.01947738844297</v>
      </c>
      <c r="AF165" s="2">
        <f t="shared" si="9"/>
        <v>196.92474581674031</v>
      </c>
      <c r="AG165" s="2">
        <f t="shared" si="9"/>
        <v>185.8267241961247</v>
      </c>
      <c r="AH165" s="2">
        <f t="shared" si="9"/>
        <v>174.29491884251217</v>
      </c>
      <c r="AI165" s="2">
        <f t="shared" si="9"/>
        <v>161.46610616124173</v>
      </c>
      <c r="AJ165" s="2">
        <f t="shared" si="9"/>
        <v>149.54779859224516</v>
      </c>
      <c r="AK165" s="2"/>
      <c r="AL165" s="2"/>
      <c r="AM165" s="2"/>
      <c r="AN165" s="2"/>
      <c r="AO165" s="2"/>
    </row>
    <row r="166" spans="1:41" ht="15.6" customHeight="1" x14ac:dyDescent="0.25">
      <c r="A166" s="10" t="s">
        <v>185</v>
      </c>
      <c r="B166" s="10" t="s">
        <v>195</v>
      </c>
      <c r="C166" s="10" t="str">
        <f>VLOOKUP(B166,codes!A:F,3,FALSE)</f>
        <v>Wasserstoffimport</v>
      </c>
      <c r="D166" s="10" t="s">
        <v>33</v>
      </c>
      <c r="E166" s="10" t="s">
        <v>196</v>
      </c>
      <c r="F166" s="10" t="s">
        <v>105</v>
      </c>
      <c r="G166" s="10" t="s">
        <v>15</v>
      </c>
      <c r="H166" s="6" t="s">
        <v>16</v>
      </c>
      <c r="I166" s="6"/>
      <c r="J166" s="6" t="s">
        <v>192</v>
      </c>
      <c r="K166" s="2">
        <f t="shared" ref="K166:AJ166" si="10">K158-K162</f>
        <v>1.1291905492090963</v>
      </c>
      <c r="L166" s="2">
        <f t="shared" si="10"/>
        <v>2.1297431253202359</v>
      </c>
      <c r="M166" s="2">
        <f t="shared" si="10"/>
        <v>0</v>
      </c>
      <c r="N166" s="2">
        <f t="shared" si="10"/>
        <v>4.9397429214939947E-2</v>
      </c>
      <c r="O166" s="2">
        <f t="shared" si="10"/>
        <v>3.8943737229170665</v>
      </c>
      <c r="P166" s="2">
        <f t="shared" si="10"/>
        <v>9.7990396462009706</v>
      </c>
      <c r="Q166" s="2">
        <f t="shared" si="10"/>
        <v>13.899541619249522</v>
      </c>
      <c r="R166" s="2">
        <f t="shared" si="10"/>
        <v>19.743800809253472</v>
      </c>
      <c r="S166" s="2">
        <f t="shared" si="10"/>
        <v>28.489845860159271</v>
      </c>
      <c r="T166" s="2">
        <f t="shared" si="10"/>
        <v>38.055644093133701</v>
      </c>
      <c r="U166" s="2">
        <f t="shared" si="10"/>
        <v>44.585218014559963</v>
      </c>
      <c r="V166" s="2">
        <f t="shared" si="10"/>
        <v>49.578545976221996</v>
      </c>
      <c r="W166" s="2">
        <f t="shared" si="10"/>
        <v>49.79129591860508</v>
      </c>
      <c r="X166" s="2">
        <f t="shared" si="10"/>
        <v>48.255185831395025</v>
      </c>
      <c r="Y166" s="2">
        <f t="shared" si="10"/>
        <v>46.863014729934726</v>
      </c>
      <c r="Z166" s="2">
        <f t="shared" si="10"/>
        <v>45.548446369246804</v>
      </c>
      <c r="AA166" s="2">
        <f t="shared" si="10"/>
        <v>48.287099799674031</v>
      </c>
      <c r="AB166" s="2">
        <f t="shared" si="10"/>
        <v>50.770500556117035</v>
      </c>
      <c r="AC166" s="2">
        <f t="shared" si="10"/>
        <v>53.418952286627132</v>
      </c>
      <c r="AD166" s="2">
        <f t="shared" si="10"/>
        <v>55.817523326865782</v>
      </c>
      <c r="AE166" s="2">
        <f t="shared" si="10"/>
        <v>58.000350272880169</v>
      </c>
      <c r="AF166" s="2">
        <f t="shared" si="10"/>
        <v>55.096136955968362</v>
      </c>
      <c r="AG166" s="2">
        <f t="shared" si="10"/>
        <v>51.91583112855777</v>
      </c>
      <c r="AH166" s="2">
        <f t="shared" si="10"/>
        <v>48.615484193839492</v>
      </c>
      <c r="AI166" s="2">
        <f t="shared" si="10"/>
        <v>44.950489044416386</v>
      </c>
      <c r="AJ166" s="2">
        <f t="shared" si="10"/>
        <v>41.543290529701508</v>
      </c>
      <c r="AK166" s="2"/>
      <c r="AL166" s="2"/>
      <c r="AM166" s="2"/>
      <c r="AN166" s="2"/>
      <c r="AO166" s="2"/>
    </row>
    <row r="167" spans="1:41" ht="15.6" customHeight="1" x14ac:dyDescent="0.25">
      <c r="A167" s="10" t="s">
        <v>185</v>
      </c>
      <c r="B167" s="10" t="s">
        <v>195</v>
      </c>
      <c r="C167" s="10" t="str">
        <f>VLOOKUP(B167,codes!A:F,3,FALSE)</f>
        <v>Wasserstoffimport</v>
      </c>
      <c r="D167" s="10" t="s">
        <v>33</v>
      </c>
      <c r="E167" s="10" t="s">
        <v>196</v>
      </c>
      <c r="F167" s="10" t="s">
        <v>105</v>
      </c>
      <c r="G167" s="10" t="s">
        <v>18</v>
      </c>
      <c r="H167" s="6" t="s">
        <v>16</v>
      </c>
      <c r="I167" s="6"/>
      <c r="J167" s="6" t="s">
        <v>192</v>
      </c>
      <c r="K167" s="2">
        <f t="shared" ref="K167:AJ167" si="11">K159-K163</f>
        <v>1.127606935868201</v>
      </c>
      <c r="L167" s="2">
        <f t="shared" si="11"/>
        <v>1.5697293970427779</v>
      </c>
      <c r="M167" s="2">
        <f t="shared" si="11"/>
        <v>0</v>
      </c>
      <c r="N167" s="2">
        <f t="shared" si="11"/>
        <v>0</v>
      </c>
      <c r="O167" s="2">
        <f t="shared" si="11"/>
        <v>2.473861335700974</v>
      </c>
      <c r="P167" s="2">
        <f t="shared" si="11"/>
        <v>9.5053751578389303</v>
      </c>
      <c r="Q167" s="2">
        <f t="shared" si="11"/>
        <v>13.551391437658776</v>
      </c>
      <c r="R167" s="2">
        <f t="shared" si="11"/>
        <v>19.394743506003376</v>
      </c>
      <c r="S167" s="2">
        <f t="shared" si="11"/>
        <v>28.142415383966785</v>
      </c>
      <c r="T167" s="2">
        <f t="shared" si="11"/>
        <v>37.728135898674417</v>
      </c>
      <c r="U167" s="2">
        <f t="shared" si="11"/>
        <v>44.417185668407434</v>
      </c>
      <c r="V167" s="2">
        <f t="shared" si="11"/>
        <v>49.530006798045484</v>
      </c>
      <c r="W167" s="2">
        <f t="shared" si="11"/>
        <v>49.769340377901322</v>
      </c>
      <c r="X167" s="2">
        <f t="shared" si="11"/>
        <v>48.235121914636366</v>
      </c>
      <c r="Y167" s="2">
        <f t="shared" si="11"/>
        <v>46.849296274130396</v>
      </c>
      <c r="Z167" s="2">
        <f t="shared" si="11"/>
        <v>45.537729818152997</v>
      </c>
      <c r="AA167" s="2">
        <f t="shared" si="11"/>
        <v>48.103049534223793</v>
      </c>
      <c r="AB167" s="2">
        <f t="shared" si="11"/>
        <v>50.442689124131292</v>
      </c>
      <c r="AC167" s="2">
        <f t="shared" si="11"/>
        <v>52.996573335059736</v>
      </c>
      <c r="AD167" s="2">
        <f t="shared" si="11"/>
        <v>55.338052472136354</v>
      </c>
      <c r="AE167" s="2">
        <f t="shared" si="11"/>
        <v>57.505410385678587</v>
      </c>
      <c r="AF167" s="2">
        <f t="shared" si="11"/>
        <v>54.701318282427863</v>
      </c>
      <c r="AG167" s="2">
        <f t="shared" si="11"/>
        <v>51.618534498923523</v>
      </c>
      <c r="AH167" s="2">
        <f t="shared" si="11"/>
        <v>48.415255234031164</v>
      </c>
      <c r="AI167" s="2">
        <f t="shared" si="11"/>
        <v>44.851696155900484</v>
      </c>
      <c r="AJ167" s="2">
        <f t="shared" si="11"/>
        <v>41.541055164512542</v>
      </c>
      <c r="AK167" s="2"/>
      <c r="AL167" s="2"/>
      <c r="AM167" s="2"/>
      <c r="AN167" s="2"/>
      <c r="AO167" s="2"/>
    </row>
    <row r="168" spans="1:41" ht="15.6" customHeight="1" x14ac:dyDescent="0.25">
      <c r="A168" s="10" t="s">
        <v>185</v>
      </c>
      <c r="B168" s="10" t="s">
        <v>197</v>
      </c>
      <c r="C168" s="10" t="str">
        <f>VLOOKUP(B168,codes!A:F,3,FALSE)</f>
        <v>Inländischer Stromverbrauch der Elektrolyseure</v>
      </c>
      <c r="D168" s="10" t="s">
        <v>33</v>
      </c>
      <c r="E168" s="10" t="s">
        <v>198</v>
      </c>
      <c r="F168" s="10" t="s">
        <v>104</v>
      </c>
      <c r="G168" s="10" t="s">
        <v>15</v>
      </c>
      <c r="H168" s="6" t="s">
        <v>16</v>
      </c>
      <c r="I168" s="6"/>
      <c r="J168" s="6"/>
      <c r="K168" s="2">
        <f t="shared" ref="K168:AJ168" si="12">K170*3.6</f>
        <v>3.2760000000000002</v>
      </c>
      <c r="L168" s="2">
        <f t="shared" si="12"/>
        <v>2.7290950963424483</v>
      </c>
      <c r="M168" s="2">
        <f t="shared" si="12"/>
        <v>19.713705701374078</v>
      </c>
      <c r="N168" s="2">
        <f t="shared" si="12"/>
        <v>45.771571986543755</v>
      </c>
      <c r="O168" s="2">
        <f t="shared" si="12"/>
        <v>70.192933333333343</v>
      </c>
      <c r="P168" s="2">
        <f t="shared" si="12"/>
        <v>92.000000000000014</v>
      </c>
      <c r="Q168" s="2">
        <f t="shared" si="12"/>
        <v>113.60000000000001</v>
      </c>
      <c r="R168" s="2">
        <f t="shared" si="12"/>
        <v>135.20000000000002</v>
      </c>
      <c r="S168" s="2">
        <f t="shared" si="12"/>
        <v>156.80000000000001</v>
      </c>
      <c r="T168" s="2">
        <f t="shared" si="12"/>
        <v>178.4</v>
      </c>
      <c r="U168" s="2">
        <f t="shared" si="12"/>
        <v>199.99999999999997</v>
      </c>
      <c r="V168" s="2">
        <f t="shared" si="12"/>
        <v>214.39999999999998</v>
      </c>
      <c r="W168" s="2">
        <f t="shared" si="12"/>
        <v>228.79999999999998</v>
      </c>
      <c r="X168" s="2">
        <f t="shared" si="12"/>
        <v>243.20000000000002</v>
      </c>
      <c r="Y168" s="2">
        <f t="shared" si="12"/>
        <v>257.60000000000002</v>
      </c>
      <c r="Z168" s="2">
        <f t="shared" si="12"/>
        <v>272</v>
      </c>
      <c r="AA168" s="2">
        <f t="shared" si="12"/>
        <v>286.40000000000003</v>
      </c>
      <c r="AB168" s="2">
        <f t="shared" si="12"/>
        <v>300.8</v>
      </c>
      <c r="AC168" s="2">
        <f t="shared" si="12"/>
        <v>315.2</v>
      </c>
      <c r="AD168" s="2">
        <f t="shared" si="12"/>
        <v>329.6</v>
      </c>
      <c r="AE168" s="2">
        <f t="shared" si="12"/>
        <v>344</v>
      </c>
      <c r="AF168" s="2">
        <f t="shared" si="12"/>
        <v>358.40000000000003</v>
      </c>
      <c r="AG168" s="2">
        <f t="shared" si="12"/>
        <v>372.8</v>
      </c>
      <c r="AH168" s="2">
        <f t="shared" si="12"/>
        <v>387.2</v>
      </c>
      <c r="AI168" s="2">
        <f t="shared" si="12"/>
        <v>401.6</v>
      </c>
      <c r="AJ168" s="2">
        <f t="shared" si="12"/>
        <v>416</v>
      </c>
      <c r="AK168" s="2"/>
      <c r="AL168" s="2"/>
      <c r="AM168" s="2"/>
      <c r="AN168" s="2"/>
      <c r="AO168" s="2"/>
    </row>
    <row r="169" spans="1:41" ht="15.6" customHeight="1" x14ac:dyDescent="0.25">
      <c r="A169" s="10" t="s">
        <v>185</v>
      </c>
      <c r="B169" s="10" t="s">
        <v>197</v>
      </c>
      <c r="C169" s="10" t="str">
        <f>VLOOKUP(B169,codes!A:F,3,FALSE)</f>
        <v>Inländischer Stromverbrauch der Elektrolyseure</v>
      </c>
      <c r="D169" s="10" t="s">
        <v>33</v>
      </c>
      <c r="E169" s="10" t="s">
        <v>198</v>
      </c>
      <c r="F169" s="10" t="s">
        <v>104</v>
      </c>
      <c r="G169" s="10" t="s">
        <v>18</v>
      </c>
      <c r="H169" s="6" t="s">
        <v>16</v>
      </c>
      <c r="I169" s="6"/>
      <c r="J169" s="6"/>
      <c r="K169" s="2">
        <f t="shared" ref="K169:AJ169" si="13">K171*3.6</f>
        <v>3.2760000000000002</v>
      </c>
      <c r="L169" s="2">
        <f t="shared" si="13"/>
        <v>5.6016000000000004</v>
      </c>
      <c r="M169" s="2">
        <f t="shared" si="13"/>
        <v>19.698773850882446</v>
      </c>
      <c r="N169" s="2">
        <f t="shared" si="13"/>
        <v>45.342691602730639</v>
      </c>
      <c r="O169" s="2">
        <f t="shared" si="13"/>
        <v>76.183871613637479</v>
      </c>
      <c r="P169" s="2">
        <f t="shared" si="13"/>
        <v>92.000000000000014</v>
      </c>
      <c r="Q169" s="2">
        <f t="shared" si="13"/>
        <v>113.59999999999997</v>
      </c>
      <c r="R169" s="2">
        <f t="shared" si="13"/>
        <v>135.20000000000005</v>
      </c>
      <c r="S169" s="2">
        <f t="shared" si="13"/>
        <v>156.80000000000001</v>
      </c>
      <c r="T169" s="2">
        <f t="shared" si="13"/>
        <v>178.4</v>
      </c>
      <c r="U169" s="2">
        <f t="shared" si="13"/>
        <v>199.99999999999997</v>
      </c>
      <c r="V169" s="2">
        <f t="shared" si="13"/>
        <v>214.39999999999998</v>
      </c>
      <c r="W169" s="2">
        <f t="shared" si="13"/>
        <v>228.79999999999998</v>
      </c>
      <c r="X169" s="2">
        <f t="shared" si="13"/>
        <v>243.19999999999996</v>
      </c>
      <c r="Y169" s="2">
        <f t="shared" si="13"/>
        <v>257.60000000000002</v>
      </c>
      <c r="Z169" s="2">
        <f t="shared" si="13"/>
        <v>271.99999999999994</v>
      </c>
      <c r="AA169" s="2">
        <f t="shared" si="13"/>
        <v>286.40000000000003</v>
      </c>
      <c r="AB169" s="2">
        <f t="shared" si="13"/>
        <v>300.8</v>
      </c>
      <c r="AC169" s="2">
        <f t="shared" si="13"/>
        <v>315.2</v>
      </c>
      <c r="AD169" s="2">
        <f t="shared" si="13"/>
        <v>329.6</v>
      </c>
      <c r="AE169" s="2">
        <f t="shared" si="13"/>
        <v>344</v>
      </c>
      <c r="AF169" s="2">
        <f t="shared" si="13"/>
        <v>358.40000000000003</v>
      </c>
      <c r="AG169" s="2">
        <f t="shared" si="13"/>
        <v>372.8</v>
      </c>
      <c r="AH169" s="2">
        <f t="shared" si="13"/>
        <v>387.2</v>
      </c>
      <c r="AI169" s="2">
        <f t="shared" si="13"/>
        <v>401.6</v>
      </c>
      <c r="AJ169" s="2">
        <f t="shared" si="13"/>
        <v>416</v>
      </c>
      <c r="AK169" s="2"/>
      <c r="AL169" s="2"/>
      <c r="AM169" s="2"/>
      <c r="AN169" s="2"/>
      <c r="AO169" s="2"/>
    </row>
    <row r="170" spans="1:41" ht="15.6" customHeight="1" x14ac:dyDescent="0.25">
      <c r="A170" s="10" t="s">
        <v>185</v>
      </c>
      <c r="B170" s="10" t="s">
        <v>197</v>
      </c>
      <c r="C170" s="10" t="str">
        <f>VLOOKUP(B170,codes!A:F,3,FALSE)</f>
        <v>Inländischer Stromverbrauch der Elektrolyseure</v>
      </c>
      <c r="D170" s="10" t="s">
        <v>33</v>
      </c>
      <c r="E170" s="10" t="s">
        <v>198</v>
      </c>
      <c r="F170" s="10" t="s">
        <v>105</v>
      </c>
      <c r="G170" s="10" t="s">
        <v>15</v>
      </c>
      <c r="H170" s="6" t="s">
        <v>16</v>
      </c>
      <c r="I170" s="6"/>
      <c r="J170" s="6"/>
      <c r="K170" s="2">
        <v>0.91</v>
      </c>
      <c r="L170" s="2">
        <v>0.75808197120623566</v>
      </c>
      <c r="M170" s="2">
        <v>5.4760293614927988</v>
      </c>
      <c r="N170" s="2">
        <v>12.714325551817709</v>
      </c>
      <c r="O170" s="2">
        <v>19.49803703703704</v>
      </c>
      <c r="P170" s="2">
        <v>25.555555555555557</v>
      </c>
      <c r="Q170" s="2">
        <v>31.555555555555557</v>
      </c>
      <c r="R170" s="2">
        <v>37.555555555555557</v>
      </c>
      <c r="S170" s="2">
        <v>43.555555555555557</v>
      </c>
      <c r="T170" s="2">
        <v>49.555555555555557</v>
      </c>
      <c r="U170" s="2">
        <v>55.55555555555555</v>
      </c>
      <c r="V170" s="2">
        <v>59.55555555555555</v>
      </c>
      <c r="W170" s="2">
        <v>63.55555555555555</v>
      </c>
      <c r="X170" s="2">
        <v>67.555555555555557</v>
      </c>
      <c r="Y170" s="2">
        <v>71.555555555555557</v>
      </c>
      <c r="Z170" s="2">
        <v>75.555555555555557</v>
      </c>
      <c r="AA170" s="2">
        <v>79.555555555555557</v>
      </c>
      <c r="AB170" s="2">
        <v>83.555555555555557</v>
      </c>
      <c r="AC170" s="2">
        <v>87.555555555555557</v>
      </c>
      <c r="AD170" s="2">
        <v>91.555555555555557</v>
      </c>
      <c r="AE170" s="2">
        <v>95.555555555555557</v>
      </c>
      <c r="AF170" s="2">
        <v>99.555555555555557</v>
      </c>
      <c r="AG170" s="2">
        <v>103.55555555555556</v>
      </c>
      <c r="AH170" s="2">
        <v>107.55555555555556</v>
      </c>
      <c r="AI170" s="2">
        <v>111.55555555555556</v>
      </c>
      <c r="AJ170" s="2">
        <v>115.55555555555556</v>
      </c>
      <c r="AK170" s="2"/>
      <c r="AL170" s="2"/>
      <c r="AM170" s="2"/>
      <c r="AN170" s="2"/>
      <c r="AO170" s="2"/>
    </row>
    <row r="171" spans="1:41" ht="15.6" customHeight="1" x14ac:dyDescent="0.25">
      <c r="A171" s="10" t="s">
        <v>185</v>
      </c>
      <c r="B171" s="10" t="s">
        <v>197</v>
      </c>
      <c r="C171" s="10" t="str">
        <f>VLOOKUP(B171,codes!A:F,3,FALSE)</f>
        <v>Inländischer Stromverbrauch der Elektrolyseure</v>
      </c>
      <c r="D171" s="10" t="s">
        <v>33</v>
      </c>
      <c r="E171" s="10" t="s">
        <v>198</v>
      </c>
      <c r="F171" s="10" t="s">
        <v>105</v>
      </c>
      <c r="G171" s="10" t="s">
        <v>18</v>
      </c>
      <c r="H171" s="6" t="s">
        <v>16</v>
      </c>
      <c r="I171" s="6"/>
      <c r="J171" s="6"/>
      <c r="K171" s="2">
        <v>0.91</v>
      </c>
      <c r="L171" s="2">
        <v>1.556</v>
      </c>
      <c r="M171" s="2">
        <v>5.4718816252451239</v>
      </c>
      <c r="N171" s="2">
        <v>12.595192111869622</v>
      </c>
      <c r="O171" s="2">
        <v>21.162186559343745</v>
      </c>
      <c r="P171" s="2">
        <v>25.555555555555557</v>
      </c>
      <c r="Q171" s="2">
        <v>31.555555555555546</v>
      </c>
      <c r="R171" s="2">
        <v>37.555555555555564</v>
      </c>
      <c r="S171" s="2">
        <v>43.555555555555557</v>
      </c>
      <c r="T171" s="2">
        <v>49.555555555555557</v>
      </c>
      <c r="U171" s="2">
        <v>55.55555555555555</v>
      </c>
      <c r="V171" s="2">
        <v>59.55555555555555</v>
      </c>
      <c r="W171" s="2">
        <v>63.55555555555555</v>
      </c>
      <c r="X171" s="2">
        <v>67.555555555555543</v>
      </c>
      <c r="Y171" s="2">
        <v>71.555555555555557</v>
      </c>
      <c r="Z171" s="2">
        <v>75.555555555555543</v>
      </c>
      <c r="AA171" s="2">
        <v>79.555555555555557</v>
      </c>
      <c r="AB171" s="2">
        <v>83.555555555555557</v>
      </c>
      <c r="AC171" s="2">
        <v>87.555555555555557</v>
      </c>
      <c r="AD171" s="2">
        <v>91.555555555555557</v>
      </c>
      <c r="AE171" s="2">
        <v>95.555555555555557</v>
      </c>
      <c r="AF171" s="2">
        <v>99.555555555555557</v>
      </c>
      <c r="AG171" s="2">
        <v>103.55555555555556</v>
      </c>
      <c r="AH171" s="2">
        <v>107.55555555555556</v>
      </c>
      <c r="AI171" s="2">
        <v>111.55555555555556</v>
      </c>
      <c r="AJ171" s="2">
        <v>115.55555555555556</v>
      </c>
      <c r="AK171" s="2"/>
      <c r="AL171" s="2"/>
      <c r="AM171" s="2"/>
      <c r="AN171" s="2"/>
      <c r="AO171" s="2"/>
    </row>
    <row r="172" spans="1:41" ht="15.6" customHeight="1" x14ac:dyDescent="0.25">
      <c r="A172" s="10" t="s">
        <v>185</v>
      </c>
      <c r="B172" s="10" t="s">
        <v>199</v>
      </c>
      <c r="C172" s="10" t="str">
        <f>VLOOKUP(B172,codes!A:F,3,FALSE)</f>
        <v>Nachfrage strombasierte synthetische Flüssigkraftstoffe</v>
      </c>
      <c r="D172" s="10" t="s">
        <v>33</v>
      </c>
      <c r="E172" s="10" t="s">
        <v>200</v>
      </c>
      <c r="F172" s="10" t="s">
        <v>104</v>
      </c>
      <c r="G172" s="10" t="s">
        <v>15</v>
      </c>
      <c r="H172" s="6" t="s">
        <v>16</v>
      </c>
      <c r="I172" s="6"/>
      <c r="J172" s="6"/>
      <c r="K172" s="2">
        <f t="shared" ref="K172:AJ172" si="14">K174*3.6</f>
        <v>0</v>
      </c>
      <c r="L172" s="2">
        <f t="shared" si="14"/>
        <v>3.73134829717312</v>
      </c>
      <c r="M172" s="2">
        <f t="shared" si="14"/>
        <v>3.9306905110101953</v>
      </c>
      <c r="N172" s="2">
        <f t="shared" si="14"/>
        <v>10.35921734312196</v>
      </c>
      <c r="O172" s="2">
        <f t="shared" si="14"/>
        <v>10.964769318252937</v>
      </c>
      <c r="P172" s="2">
        <f t="shared" si="14"/>
        <v>19.847425341630615</v>
      </c>
      <c r="Q172" s="2">
        <f t="shared" si="14"/>
        <v>19.907813278816448</v>
      </c>
      <c r="R172" s="2">
        <f t="shared" si="14"/>
        <v>19.530375642667707</v>
      </c>
      <c r="S172" s="2">
        <f t="shared" si="14"/>
        <v>23.475368410343748</v>
      </c>
      <c r="T172" s="2">
        <f t="shared" si="14"/>
        <v>29.394593622418093</v>
      </c>
      <c r="U172" s="2">
        <f t="shared" si="14"/>
        <v>43.182161154656463</v>
      </c>
      <c r="V172" s="2">
        <f t="shared" si="14"/>
        <v>43.236302007060772</v>
      </c>
      <c r="W172" s="2">
        <f t="shared" si="14"/>
        <v>43.282243619147479</v>
      </c>
      <c r="X172" s="2">
        <f t="shared" si="14"/>
        <v>47.263882273772928</v>
      </c>
      <c r="Y172" s="2">
        <f t="shared" si="14"/>
        <v>57.160909750067219</v>
      </c>
      <c r="Z172" s="2">
        <f t="shared" si="14"/>
        <v>80.834520939175064</v>
      </c>
      <c r="AA172" s="2">
        <f t="shared" si="14"/>
        <v>80.967482783671613</v>
      </c>
      <c r="AB172" s="2">
        <f t="shared" si="14"/>
        <v>81.00692571659475</v>
      </c>
      <c r="AC172" s="2">
        <f t="shared" si="14"/>
        <v>85.03926765775104</v>
      </c>
      <c r="AD172" s="2">
        <f t="shared" si="14"/>
        <v>96.942346902946582</v>
      </c>
      <c r="AE172" s="2">
        <f t="shared" si="14"/>
        <v>122.6364158543104</v>
      </c>
      <c r="AF172" s="2">
        <f t="shared" si="14"/>
        <v>123.00403226738617</v>
      </c>
      <c r="AG172" s="2">
        <f t="shared" si="14"/>
        <v>135.00454066142245</v>
      </c>
      <c r="AH172" s="2">
        <f t="shared" si="14"/>
        <v>158.83231353702061</v>
      </c>
      <c r="AI172" s="2">
        <f t="shared" si="14"/>
        <v>198.45210128036234</v>
      </c>
      <c r="AJ172" s="2">
        <f t="shared" si="14"/>
        <v>281.45552870225612</v>
      </c>
      <c r="AK172" s="2"/>
      <c r="AL172" s="2"/>
      <c r="AM172" s="2"/>
      <c r="AN172" s="2"/>
      <c r="AO172" s="2"/>
    </row>
    <row r="173" spans="1:41" ht="15.6" customHeight="1" x14ac:dyDescent="0.25">
      <c r="A173" s="10" t="s">
        <v>185</v>
      </c>
      <c r="B173" s="10" t="s">
        <v>199</v>
      </c>
      <c r="C173" s="10" t="str">
        <f>VLOOKUP(B173,codes!A:F,3,FALSE)</f>
        <v>Nachfrage strombasierte synthetische Flüssigkraftstoffe</v>
      </c>
      <c r="D173" s="10" t="s">
        <v>33</v>
      </c>
      <c r="E173" s="10" t="s">
        <v>200</v>
      </c>
      <c r="F173" s="10" t="s">
        <v>104</v>
      </c>
      <c r="G173" s="10" t="s">
        <v>18</v>
      </c>
      <c r="H173" s="6" t="s">
        <v>16</v>
      </c>
      <c r="I173" s="6"/>
      <c r="J173" s="6"/>
      <c r="K173" s="2">
        <f t="shared" ref="K173:AJ173" si="15">K175*3.6</f>
        <v>0</v>
      </c>
      <c r="L173" s="2">
        <f t="shared" si="15"/>
        <v>0</v>
      </c>
      <c r="M173" s="2">
        <f t="shared" si="15"/>
        <v>2.7075520908754125E-3</v>
      </c>
      <c r="N173" s="2">
        <f t="shared" si="15"/>
        <v>2.5030031200069516</v>
      </c>
      <c r="O173" s="2">
        <f t="shared" si="15"/>
        <v>3.1082641931812618</v>
      </c>
      <c r="P173" s="2">
        <f t="shared" si="15"/>
        <v>13.413569410885982</v>
      </c>
      <c r="Q173" s="2">
        <f t="shared" si="15"/>
        <v>13.449764750927571</v>
      </c>
      <c r="R173" s="2">
        <f t="shared" si="15"/>
        <v>19.52938159678417</v>
      </c>
      <c r="S173" s="2">
        <f t="shared" si="15"/>
        <v>23.472978546772378</v>
      </c>
      <c r="T173" s="2">
        <f t="shared" si="15"/>
        <v>29.390243565420686</v>
      </c>
      <c r="U173" s="2">
        <f t="shared" si="15"/>
        <v>43.176370658049649</v>
      </c>
      <c r="V173" s="2">
        <f t="shared" si="15"/>
        <v>43.229449819854054</v>
      </c>
      <c r="W173" s="2">
        <f t="shared" si="15"/>
        <v>43.274544986231973</v>
      </c>
      <c r="X173" s="2">
        <f t="shared" si="15"/>
        <v>47.261293497611895</v>
      </c>
      <c r="Y173" s="2">
        <f t="shared" si="15"/>
        <v>57.164131026130924</v>
      </c>
      <c r="Z173" s="2">
        <f t="shared" si="15"/>
        <v>80.838023948875247</v>
      </c>
      <c r="AA173" s="2">
        <f t="shared" si="15"/>
        <v>80.971328859296491</v>
      </c>
      <c r="AB173" s="2">
        <f t="shared" si="15"/>
        <v>81.010315873621465</v>
      </c>
      <c r="AC173" s="2">
        <f t="shared" si="15"/>
        <v>85.041053565403431</v>
      </c>
      <c r="AD173" s="2">
        <f t="shared" si="15"/>
        <v>96.941143314831066</v>
      </c>
      <c r="AE173" s="2">
        <f t="shared" si="15"/>
        <v>122.63344400095126</v>
      </c>
      <c r="AF173" s="2">
        <f t="shared" si="15"/>
        <v>122.9999969875268</v>
      </c>
      <c r="AG173" s="2">
        <f t="shared" si="15"/>
        <v>134.99955944439472</v>
      </c>
      <c r="AH173" s="2">
        <f t="shared" si="15"/>
        <v>158.82667395427066</v>
      </c>
      <c r="AI173" s="2">
        <f t="shared" si="15"/>
        <v>198.44601916688728</v>
      </c>
      <c r="AJ173" s="2">
        <f t="shared" si="15"/>
        <v>281.4490128082557</v>
      </c>
      <c r="AK173" s="2"/>
      <c r="AL173" s="2"/>
      <c r="AM173" s="2"/>
      <c r="AN173" s="2"/>
      <c r="AO173" s="2"/>
    </row>
    <row r="174" spans="1:41" ht="15.6" customHeight="1" x14ac:dyDescent="0.25">
      <c r="A174" s="10" t="s">
        <v>185</v>
      </c>
      <c r="B174" s="10" t="s">
        <v>199</v>
      </c>
      <c r="C174" s="10" t="str">
        <f>VLOOKUP(B174,codes!A:F,3,FALSE)</f>
        <v>Nachfrage strombasierte synthetische Flüssigkraftstoffe</v>
      </c>
      <c r="D174" s="10" t="s">
        <v>33</v>
      </c>
      <c r="E174" s="10" t="s">
        <v>200</v>
      </c>
      <c r="F174" s="10" t="s">
        <v>105</v>
      </c>
      <c r="G174" s="10" t="s">
        <v>15</v>
      </c>
      <c r="H174" s="6" t="s">
        <v>16</v>
      </c>
      <c r="I174" s="6"/>
      <c r="J174" s="6"/>
      <c r="K174" s="2">
        <v>0</v>
      </c>
      <c r="L174" s="2">
        <v>1.0364856381036445</v>
      </c>
      <c r="M174" s="2">
        <v>1.0918584752806098</v>
      </c>
      <c r="N174" s="2">
        <v>2.8775603730894335</v>
      </c>
      <c r="O174" s="2">
        <v>3.0457692550702604</v>
      </c>
      <c r="P174" s="2">
        <v>5.5131737060085042</v>
      </c>
      <c r="Q174" s="2">
        <v>5.5299481330045683</v>
      </c>
      <c r="R174" s="2">
        <v>5.4251043451854741</v>
      </c>
      <c r="S174" s="2">
        <v>6.5209356695399299</v>
      </c>
      <c r="T174" s="2">
        <v>8.1651648951161366</v>
      </c>
      <c r="U174" s="2">
        <v>11.99504476518235</v>
      </c>
      <c r="V174" s="2">
        <v>12.010083890850215</v>
      </c>
      <c r="W174" s="2">
        <v>12.022845449763189</v>
      </c>
      <c r="X174" s="2">
        <v>13.128856187159146</v>
      </c>
      <c r="Y174" s="2">
        <v>15.878030486129783</v>
      </c>
      <c r="Z174" s="2">
        <v>22.454033594215296</v>
      </c>
      <c r="AA174" s="2">
        <v>22.490967439908783</v>
      </c>
      <c r="AB174" s="2">
        <v>22.501923810165209</v>
      </c>
      <c r="AC174" s="2">
        <v>23.622018793819734</v>
      </c>
      <c r="AD174" s="2">
        <v>26.928429695262938</v>
      </c>
      <c r="AE174" s="2">
        <v>34.065671070641777</v>
      </c>
      <c r="AF174" s="2">
        <v>34.167786740940599</v>
      </c>
      <c r="AG174" s="2">
        <v>37.501261294839573</v>
      </c>
      <c r="AH174" s="2">
        <v>44.120087093616831</v>
      </c>
      <c r="AI174" s="2">
        <v>55.125583688989536</v>
      </c>
      <c r="AJ174" s="2">
        <v>78.182091306182258</v>
      </c>
      <c r="AK174" s="2"/>
      <c r="AL174" s="2"/>
      <c r="AM174" s="2"/>
      <c r="AN174" s="2"/>
      <c r="AO174" s="2"/>
    </row>
    <row r="175" spans="1:41" ht="15.6" customHeight="1" x14ac:dyDescent="0.25">
      <c r="A175" s="10" t="s">
        <v>185</v>
      </c>
      <c r="B175" s="10" t="s">
        <v>199</v>
      </c>
      <c r="C175" s="10" t="str">
        <f>VLOOKUP(B175,codes!A:F,3,FALSE)</f>
        <v>Nachfrage strombasierte synthetische Flüssigkraftstoffe</v>
      </c>
      <c r="D175" s="10" t="s">
        <v>33</v>
      </c>
      <c r="E175" s="10" t="s">
        <v>200</v>
      </c>
      <c r="F175" s="10" t="s">
        <v>105</v>
      </c>
      <c r="G175" s="10" t="s">
        <v>18</v>
      </c>
      <c r="H175" s="6" t="s">
        <v>16</v>
      </c>
      <c r="I175" s="6"/>
      <c r="J175" s="6"/>
      <c r="K175" s="2">
        <v>0</v>
      </c>
      <c r="L175" s="2">
        <v>0</v>
      </c>
      <c r="M175" s="2">
        <v>7.5209780302094788E-4</v>
      </c>
      <c r="N175" s="2">
        <v>0.69527864444637544</v>
      </c>
      <c r="O175" s="2">
        <v>0.86340672032812826</v>
      </c>
      <c r="P175" s="2">
        <v>3.7259915030238839</v>
      </c>
      <c r="Q175" s="2">
        <v>3.7360457641465472</v>
      </c>
      <c r="R175" s="2">
        <v>5.4248282213289354</v>
      </c>
      <c r="S175" s="2">
        <v>6.520271818547883</v>
      </c>
      <c r="T175" s="2">
        <v>8.1639565459501906</v>
      </c>
      <c r="U175" s="2">
        <v>11.993436293902679</v>
      </c>
      <c r="V175" s="2">
        <v>12.008180505515014</v>
      </c>
      <c r="W175" s="2">
        <v>12.020706940619991</v>
      </c>
      <c r="X175" s="2">
        <v>13.128137082669971</v>
      </c>
      <c r="Y175" s="2">
        <v>15.878925285036368</v>
      </c>
      <c r="Z175" s="2">
        <v>22.455006652465347</v>
      </c>
      <c r="AA175" s="2">
        <v>22.492035794249023</v>
      </c>
      <c r="AB175" s="2">
        <v>22.502865520450406</v>
      </c>
      <c r="AC175" s="2">
        <v>23.622514879278729</v>
      </c>
      <c r="AD175" s="2">
        <v>26.928095365230853</v>
      </c>
      <c r="AE175" s="2">
        <v>34.064845555819794</v>
      </c>
      <c r="AF175" s="2">
        <v>34.166665829868556</v>
      </c>
      <c r="AG175" s="2">
        <v>37.499877623442977</v>
      </c>
      <c r="AH175" s="2">
        <v>44.118520542852963</v>
      </c>
      <c r="AI175" s="2">
        <v>55.123894213024244</v>
      </c>
      <c r="AJ175" s="2">
        <v>78.180281335626574</v>
      </c>
      <c r="AK175" s="2"/>
      <c r="AL175" s="2"/>
      <c r="AM175" s="2"/>
      <c r="AN175" s="2"/>
      <c r="AO175" s="2"/>
    </row>
    <row r="176" spans="1:41" x14ac:dyDescent="0.25">
      <c r="A176" s="10" t="s">
        <v>185</v>
      </c>
      <c r="B176" s="10" t="s">
        <v>201</v>
      </c>
      <c r="C176" s="10" t="str">
        <f>VLOOKUP(B176,codes!A:F,3,FALSE)</f>
        <v>Inländische Produktion strombasierte synthetische Flüssigkraftstoffe</v>
      </c>
      <c r="D176" s="10" t="s">
        <v>33</v>
      </c>
      <c r="E176" s="10" t="s">
        <v>202</v>
      </c>
      <c r="F176" s="10" t="s">
        <v>104</v>
      </c>
      <c r="G176" s="10" t="s">
        <v>15</v>
      </c>
      <c r="H176" s="6" t="s">
        <v>16</v>
      </c>
      <c r="I176" s="6"/>
      <c r="J176" s="6"/>
      <c r="K176" s="2">
        <f t="shared" ref="K176:AJ176" si="16">K178*3.6</f>
        <v>0</v>
      </c>
      <c r="L176" s="2">
        <f t="shared" si="16"/>
        <v>1.436252451828776</v>
      </c>
      <c r="M176" s="2">
        <f t="shared" si="16"/>
        <v>3.9306905110101953</v>
      </c>
      <c r="N176" s="2">
        <f t="shared" si="16"/>
        <v>5.514614006728122</v>
      </c>
      <c r="O176" s="2">
        <f t="shared" si="16"/>
        <v>6.1037333333333335</v>
      </c>
      <c r="P176" s="2">
        <f t="shared" si="16"/>
        <v>8</v>
      </c>
      <c r="Q176" s="2">
        <f t="shared" si="16"/>
        <v>8</v>
      </c>
      <c r="R176" s="2">
        <f t="shared" si="16"/>
        <v>8</v>
      </c>
      <c r="S176" s="2">
        <f t="shared" si="16"/>
        <v>8</v>
      </c>
      <c r="T176" s="2">
        <f t="shared" si="16"/>
        <v>8</v>
      </c>
      <c r="U176" s="2">
        <f t="shared" si="16"/>
        <v>8</v>
      </c>
      <c r="V176" s="2">
        <f t="shared" si="16"/>
        <v>8</v>
      </c>
      <c r="W176" s="2">
        <f t="shared" si="16"/>
        <v>8</v>
      </c>
      <c r="X176" s="2">
        <f t="shared" si="16"/>
        <v>8</v>
      </c>
      <c r="Y176" s="2">
        <f t="shared" si="16"/>
        <v>8</v>
      </c>
      <c r="Z176" s="2">
        <f t="shared" si="16"/>
        <v>8</v>
      </c>
      <c r="AA176" s="2">
        <f t="shared" si="16"/>
        <v>8</v>
      </c>
      <c r="AB176" s="2">
        <f t="shared" si="16"/>
        <v>8</v>
      </c>
      <c r="AC176" s="2">
        <f t="shared" si="16"/>
        <v>8</v>
      </c>
      <c r="AD176" s="2">
        <f t="shared" si="16"/>
        <v>8</v>
      </c>
      <c r="AE176" s="2">
        <f t="shared" si="16"/>
        <v>8</v>
      </c>
      <c r="AF176" s="2">
        <f t="shared" si="16"/>
        <v>8</v>
      </c>
      <c r="AG176" s="2">
        <f t="shared" si="16"/>
        <v>8</v>
      </c>
      <c r="AH176" s="2">
        <f t="shared" si="16"/>
        <v>8</v>
      </c>
      <c r="AI176" s="2">
        <f t="shared" si="16"/>
        <v>8</v>
      </c>
      <c r="AJ176" s="2">
        <f t="shared" si="16"/>
        <v>8</v>
      </c>
      <c r="AK176" s="2"/>
      <c r="AL176" s="2"/>
      <c r="AM176" s="2"/>
      <c r="AN176" s="2"/>
      <c r="AO176" s="2"/>
    </row>
    <row r="177" spans="1:41" x14ac:dyDescent="0.25">
      <c r="A177" s="10" t="s">
        <v>185</v>
      </c>
      <c r="B177" s="10" t="s">
        <v>201</v>
      </c>
      <c r="C177" s="10" t="str">
        <f>VLOOKUP(B177,codes!A:F,3,FALSE)</f>
        <v>Inländische Produktion strombasierte synthetische Flüssigkraftstoffe</v>
      </c>
      <c r="D177" s="10" t="s">
        <v>33</v>
      </c>
      <c r="E177" s="10" t="s">
        <v>202</v>
      </c>
      <c r="F177" s="10" t="s">
        <v>104</v>
      </c>
      <c r="G177" s="10" t="s">
        <v>18</v>
      </c>
      <c r="H177" s="6" t="s">
        <v>16</v>
      </c>
      <c r="I177" s="6"/>
      <c r="J177" s="6"/>
      <c r="K177" s="2">
        <f t="shared" ref="K177:AJ177" si="17">K179*3.6</f>
        <v>0</v>
      </c>
      <c r="L177" s="2">
        <f t="shared" si="17"/>
        <v>0</v>
      </c>
      <c r="M177" s="2">
        <f t="shared" si="17"/>
        <v>2.7075520908754125E-3</v>
      </c>
      <c r="N177" s="2">
        <f t="shared" si="17"/>
        <v>2.5030031200069516</v>
      </c>
      <c r="O177" s="2">
        <f t="shared" si="17"/>
        <v>3.1082641931812618</v>
      </c>
      <c r="P177" s="2">
        <f t="shared" si="17"/>
        <v>8</v>
      </c>
      <c r="Q177" s="2">
        <f t="shared" si="17"/>
        <v>8</v>
      </c>
      <c r="R177" s="2">
        <f t="shared" si="17"/>
        <v>8</v>
      </c>
      <c r="S177" s="2">
        <f t="shared" si="17"/>
        <v>8</v>
      </c>
      <c r="T177" s="2">
        <f t="shared" si="17"/>
        <v>8</v>
      </c>
      <c r="U177" s="2">
        <f t="shared" si="17"/>
        <v>8</v>
      </c>
      <c r="V177" s="2">
        <f t="shared" si="17"/>
        <v>8</v>
      </c>
      <c r="W177" s="2">
        <f t="shared" si="17"/>
        <v>8</v>
      </c>
      <c r="X177" s="2">
        <f t="shared" si="17"/>
        <v>8</v>
      </c>
      <c r="Y177" s="2">
        <f t="shared" si="17"/>
        <v>8</v>
      </c>
      <c r="Z177" s="2">
        <f t="shared" si="17"/>
        <v>8</v>
      </c>
      <c r="AA177" s="2">
        <f t="shared" si="17"/>
        <v>8</v>
      </c>
      <c r="AB177" s="2">
        <f t="shared" si="17"/>
        <v>8</v>
      </c>
      <c r="AC177" s="2">
        <f t="shared" si="17"/>
        <v>8</v>
      </c>
      <c r="AD177" s="2">
        <f t="shared" si="17"/>
        <v>8</v>
      </c>
      <c r="AE177" s="2">
        <f t="shared" si="17"/>
        <v>8</v>
      </c>
      <c r="AF177" s="2">
        <f t="shared" si="17"/>
        <v>8</v>
      </c>
      <c r="AG177" s="2">
        <f t="shared" si="17"/>
        <v>8</v>
      </c>
      <c r="AH177" s="2">
        <f t="shared" si="17"/>
        <v>8</v>
      </c>
      <c r="AI177" s="2">
        <f t="shared" si="17"/>
        <v>8</v>
      </c>
      <c r="AJ177" s="2">
        <f t="shared" si="17"/>
        <v>8</v>
      </c>
      <c r="AK177" s="2"/>
      <c r="AL177" s="2"/>
      <c r="AM177" s="2"/>
      <c r="AN177" s="2"/>
      <c r="AO177" s="2"/>
    </row>
    <row r="178" spans="1:41" x14ac:dyDescent="0.25">
      <c r="A178" s="10" t="s">
        <v>185</v>
      </c>
      <c r="B178" s="10" t="s">
        <v>201</v>
      </c>
      <c r="C178" s="10" t="str">
        <f>VLOOKUP(B178,codes!A:F,3,FALSE)</f>
        <v>Inländische Produktion strombasierte synthetische Flüssigkraftstoffe</v>
      </c>
      <c r="D178" s="10" t="s">
        <v>33</v>
      </c>
      <c r="E178" s="10" t="s">
        <v>202</v>
      </c>
      <c r="F178" s="10" t="s">
        <v>105</v>
      </c>
      <c r="G178" s="10" t="s">
        <v>15</v>
      </c>
      <c r="H178" s="6" t="s">
        <v>16</v>
      </c>
      <c r="I178" s="6"/>
      <c r="J178" s="6"/>
      <c r="K178" s="2">
        <v>0</v>
      </c>
      <c r="L178" s="2">
        <v>0.39895901439688219</v>
      </c>
      <c r="M178" s="2">
        <v>1.0918584752806098</v>
      </c>
      <c r="N178" s="2">
        <v>1.5318372240911449</v>
      </c>
      <c r="O178" s="2">
        <v>1.6954814814814814</v>
      </c>
      <c r="P178" s="2">
        <v>2.2222222222222223</v>
      </c>
      <c r="Q178" s="2">
        <v>2.2222222222222223</v>
      </c>
      <c r="R178" s="2">
        <v>2.2222222222222223</v>
      </c>
      <c r="S178" s="2">
        <v>2.2222222222222223</v>
      </c>
      <c r="T178" s="2">
        <v>2.2222222222222223</v>
      </c>
      <c r="U178" s="2">
        <v>2.2222222222222223</v>
      </c>
      <c r="V178" s="2">
        <v>2.2222222222222223</v>
      </c>
      <c r="W178" s="2">
        <v>2.2222222222222223</v>
      </c>
      <c r="X178" s="2">
        <v>2.2222222222222223</v>
      </c>
      <c r="Y178" s="2">
        <v>2.2222222222222223</v>
      </c>
      <c r="Z178" s="2">
        <v>2.2222222222222223</v>
      </c>
      <c r="AA178" s="2">
        <v>2.2222222222222223</v>
      </c>
      <c r="AB178" s="2">
        <v>2.2222222222222223</v>
      </c>
      <c r="AC178" s="2">
        <v>2.2222222222222223</v>
      </c>
      <c r="AD178" s="2">
        <v>2.2222222222222223</v>
      </c>
      <c r="AE178" s="2">
        <v>2.2222222222222223</v>
      </c>
      <c r="AF178" s="2">
        <v>2.2222222222222223</v>
      </c>
      <c r="AG178" s="2">
        <v>2.2222222222222223</v>
      </c>
      <c r="AH178" s="2">
        <v>2.2222222222222223</v>
      </c>
      <c r="AI178" s="2">
        <v>2.2222222222222223</v>
      </c>
      <c r="AJ178" s="2">
        <v>2.2222222222222223</v>
      </c>
      <c r="AK178" s="2"/>
      <c r="AL178" s="2"/>
      <c r="AM178" s="2"/>
      <c r="AN178" s="2"/>
      <c r="AO178" s="2"/>
    </row>
    <row r="179" spans="1:41" x14ac:dyDescent="0.25">
      <c r="A179" s="10" t="s">
        <v>185</v>
      </c>
      <c r="B179" s="10" t="s">
        <v>201</v>
      </c>
      <c r="C179" s="10" t="str">
        <f>VLOOKUP(B179,codes!A:F,3,FALSE)</f>
        <v>Inländische Produktion strombasierte synthetische Flüssigkraftstoffe</v>
      </c>
      <c r="D179" s="10" t="s">
        <v>33</v>
      </c>
      <c r="E179" s="10" t="s">
        <v>202</v>
      </c>
      <c r="F179" s="10" t="s">
        <v>105</v>
      </c>
      <c r="G179" s="10" t="s">
        <v>18</v>
      </c>
      <c r="H179" s="6" t="s">
        <v>16</v>
      </c>
      <c r="I179" s="6"/>
      <c r="J179" s="6"/>
      <c r="K179" s="2">
        <v>0</v>
      </c>
      <c r="L179" s="2">
        <v>0</v>
      </c>
      <c r="M179" s="2">
        <v>7.5209780302094788E-4</v>
      </c>
      <c r="N179" s="2">
        <v>0.69527864444637544</v>
      </c>
      <c r="O179" s="2">
        <v>0.86340672032812826</v>
      </c>
      <c r="P179" s="2">
        <v>2.2222222222222223</v>
      </c>
      <c r="Q179" s="2">
        <v>2.2222222222222223</v>
      </c>
      <c r="R179" s="2">
        <v>2.2222222222222223</v>
      </c>
      <c r="S179" s="2">
        <v>2.2222222222222223</v>
      </c>
      <c r="T179" s="2">
        <v>2.2222222222222223</v>
      </c>
      <c r="U179" s="2">
        <v>2.2222222222222223</v>
      </c>
      <c r="V179" s="2">
        <v>2.2222222222222223</v>
      </c>
      <c r="W179" s="2">
        <v>2.2222222222222223</v>
      </c>
      <c r="X179" s="2">
        <v>2.2222222222222223</v>
      </c>
      <c r="Y179" s="2">
        <v>2.2222222222222223</v>
      </c>
      <c r="Z179" s="2">
        <v>2.2222222222222223</v>
      </c>
      <c r="AA179" s="2">
        <v>2.2222222222222223</v>
      </c>
      <c r="AB179" s="2">
        <v>2.2222222222222223</v>
      </c>
      <c r="AC179" s="2">
        <v>2.2222222222222223</v>
      </c>
      <c r="AD179" s="2">
        <v>2.2222222222222223</v>
      </c>
      <c r="AE179" s="2">
        <v>2.2222222222222223</v>
      </c>
      <c r="AF179" s="2">
        <v>2.2222222222222223</v>
      </c>
      <c r="AG179" s="2">
        <v>2.2222222222222223</v>
      </c>
      <c r="AH179" s="2">
        <v>2.2222222222222223</v>
      </c>
      <c r="AI179" s="2">
        <v>2.2222222222222223</v>
      </c>
      <c r="AJ179" s="2">
        <v>2.2222222222222223</v>
      </c>
      <c r="AK179" s="2"/>
      <c r="AL179" s="2"/>
      <c r="AM179" s="2"/>
      <c r="AN179" s="2"/>
      <c r="AO179" s="2"/>
    </row>
    <row r="180" spans="1:41" ht="15.6" customHeight="1" x14ac:dyDescent="0.25">
      <c r="A180" s="10" t="s">
        <v>185</v>
      </c>
      <c r="B180" s="10" t="s">
        <v>203</v>
      </c>
      <c r="C180" s="10" t="str">
        <f>VLOOKUP(B180,codes!A:F,3,FALSE)</f>
        <v>Import strombasierte synthetische Flüssigkraftstoffe</v>
      </c>
      <c r="D180" s="10" t="s">
        <v>33</v>
      </c>
      <c r="E180" s="10" t="s">
        <v>204</v>
      </c>
      <c r="F180" s="10" t="s">
        <v>104</v>
      </c>
      <c r="G180" s="10" t="s">
        <v>15</v>
      </c>
      <c r="H180" s="6" t="s">
        <v>16</v>
      </c>
      <c r="I180" s="6"/>
      <c r="J180" s="6"/>
      <c r="K180" s="2">
        <f t="shared" ref="K180:AJ180" si="18">K182*3.6</f>
        <v>0</v>
      </c>
      <c r="L180" s="2">
        <f t="shared" si="18"/>
        <v>2.2950958453443442</v>
      </c>
      <c r="M180" s="2">
        <f t="shared" si="18"/>
        <v>0</v>
      </c>
      <c r="N180" s="2">
        <f t="shared" si="18"/>
        <v>4.8446033363938392</v>
      </c>
      <c r="O180" s="2">
        <f t="shared" si="18"/>
        <v>4.8610359849196048</v>
      </c>
      <c r="P180" s="2">
        <f t="shared" si="18"/>
        <v>11.847425341630615</v>
      </c>
      <c r="Q180" s="2">
        <f t="shared" si="18"/>
        <v>11.907813278816446</v>
      </c>
      <c r="R180" s="2">
        <f t="shared" si="18"/>
        <v>11.530375642667707</v>
      </c>
      <c r="S180" s="2">
        <f t="shared" si="18"/>
        <v>15.475368410343748</v>
      </c>
      <c r="T180" s="2">
        <f t="shared" si="18"/>
        <v>21.394593622418093</v>
      </c>
      <c r="U180" s="2">
        <f t="shared" si="18"/>
        <v>35.182161154656463</v>
      </c>
      <c r="V180" s="2">
        <f t="shared" si="18"/>
        <v>35.236302007060779</v>
      </c>
      <c r="W180" s="2">
        <f t="shared" si="18"/>
        <v>35.282243619147486</v>
      </c>
      <c r="X180" s="2">
        <f t="shared" si="18"/>
        <v>39.263882273772921</v>
      </c>
      <c r="Y180" s="2">
        <f t="shared" si="18"/>
        <v>49.160909750067212</v>
      </c>
      <c r="Z180" s="2">
        <f t="shared" si="18"/>
        <v>72.834520939175079</v>
      </c>
      <c r="AA180" s="2">
        <f t="shared" si="18"/>
        <v>72.967482783671628</v>
      </c>
      <c r="AB180" s="2">
        <f t="shared" si="18"/>
        <v>73.006925716594765</v>
      </c>
      <c r="AC180" s="2">
        <f t="shared" si="18"/>
        <v>77.039267657751054</v>
      </c>
      <c r="AD180" s="2">
        <f t="shared" si="18"/>
        <v>88.942346902946582</v>
      </c>
      <c r="AE180" s="2">
        <f t="shared" si="18"/>
        <v>114.6364158543104</v>
      </c>
      <c r="AF180" s="2">
        <f t="shared" si="18"/>
        <v>115.00403226738617</v>
      </c>
      <c r="AG180" s="2">
        <f t="shared" si="18"/>
        <v>127.00454066142247</v>
      </c>
      <c r="AH180" s="2">
        <f t="shared" si="18"/>
        <v>150.83231353702061</v>
      </c>
      <c r="AI180" s="2">
        <f t="shared" si="18"/>
        <v>190.45210128036234</v>
      </c>
      <c r="AJ180" s="2">
        <f t="shared" si="18"/>
        <v>273.45552870225612</v>
      </c>
      <c r="AK180" s="2"/>
      <c r="AL180" s="2"/>
      <c r="AM180" s="2"/>
      <c r="AN180" s="2"/>
      <c r="AO180" s="2"/>
    </row>
    <row r="181" spans="1:41" ht="15.6" customHeight="1" x14ac:dyDescent="0.25">
      <c r="A181" s="10" t="s">
        <v>185</v>
      </c>
      <c r="B181" s="10" t="s">
        <v>203</v>
      </c>
      <c r="C181" s="10" t="str">
        <f>VLOOKUP(B181,codes!A:F,3,FALSE)</f>
        <v>Import strombasierte synthetische Flüssigkraftstoffe</v>
      </c>
      <c r="D181" s="10" t="s">
        <v>33</v>
      </c>
      <c r="E181" s="10" t="s">
        <v>204</v>
      </c>
      <c r="F181" s="10" t="s">
        <v>104</v>
      </c>
      <c r="G181" s="10" t="s">
        <v>18</v>
      </c>
      <c r="H181" s="6" t="s">
        <v>16</v>
      </c>
      <c r="I181" s="6"/>
      <c r="J181" s="6"/>
      <c r="K181" s="2">
        <f t="shared" ref="K181:AJ181" si="19">K183*3.6</f>
        <v>0</v>
      </c>
      <c r="L181" s="2">
        <f t="shared" si="19"/>
        <v>0</v>
      </c>
      <c r="M181" s="2">
        <f t="shared" si="19"/>
        <v>0</v>
      </c>
      <c r="N181" s="2">
        <f t="shared" si="19"/>
        <v>0</v>
      </c>
      <c r="O181" s="2">
        <f t="shared" si="19"/>
        <v>0</v>
      </c>
      <c r="P181" s="2">
        <f t="shared" si="19"/>
        <v>5.413569410885982</v>
      </c>
      <c r="Q181" s="2">
        <f t="shared" si="19"/>
        <v>5.44976475092757</v>
      </c>
      <c r="R181" s="2">
        <f t="shared" si="19"/>
        <v>11.529381596784168</v>
      </c>
      <c r="S181" s="2">
        <f t="shared" si="19"/>
        <v>15.472978546772378</v>
      </c>
      <c r="T181" s="2">
        <f t="shared" si="19"/>
        <v>21.390243565420686</v>
      </c>
      <c r="U181" s="2">
        <f t="shared" si="19"/>
        <v>35.176370658049649</v>
      </c>
      <c r="V181" s="2">
        <f t="shared" si="19"/>
        <v>35.229449819854054</v>
      </c>
      <c r="W181" s="2">
        <f t="shared" si="19"/>
        <v>35.274544986231973</v>
      </c>
      <c r="X181" s="2">
        <f t="shared" si="19"/>
        <v>39.261293497611895</v>
      </c>
      <c r="Y181" s="2">
        <f t="shared" si="19"/>
        <v>49.164131026130924</v>
      </c>
      <c r="Z181" s="2">
        <f t="shared" si="19"/>
        <v>72.838023948875247</v>
      </c>
      <c r="AA181" s="2">
        <f t="shared" si="19"/>
        <v>72.971328859296491</v>
      </c>
      <c r="AB181" s="2">
        <f t="shared" si="19"/>
        <v>73.010315873621465</v>
      </c>
      <c r="AC181" s="2">
        <f t="shared" si="19"/>
        <v>77.041053565403431</v>
      </c>
      <c r="AD181" s="2">
        <f t="shared" si="19"/>
        <v>88.941143314831081</v>
      </c>
      <c r="AE181" s="2">
        <f t="shared" si="19"/>
        <v>114.63344400095126</v>
      </c>
      <c r="AF181" s="2">
        <f t="shared" si="19"/>
        <v>114.99999698752681</v>
      </c>
      <c r="AG181" s="2">
        <f t="shared" si="19"/>
        <v>126.99955944439472</v>
      </c>
      <c r="AH181" s="2">
        <f t="shared" si="19"/>
        <v>150.82667395427066</v>
      </c>
      <c r="AI181" s="2">
        <f t="shared" si="19"/>
        <v>190.44601916688728</v>
      </c>
      <c r="AJ181" s="2">
        <f t="shared" si="19"/>
        <v>273.44901280825565</v>
      </c>
      <c r="AK181" s="2"/>
      <c r="AL181" s="2"/>
      <c r="AM181" s="2"/>
      <c r="AN181" s="2"/>
      <c r="AO181" s="2"/>
    </row>
    <row r="182" spans="1:41" x14ac:dyDescent="0.25">
      <c r="A182" s="10" t="s">
        <v>185</v>
      </c>
      <c r="B182" s="10" t="s">
        <v>203</v>
      </c>
      <c r="C182" s="10" t="str">
        <f>VLOOKUP(B182,codes!A:F,3,FALSE)</f>
        <v>Import strombasierte synthetische Flüssigkraftstoffe</v>
      </c>
      <c r="D182" s="10" t="s">
        <v>33</v>
      </c>
      <c r="E182" s="10" t="s">
        <v>204</v>
      </c>
      <c r="F182" s="10" t="s">
        <v>105</v>
      </c>
      <c r="G182" s="10" t="s">
        <v>15</v>
      </c>
      <c r="H182" s="6" t="s">
        <v>16</v>
      </c>
      <c r="I182" s="6"/>
      <c r="J182" s="6"/>
      <c r="K182" s="2">
        <f t="shared" ref="K182:AJ182" si="20">K174-K178</f>
        <v>0</v>
      </c>
      <c r="L182" s="2">
        <f t="shared" si="20"/>
        <v>0.63752662370676227</v>
      </c>
      <c r="M182" s="2">
        <f t="shared" si="20"/>
        <v>0</v>
      </c>
      <c r="N182" s="2">
        <f t="shared" si="20"/>
        <v>1.3457231489982886</v>
      </c>
      <c r="O182" s="2">
        <f t="shared" si="20"/>
        <v>1.3502877735887791</v>
      </c>
      <c r="P182" s="2">
        <f t="shared" si="20"/>
        <v>3.2909514837862819</v>
      </c>
      <c r="Q182" s="2">
        <f t="shared" si="20"/>
        <v>3.307725910782346</v>
      </c>
      <c r="R182" s="2">
        <f t="shared" si="20"/>
        <v>3.2028821229632518</v>
      </c>
      <c r="S182" s="2">
        <f t="shared" si="20"/>
        <v>4.2987134473177075</v>
      </c>
      <c r="T182" s="2">
        <f t="shared" si="20"/>
        <v>5.9429426728939143</v>
      </c>
      <c r="U182" s="2">
        <f t="shared" si="20"/>
        <v>9.7728225429601281</v>
      </c>
      <c r="V182" s="2">
        <f t="shared" si="20"/>
        <v>9.7878616686279933</v>
      </c>
      <c r="W182" s="2">
        <f t="shared" si="20"/>
        <v>9.8006232275409673</v>
      </c>
      <c r="X182" s="2">
        <f t="shared" si="20"/>
        <v>10.906633964936923</v>
      </c>
      <c r="Y182" s="2">
        <f t="shared" si="20"/>
        <v>13.655808263907559</v>
      </c>
      <c r="Z182" s="2">
        <f t="shared" si="20"/>
        <v>20.231811371993075</v>
      </c>
      <c r="AA182" s="2">
        <f t="shared" si="20"/>
        <v>20.268745217686561</v>
      </c>
      <c r="AB182" s="2">
        <f t="shared" si="20"/>
        <v>20.279701587942988</v>
      </c>
      <c r="AC182" s="2">
        <f t="shared" si="20"/>
        <v>21.399796571597513</v>
      </c>
      <c r="AD182" s="2">
        <f t="shared" si="20"/>
        <v>24.706207473040717</v>
      </c>
      <c r="AE182" s="2">
        <f t="shared" si="20"/>
        <v>31.843448848419555</v>
      </c>
      <c r="AF182" s="2">
        <f t="shared" si="20"/>
        <v>31.945564518718378</v>
      </c>
      <c r="AG182" s="2">
        <f t="shared" si="20"/>
        <v>35.279039072617351</v>
      </c>
      <c r="AH182" s="2">
        <f t="shared" si="20"/>
        <v>41.89786487139461</v>
      </c>
      <c r="AI182" s="2">
        <f t="shared" si="20"/>
        <v>52.903361466767315</v>
      </c>
      <c r="AJ182" s="2">
        <f t="shared" si="20"/>
        <v>75.959869083960029</v>
      </c>
      <c r="AK182" s="2"/>
      <c r="AL182" s="2"/>
      <c r="AM182" s="2"/>
      <c r="AN182" s="2"/>
      <c r="AO182" s="2"/>
    </row>
    <row r="183" spans="1:41" x14ac:dyDescent="0.25">
      <c r="A183" s="10" t="s">
        <v>185</v>
      </c>
      <c r="B183" s="10" t="s">
        <v>203</v>
      </c>
      <c r="C183" s="10" t="str">
        <f>VLOOKUP(B183,codes!A:F,3,FALSE)</f>
        <v>Import strombasierte synthetische Flüssigkraftstoffe</v>
      </c>
      <c r="D183" s="10" t="s">
        <v>33</v>
      </c>
      <c r="E183" s="10" t="s">
        <v>204</v>
      </c>
      <c r="F183" s="10" t="s">
        <v>105</v>
      </c>
      <c r="G183" s="10" t="s">
        <v>18</v>
      </c>
      <c r="H183" s="6" t="s">
        <v>16</v>
      </c>
      <c r="I183" s="6"/>
      <c r="J183" s="6"/>
      <c r="K183" s="2">
        <f t="shared" ref="K183:AJ183" si="21">K175-K179</f>
        <v>0</v>
      </c>
      <c r="L183" s="2">
        <f t="shared" si="21"/>
        <v>0</v>
      </c>
      <c r="M183" s="2">
        <f t="shared" si="21"/>
        <v>0</v>
      </c>
      <c r="N183" s="2">
        <f t="shared" si="21"/>
        <v>0</v>
      </c>
      <c r="O183" s="2">
        <f t="shared" si="21"/>
        <v>0</v>
      </c>
      <c r="P183" s="2">
        <f t="shared" si="21"/>
        <v>1.5037692808016616</v>
      </c>
      <c r="Q183" s="2">
        <f t="shared" si="21"/>
        <v>1.5138235419243249</v>
      </c>
      <c r="R183" s="2">
        <f t="shared" si="21"/>
        <v>3.2026059991067131</v>
      </c>
      <c r="S183" s="2">
        <f t="shared" si="21"/>
        <v>4.2980495963256606</v>
      </c>
      <c r="T183" s="2">
        <f t="shared" si="21"/>
        <v>5.9417343237279683</v>
      </c>
      <c r="U183" s="2">
        <f t="shared" si="21"/>
        <v>9.7712140716804576</v>
      </c>
      <c r="V183" s="2">
        <f t="shared" si="21"/>
        <v>9.7859582832927927</v>
      </c>
      <c r="W183" s="2">
        <f t="shared" si="21"/>
        <v>9.7984847183977699</v>
      </c>
      <c r="X183" s="2">
        <f t="shared" si="21"/>
        <v>10.905914860447748</v>
      </c>
      <c r="Y183" s="2">
        <f t="shared" si="21"/>
        <v>13.656703062814145</v>
      </c>
      <c r="Z183" s="2">
        <f t="shared" si="21"/>
        <v>20.232784430243125</v>
      </c>
      <c r="AA183" s="2">
        <f t="shared" si="21"/>
        <v>20.269813572026802</v>
      </c>
      <c r="AB183" s="2">
        <f t="shared" si="21"/>
        <v>20.280643298228185</v>
      </c>
      <c r="AC183" s="2">
        <f t="shared" si="21"/>
        <v>21.400292657056507</v>
      </c>
      <c r="AD183" s="2">
        <f t="shared" si="21"/>
        <v>24.705873143008631</v>
      </c>
      <c r="AE183" s="2">
        <f t="shared" si="21"/>
        <v>31.842623333597572</v>
      </c>
      <c r="AF183" s="2">
        <f t="shared" si="21"/>
        <v>31.944443607646335</v>
      </c>
      <c r="AG183" s="2">
        <f t="shared" si="21"/>
        <v>35.277655401220755</v>
      </c>
      <c r="AH183" s="2">
        <f t="shared" si="21"/>
        <v>41.896298320630741</v>
      </c>
      <c r="AI183" s="2">
        <f t="shared" si="21"/>
        <v>52.901671990802022</v>
      </c>
      <c r="AJ183" s="2">
        <f t="shared" si="21"/>
        <v>75.958059113404346</v>
      </c>
      <c r="AK183" s="2"/>
      <c r="AL183" s="2"/>
      <c r="AM183" s="2"/>
      <c r="AN183" s="2"/>
      <c r="AO183" s="2"/>
    </row>
    <row r="184" spans="1:41" x14ac:dyDescent="0.25">
      <c r="A184" s="10" t="s">
        <v>185</v>
      </c>
      <c r="B184" s="10" t="s">
        <v>205</v>
      </c>
      <c r="C184" s="10" t="str">
        <f>VLOOKUP(B184,codes!A:F,3,FALSE)</f>
        <v>Inländischer Stromverbrauch PtL-Herstellung</v>
      </c>
      <c r="D184" s="10" t="s">
        <v>33</v>
      </c>
      <c r="E184" s="10" t="s">
        <v>206</v>
      </c>
      <c r="F184" s="10" t="s">
        <v>104</v>
      </c>
      <c r="G184" s="10" t="s">
        <v>15</v>
      </c>
      <c r="H184" s="6" t="s">
        <v>16</v>
      </c>
      <c r="I184" s="6"/>
      <c r="J184" s="6"/>
      <c r="K184" s="2">
        <f t="shared" ref="K184:AJ184" si="22">K186*3.6</f>
        <v>0</v>
      </c>
      <c r="L184" s="2">
        <f t="shared" si="22"/>
        <v>2.8725049036575521</v>
      </c>
      <c r="M184" s="2">
        <f t="shared" si="22"/>
        <v>7.8613810220203906</v>
      </c>
      <c r="N184" s="2">
        <f t="shared" si="22"/>
        <v>11.029228013456244</v>
      </c>
      <c r="O184" s="2">
        <f t="shared" si="22"/>
        <v>12.207466666666667</v>
      </c>
      <c r="P184" s="2">
        <f t="shared" si="22"/>
        <v>16</v>
      </c>
      <c r="Q184" s="2">
        <f t="shared" si="22"/>
        <v>16</v>
      </c>
      <c r="R184" s="2">
        <f t="shared" si="22"/>
        <v>16</v>
      </c>
      <c r="S184" s="2">
        <f t="shared" si="22"/>
        <v>16</v>
      </c>
      <c r="T184" s="2">
        <f t="shared" si="22"/>
        <v>16</v>
      </c>
      <c r="U184" s="2">
        <f t="shared" si="22"/>
        <v>16</v>
      </c>
      <c r="V184" s="2">
        <f t="shared" si="22"/>
        <v>16</v>
      </c>
      <c r="W184" s="2">
        <f t="shared" si="22"/>
        <v>16</v>
      </c>
      <c r="X184" s="2">
        <f t="shared" si="22"/>
        <v>16</v>
      </c>
      <c r="Y184" s="2">
        <f t="shared" si="22"/>
        <v>16</v>
      </c>
      <c r="Z184" s="2">
        <f t="shared" si="22"/>
        <v>16</v>
      </c>
      <c r="AA184" s="2">
        <f t="shared" si="22"/>
        <v>16</v>
      </c>
      <c r="AB184" s="2">
        <f t="shared" si="22"/>
        <v>16</v>
      </c>
      <c r="AC184" s="2">
        <f t="shared" si="22"/>
        <v>16</v>
      </c>
      <c r="AD184" s="2">
        <f t="shared" si="22"/>
        <v>16</v>
      </c>
      <c r="AE184" s="2">
        <f t="shared" si="22"/>
        <v>16</v>
      </c>
      <c r="AF184" s="2">
        <f t="shared" si="22"/>
        <v>16</v>
      </c>
      <c r="AG184" s="2">
        <f t="shared" si="22"/>
        <v>16</v>
      </c>
      <c r="AH184" s="2">
        <f t="shared" si="22"/>
        <v>16</v>
      </c>
      <c r="AI184" s="2">
        <f t="shared" si="22"/>
        <v>16</v>
      </c>
      <c r="AJ184" s="2">
        <f t="shared" si="22"/>
        <v>16</v>
      </c>
      <c r="AK184" s="2"/>
      <c r="AL184" s="2"/>
      <c r="AM184" s="2"/>
      <c r="AN184" s="2"/>
      <c r="AO184" s="2"/>
    </row>
    <row r="185" spans="1:41" x14ac:dyDescent="0.25">
      <c r="A185" s="10" t="s">
        <v>185</v>
      </c>
      <c r="B185" s="10" t="s">
        <v>205</v>
      </c>
      <c r="C185" s="10" t="str">
        <f>VLOOKUP(B185,codes!A:F,3,FALSE)</f>
        <v>Inländischer Stromverbrauch PtL-Herstellung</v>
      </c>
      <c r="D185" s="10" t="s">
        <v>33</v>
      </c>
      <c r="E185" s="10" t="s">
        <v>206</v>
      </c>
      <c r="F185" s="10" t="s">
        <v>104</v>
      </c>
      <c r="G185" s="10" t="s">
        <v>18</v>
      </c>
      <c r="H185" s="6" t="s">
        <v>16</v>
      </c>
      <c r="I185" s="6"/>
      <c r="J185" s="6"/>
      <c r="K185" s="2">
        <f t="shared" ref="K185:AJ185" si="23">K187*3.6</f>
        <v>0</v>
      </c>
      <c r="L185" s="2">
        <f t="shared" si="23"/>
        <v>0</v>
      </c>
      <c r="M185" s="2">
        <f t="shared" si="23"/>
        <v>5.4151041817508249E-3</v>
      </c>
      <c r="N185" s="2">
        <f t="shared" si="23"/>
        <v>5.0060062400139032</v>
      </c>
      <c r="O185" s="2">
        <f t="shared" si="23"/>
        <v>6.2165283863625236</v>
      </c>
      <c r="P185" s="2">
        <f t="shared" si="23"/>
        <v>16</v>
      </c>
      <c r="Q185" s="2">
        <f t="shared" si="23"/>
        <v>16</v>
      </c>
      <c r="R185" s="2">
        <f t="shared" si="23"/>
        <v>16</v>
      </c>
      <c r="S185" s="2">
        <f t="shared" si="23"/>
        <v>16</v>
      </c>
      <c r="T185" s="2">
        <f t="shared" si="23"/>
        <v>16</v>
      </c>
      <c r="U185" s="2">
        <f t="shared" si="23"/>
        <v>16</v>
      </c>
      <c r="V185" s="2">
        <f t="shared" si="23"/>
        <v>16</v>
      </c>
      <c r="W185" s="2">
        <f t="shared" si="23"/>
        <v>16</v>
      </c>
      <c r="X185" s="2">
        <f t="shared" si="23"/>
        <v>16</v>
      </c>
      <c r="Y185" s="2">
        <f t="shared" si="23"/>
        <v>16</v>
      </c>
      <c r="Z185" s="2">
        <f t="shared" si="23"/>
        <v>16</v>
      </c>
      <c r="AA185" s="2">
        <f t="shared" si="23"/>
        <v>16</v>
      </c>
      <c r="AB185" s="2">
        <f t="shared" si="23"/>
        <v>16</v>
      </c>
      <c r="AC185" s="2">
        <f t="shared" si="23"/>
        <v>16</v>
      </c>
      <c r="AD185" s="2">
        <f t="shared" si="23"/>
        <v>16</v>
      </c>
      <c r="AE185" s="2">
        <f t="shared" si="23"/>
        <v>16</v>
      </c>
      <c r="AF185" s="2">
        <f t="shared" si="23"/>
        <v>16</v>
      </c>
      <c r="AG185" s="2">
        <f t="shared" si="23"/>
        <v>16</v>
      </c>
      <c r="AH185" s="2">
        <f t="shared" si="23"/>
        <v>16</v>
      </c>
      <c r="AI185" s="2">
        <f t="shared" si="23"/>
        <v>16</v>
      </c>
      <c r="AJ185" s="2">
        <f t="shared" si="23"/>
        <v>16</v>
      </c>
      <c r="AK185" s="2"/>
      <c r="AL185" s="2"/>
      <c r="AM185" s="2"/>
      <c r="AN185" s="2"/>
      <c r="AO185" s="2"/>
    </row>
    <row r="186" spans="1:41" x14ac:dyDescent="0.25">
      <c r="A186" s="10" t="s">
        <v>185</v>
      </c>
      <c r="B186" s="10" t="s">
        <v>205</v>
      </c>
      <c r="C186" s="10" t="str">
        <f>VLOOKUP(B186,codes!A:F,3,FALSE)</f>
        <v>Inländischer Stromverbrauch PtL-Herstellung</v>
      </c>
      <c r="D186" s="10" t="s">
        <v>33</v>
      </c>
      <c r="E186" s="10" t="s">
        <v>206</v>
      </c>
      <c r="F186" s="10" t="s">
        <v>105</v>
      </c>
      <c r="G186" s="10" t="s">
        <v>15</v>
      </c>
      <c r="H186" s="6" t="s">
        <v>16</v>
      </c>
      <c r="I186" s="6"/>
      <c r="J186" s="6"/>
      <c r="K186" s="2">
        <v>0</v>
      </c>
      <c r="L186" s="2">
        <v>0.79791802879376439</v>
      </c>
      <c r="M186" s="2">
        <v>2.1837169505612195</v>
      </c>
      <c r="N186" s="2">
        <v>3.0636744481822897</v>
      </c>
      <c r="O186" s="2">
        <v>3.3909629629629627</v>
      </c>
      <c r="P186" s="2">
        <v>4.4444444444444446</v>
      </c>
      <c r="Q186" s="2">
        <v>4.4444444444444446</v>
      </c>
      <c r="R186" s="2">
        <v>4.4444444444444446</v>
      </c>
      <c r="S186" s="2">
        <v>4.4444444444444446</v>
      </c>
      <c r="T186" s="2">
        <v>4.4444444444444446</v>
      </c>
      <c r="U186" s="2">
        <v>4.4444444444444446</v>
      </c>
      <c r="V186" s="2">
        <v>4.4444444444444446</v>
      </c>
      <c r="W186" s="2">
        <v>4.4444444444444446</v>
      </c>
      <c r="X186" s="2">
        <v>4.4444444444444446</v>
      </c>
      <c r="Y186" s="2">
        <v>4.4444444444444446</v>
      </c>
      <c r="Z186" s="2">
        <v>4.4444444444444446</v>
      </c>
      <c r="AA186" s="2">
        <v>4.4444444444444446</v>
      </c>
      <c r="AB186" s="2">
        <v>4.4444444444444446</v>
      </c>
      <c r="AC186" s="2">
        <v>4.4444444444444446</v>
      </c>
      <c r="AD186" s="2">
        <v>4.4444444444444446</v>
      </c>
      <c r="AE186" s="2">
        <v>4.4444444444444446</v>
      </c>
      <c r="AF186" s="2">
        <v>4.4444444444444446</v>
      </c>
      <c r="AG186" s="2">
        <v>4.4444444444444446</v>
      </c>
      <c r="AH186" s="2">
        <v>4.4444444444444446</v>
      </c>
      <c r="AI186" s="2">
        <v>4.4444444444444446</v>
      </c>
      <c r="AJ186" s="2">
        <v>4.4444444444444446</v>
      </c>
      <c r="AK186" s="2"/>
      <c r="AL186" s="2"/>
      <c r="AM186" s="2"/>
      <c r="AN186" s="2"/>
      <c r="AO186" s="2"/>
    </row>
    <row r="187" spans="1:41" x14ac:dyDescent="0.25">
      <c r="A187" s="10" t="s">
        <v>185</v>
      </c>
      <c r="B187" s="10" t="s">
        <v>205</v>
      </c>
      <c r="C187" s="10" t="str">
        <f>VLOOKUP(B187,codes!A:F,3,FALSE)</f>
        <v>Inländischer Stromverbrauch PtL-Herstellung</v>
      </c>
      <c r="D187" s="10" t="s">
        <v>33</v>
      </c>
      <c r="E187" s="10" t="s">
        <v>206</v>
      </c>
      <c r="F187" s="10" t="s">
        <v>105</v>
      </c>
      <c r="G187" s="10" t="s">
        <v>18</v>
      </c>
      <c r="H187" s="6" t="s">
        <v>16</v>
      </c>
      <c r="I187" s="6"/>
      <c r="J187" s="6"/>
      <c r="K187" s="2">
        <v>0</v>
      </c>
      <c r="L187" s="2">
        <v>0</v>
      </c>
      <c r="M187" s="2">
        <v>1.5041956060418958E-3</v>
      </c>
      <c r="N187" s="2">
        <v>1.3905572888927509</v>
      </c>
      <c r="O187" s="2">
        <v>1.7268134406562565</v>
      </c>
      <c r="P187" s="2">
        <v>4.4444444444444446</v>
      </c>
      <c r="Q187" s="2">
        <v>4.4444444444444446</v>
      </c>
      <c r="R187" s="2">
        <v>4.4444444444444446</v>
      </c>
      <c r="S187" s="2">
        <v>4.4444444444444446</v>
      </c>
      <c r="T187" s="2">
        <v>4.4444444444444446</v>
      </c>
      <c r="U187" s="2">
        <v>4.4444444444444446</v>
      </c>
      <c r="V187" s="2">
        <v>4.4444444444444446</v>
      </c>
      <c r="W187" s="2">
        <v>4.4444444444444446</v>
      </c>
      <c r="X187" s="2">
        <v>4.4444444444444446</v>
      </c>
      <c r="Y187" s="2">
        <v>4.4444444444444446</v>
      </c>
      <c r="Z187" s="2">
        <v>4.4444444444444446</v>
      </c>
      <c r="AA187" s="2">
        <v>4.4444444444444446</v>
      </c>
      <c r="AB187" s="2">
        <v>4.4444444444444446</v>
      </c>
      <c r="AC187" s="2">
        <v>4.4444444444444446</v>
      </c>
      <c r="AD187" s="2">
        <v>4.4444444444444446</v>
      </c>
      <c r="AE187" s="2">
        <v>4.4444444444444446</v>
      </c>
      <c r="AF187" s="2">
        <v>4.4444444444444446</v>
      </c>
      <c r="AG187" s="2">
        <v>4.4444444444444446</v>
      </c>
      <c r="AH187" s="2">
        <v>4.4444444444444446</v>
      </c>
      <c r="AI187" s="2">
        <v>4.4444444444444446</v>
      </c>
      <c r="AJ187" s="2">
        <v>4.4444444444444446</v>
      </c>
      <c r="AK187" s="2"/>
      <c r="AL187" s="2"/>
      <c r="AM187" s="2"/>
      <c r="AN187" s="2"/>
      <c r="AO187" s="2"/>
    </row>
    <row r="188" spans="1:41" ht="15.6" customHeight="1" x14ac:dyDescent="0.25">
      <c r="A188" s="10" t="s">
        <v>207</v>
      </c>
      <c r="B188" s="10" t="s">
        <v>208</v>
      </c>
      <c r="C188" s="10" t="str">
        <f>VLOOKUP(B188,codes!A:F,3,FALSE)</f>
        <v>Bruttostromverbrauch</v>
      </c>
      <c r="D188" s="10" t="s">
        <v>20</v>
      </c>
      <c r="E188" s="10" t="s">
        <v>209</v>
      </c>
      <c r="F188" s="10" t="s">
        <v>105</v>
      </c>
      <c r="G188" s="10" t="s">
        <v>15</v>
      </c>
      <c r="H188" s="6" t="s">
        <v>210</v>
      </c>
      <c r="I188" s="6"/>
      <c r="J188" s="6"/>
      <c r="K188" s="2">
        <v>542.49401470831867</v>
      </c>
      <c r="L188" s="2">
        <v>555.44616655820789</v>
      </c>
      <c r="M188" s="2">
        <v>573.17682408437508</v>
      </c>
      <c r="N188" s="2">
        <v>593.74465378267428</v>
      </c>
      <c r="O188" s="2">
        <v>619.49188130179391</v>
      </c>
      <c r="P188" s="2">
        <v>652.73881992478232</v>
      </c>
      <c r="Q188" s="2">
        <v>683.94693596508239</v>
      </c>
      <c r="R188" s="2">
        <v>714.39878612762209</v>
      </c>
      <c r="S188" s="2">
        <v>744.5390211240624</v>
      </c>
      <c r="T188" s="2">
        <v>774.16134780348489</v>
      </c>
      <c r="U188" s="2">
        <v>803.04775798014543</v>
      </c>
      <c r="V188" s="2"/>
      <c r="W188" s="2"/>
      <c r="X188" s="2"/>
      <c r="Y188" s="2"/>
      <c r="Z188" s="2">
        <v>902.14575140119314</v>
      </c>
      <c r="AA188" s="2"/>
      <c r="AB188" s="2"/>
      <c r="AC188" s="2"/>
      <c r="AD188" s="2"/>
      <c r="AE188" s="2">
        <v>947.24535670693399</v>
      </c>
      <c r="AF188" s="2"/>
      <c r="AG188" s="2"/>
      <c r="AH188" s="2"/>
      <c r="AI188" s="2"/>
      <c r="AJ188" s="2">
        <v>976.99615246948997</v>
      </c>
      <c r="AK188" s="2"/>
      <c r="AL188" s="2"/>
      <c r="AM188" s="2"/>
      <c r="AN188" s="2"/>
      <c r="AO188" s="2"/>
    </row>
    <row r="189" spans="1:41" ht="15.6" customHeight="1" x14ac:dyDescent="0.25">
      <c r="A189" s="10" t="s">
        <v>207</v>
      </c>
      <c r="B189" s="10" t="s">
        <v>208</v>
      </c>
      <c r="C189" s="10" t="str">
        <f>VLOOKUP(B189,codes!A:F,3,FALSE)</f>
        <v>Bruttostromverbrauch</v>
      </c>
      <c r="D189" s="10" t="s">
        <v>20</v>
      </c>
      <c r="E189" s="10" t="s">
        <v>209</v>
      </c>
      <c r="F189" s="10" t="s">
        <v>105</v>
      </c>
      <c r="G189" s="10" t="s">
        <v>18</v>
      </c>
      <c r="H189" s="6" t="s">
        <v>210</v>
      </c>
      <c r="I189" s="6"/>
      <c r="J189" s="6"/>
      <c r="K189" s="2">
        <v>543.60488274944601</v>
      </c>
      <c r="L189" s="2">
        <v>557.20954690261465</v>
      </c>
      <c r="M189" s="2">
        <v>571.86562760026345</v>
      </c>
      <c r="N189" s="2">
        <v>593.48728346291227</v>
      </c>
      <c r="O189" s="2">
        <v>621.49928847716819</v>
      </c>
      <c r="P189" s="2">
        <v>656.97659779956666</v>
      </c>
      <c r="Q189" s="2">
        <v>688.00509348976414</v>
      </c>
      <c r="R189" s="2">
        <v>716.84289446888999</v>
      </c>
      <c r="S189" s="2">
        <v>745.86661484335912</v>
      </c>
      <c r="T189" s="2">
        <v>774.44361755266868</v>
      </c>
      <c r="U189" s="2">
        <v>801.6328582915404</v>
      </c>
      <c r="V189" s="2"/>
      <c r="W189" s="2"/>
      <c r="X189" s="2"/>
      <c r="Y189" s="2"/>
      <c r="Z189" s="2">
        <v>904.76772423627961</v>
      </c>
      <c r="AA189" s="2"/>
      <c r="AB189" s="2"/>
      <c r="AC189" s="2"/>
      <c r="AD189" s="2"/>
      <c r="AE189" s="2">
        <v>957.89788162840341</v>
      </c>
      <c r="AF189" s="2"/>
      <c r="AG189" s="2"/>
      <c r="AH189" s="2"/>
      <c r="AI189" s="2"/>
      <c r="AJ189" s="2">
        <v>986.97505837830886</v>
      </c>
      <c r="AK189" s="2"/>
      <c r="AL189" s="2"/>
      <c r="AM189" s="2"/>
      <c r="AN189" s="2"/>
      <c r="AO189" s="2"/>
    </row>
    <row r="190" spans="1:41" ht="15.6" customHeight="1" x14ac:dyDescent="0.25">
      <c r="A190" s="10" t="s">
        <v>207</v>
      </c>
      <c r="B190" s="10" t="s">
        <v>211</v>
      </c>
      <c r="C190" s="10" t="str">
        <f>VLOOKUP(B190,codes!A:F,3,FALSE)</f>
        <v>Anteil - erneuerbarer Energien (EE) am Bruttostromverbrauch</v>
      </c>
      <c r="D190" s="10" t="s">
        <v>20</v>
      </c>
      <c r="E190" s="10" t="s">
        <v>212</v>
      </c>
      <c r="F190" s="10" t="s">
        <v>17</v>
      </c>
      <c r="G190" s="10" t="s">
        <v>15</v>
      </c>
      <c r="H190" s="6" t="s">
        <v>210</v>
      </c>
      <c r="I190" s="6"/>
      <c r="J190" s="6"/>
      <c r="K190" s="2">
        <v>61.232979490593173</v>
      </c>
      <c r="L190" s="2">
        <v>64.461227251313474</v>
      </c>
      <c r="M190" s="2">
        <v>67.043980011702203</v>
      </c>
      <c r="N190" s="2">
        <v>70.431377715755062</v>
      </c>
      <c r="O190" s="2">
        <v>74.265922350506045</v>
      </c>
      <c r="P190" s="2">
        <v>77.739129503100287</v>
      </c>
      <c r="Q190" s="2">
        <v>81.72003174042311</v>
      </c>
      <c r="R190" s="2">
        <v>83.650937262629569</v>
      </c>
      <c r="S190" s="2">
        <v>84.415556432836325</v>
      </c>
      <c r="T190" s="2">
        <v>85.306871864102234</v>
      </c>
      <c r="U190" s="2">
        <v>86.232515380714176</v>
      </c>
      <c r="V190" s="2"/>
      <c r="W190" s="2"/>
      <c r="X190" s="2"/>
      <c r="Y190" s="2"/>
      <c r="Z190" s="2">
        <v>91.282075085898128</v>
      </c>
      <c r="AA190" s="2"/>
      <c r="AB190" s="2"/>
      <c r="AC190" s="2"/>
      <c r="AD190" s="2"/>
      <c r="AE190" s="2">
        <v>93.665656602192456</v>
      </c>
      <c r="AF190" s="2"/>
      <c r="AG190" s="2"/>
      <c r="AH190" s="2"/>
      <c r="AI190" s="2"/>
      <c r="AJ190" s="2">
        <v>93.601149591975272</v>
      </c>
      <c r="AK190" s="2"/>
      <c r="AL190" s="2"/>
      <c r="AM190" s="2"/>
      <c r="AN190" s="2"/>
      <c r="AO190" s="2"/>
    </row>
    <row r="191" spans="1:41" ht="15.6" customHeight="1" x14ac:dyDescent="0.25">
      <c r="A191" s="10" t="s">
        <v>207</v>
      </c>
      <c r="B191" s="10" t="s">
        <v>211</v>
      </c>
      <c r="C191" s="10" t="str">
        <f>VLOOKUP(B191,codes!A:F,3,FALSE)</f>
        <v>Anteil - erneuerbarer Energien (EE) am Bruttostromverbrauch</v>
      </c>
      <c r="D191" s="10" t="s">
        <v>20</v>
      </c>
      <c r="E191" s="10" t="s">
        <v>212</v>
      </c>
      <c r="F191" s="10" t="s">
        <v>17</v>
      </c>
      <c r="G191" s="10" t="s">
        <v>18</v>
      </c>
      <c r="H191" s="6" t="s">
        <v>210</v>
      </c>
      <c r="I191" s="6"/>
      <c r="J191" s="6"/>
      <c r="K191" s="2">
        <v>61.109353625118068</v>
      </c>
      <c r="L191" s="2">
        <v>64.263527558321343</v>
      </c>
      <c r="M191" s="2">
        <v>67.207600891836577</v>
      </c>
      <c r="N191" s="2">
        <v>70.471977780927602</v>
      </c>
      <c r="O191" s="2">
        <v>74.061686439319374</v>
      </c>
      <c r="P191" s="2">
        <v>77.296787035347265</v>
      </c>
      <c r="Q191" s="2">
        <v>81.307022599994767</v>
      </c>
      <c r="R191" s="2">
        <v>83.421516156179507</v>
      </c>
      <c r="S191" s="2">
        <v>84.288207444690968</v>
      </c>
      <c r="T191" s="2">
        <v>85.297206931717739</v>
      </c>
      <c r="U191" s="2">
        <v>86.333733999247173</v>
      </c>
      <c r="V191" s="2"/>
      <c r="W191" s="2"/>
      <c r="X191" s="2"/>
      <c r="Y191" s="2"/>
      <c r="Z191" s="2">
        <v>90.919175219400586</v>
      </c>
      <c r="AA191" s="2"/>
      <c r="AB191" s="2"/>
      <c r="AC191" s="2"/>
      <c r="AD191" s="2"/>
      <c r="AE191" s="2">
        <v>92.941857306060712</v>
      </c>
      <c r="AF191" s="2"/>
      <c r="AG191" s="2"/>
      <c r="AH191" s="2"/>
      <c r="AI191" s="2"/>
      <c r="AJ191" s="2">
        <v>92.791725580898373</v>
      </c>
      <c r="AK191" s="2"/>
      <c r="AL191" s="2"/>
      <c r="AM191" s="2"/>
      <c r="AN191" s="2"/>
      <c r="AO191" s="2"/>
    </row>
    <row r="192" spans="1:41" ht="15.6" customHeight="1" x14ac:dyDescent="0.25">
      <c r="A192" s="10" t="s">
        <v>207</v>
      </c>
      <c r="B192" s="10" t="s">
        <v>213</v>
      </c>
      <c r="C192" s="10" t="str">
        <f>VLOOKUP(B192,codes!A:F,3,FALSE)</f>
        <v>Bruttostromerzeugung - gesamt</v>
      </c>
      <c r="D192" s="10" t="s">
        <v>20</v>
      </c>
      <c r="E192" s="10" t="s">
        <v>214</v>
      </c>
      <c r="F192" s="10" t="s">
        <v>105</v>
      </c>
      <c r="G192" s="10" t="s">
        <v>15</v>
      </c>
      <c r="H192" s="6" t="s">
        <v>210</v>
      </c>
      <c r="I192" s="6"/>
      <c r="J192" s="6"/>
      <c r="K192" s="2">
        <v>540.98287579230305</v>
      </c>
      <c r="L192" s="2">
        <v>558.66527513975086</v>
      </c>
      <c r="M192" s="2">
        <v>573.27436589345712</v>
      </c>
      <c r="N192" s="2">
        <v>590.06794174654146</v>
      </c>
      <c r="O192" s="2">
        <v>616.66657154837594</v>
      </c>
      <c r="P192" s="2">
        <v>663.89234623093466</v>
      </c>
      <c r="Q192" s="2">
        <v>713.84411461498473</v>
      </c>
      <c r="R192" s="2">
        <v>751.39168316131349</v>
      </c>
      <c r="S192" s="2">
        <v>781.14068280619131</v>
      </c>
      <c r="T192" s="2">
        <v>810.72191756666848</v>
      </c>
      <c r="U192" s="2">
        <v>841.15987193278215</v>
      </c>
      <c r="V192" s="2"/>
      <c r="W192" s="2"/>
      <c r="X192" s="2"/>
      <c r="Y192" s="2"/>
      <c r="Z192" s="2">
        <v>961.65233175397634</v>
      </c>
      <c r="AA192" s="2"/>
      <c r="AB192" s="2"/>
      <c r="AC192" s="2"/>
      <c r="AD192" s="2"/>
      <c r="AE192" s="2">
        <v>1016.232451586084</v>
      </c>
      <c r="AF192" s="2"/>
      <c r="AG192" s="2"/>
      <c r="AH192" s="2"/>
      <c r="AI192" s="2"/>
      <c r="AJ192" s="2">
        <v>1046.9175086706621</v>
      </c>
      <c r="AK192" s="2"/>
      <c r="AL192" s="2"/>
      <c r="AM192" s="2"/>
      <c r="AN192" s="2"/>
      <c r="AO192" s="2"/>
    </row>
    <row r="193" spans="1:41" ht="15.6" customHeight="1" x14ac:dyDescent="0.25">
      <c r="A193" s="10" t="s">
        <v>207</v>
      </c>
      <c r="B193" s="10" t="s">
        <v>213</v>
      </c>
      <c r="C193" s="10" t="str">
        <f>VLOOKUP(B193,codes!A:F,3,FALSE)</f>
        <v>Bruttostromerzeugung - gesamt</v>
      </c>
      <c r="D193" s="10" t="s">
        <v>20</v>
      </c>
      <c r="E193" s="10" t="s">
        <v>214</v>
      </c>
      <c r="F193" s="10" t="s">
        <v>105</v>
      </c>
      <c r="G193" s="10" t="s">
        <v>18</v>
      </c>
      <c r="H193" s="6" t="s">
        <v>210</v>
      </c>
      <c r="I193" s="6"/>
      <c r="J193" s="6"/>
      <c r="K193" s="2">
        <v>541.35753396404561</v>
      </c>
      <c r="L193" s="2">
        <v>559.10887322707754</v>
      </c>
      <c r="M193" s="2">
        <v>572.4604380861033</v>
      </c>
      <c r="N193" s="2">
        <v>589.59655928078337</v>
      </c>
      <c r="O193" s="2">
        <v>616.29944411681663</v>
      </c>
      <c r="P193" s="2">
        <v>684.2835893767151</v>
      </c>
      <c r="Q193" s="2">
        <v>744.60574046242039</v>
      </c>
      <c r="R193" s="2">
        <v>779.18279543934898</v>
      </c>
      <c r="S193" s="2">
        <v>807.7895236263181</v>
      </c>
      <c r="T193" s="2">
        <v>835.7272517384597</v>
      </c>
      <c r="U193" s="2">
        <v>863.90170671072985</v>
      </c>
      <c r="V193" s="2"/>
      <c r="W193" s="2"/>
      <c r="X193" s="2"/>
      <c r="Y193" s="2"/>
      <c r="Z193" s="2">
        <v>968.75227089765656</v>
      </c>
      <c r="AA193" s="2"/>
      <c r="AB193" s="2"/>
      <c r="AC193" s="2"/>
      <c r="AD193" s="2"/>
      <c r="AE193" s="2">
        <v>1028.5254908813331</v>
      </c>
      <c r="AF193" s="2"/>
      <c r="AG193" s="2"/>
      <c r="AH193" s="2"/>
      <c r="AI193" s="2"/>
      <c r="AJ193" s="2">
        <v>1053.588442625135</v>
      </c>
      <c r="AK193" s="2"/>
      <c r="AL193" s="2"/>
      <c r="AM193" s="2"/>
      <c r="AN193" s="2"/>
      <c r="AO193" s="2"/>
    </row>
    <row r="194" spans="1:41" ht="15.6" customHeight="1" x14ac:dyDescent="0.35">
      <c r="A194" s="10" t="s">
        <v>207</v>
      </c>
      <c r="B194" s="10" t="s">
        <v>215</v>
      </c>
      <c r="C194" s="10" t="str">
        <f>VLOOKUP(B194,codes!A:F,3,FALSE)</f>
        <v>Installierte Leistung - Erneuerbare Energie</v>
      </c>
      <c r="D194" s="10" t="s">
        <v>20</v>
      </c>
      <c r="E194" s="10" t="s">
        <v>216</v>
      </c>
      <c r="F194" s="10" t="s">
        <v>217</v>
      </c>
      <c r="G194" s="10" t="s">
        <v>15</v>
      </c>
      <c r="H194" s="6" t="s">
        <v>210</v>
      </c>
      <c r="I194" s="6"/>
      <c r="J194" s="6"/>
      <c r="K194" s="2">
        <v>210.90425458076891</v>
      </c>
      <c r="L194" s="2">
        <v>232.53724380077591</v>
      </c>
      <c r="M194" s="2">
        <v>258.59949350129</v>
      </c>
      <c r="N194" s="2">
        <v>288.18089751977232</v>
      </c>
      <c r="O194" s="2">
        <v>319.36714837743619</v>
      </c>
      <c r="P194" s="2">
        <v>357.38030784591132</v>
      </c>
      <c r="Q194" s="2">
        <v>393.87496639599988</v>
      </c>
      <c r="R194" s="2">
        <v>423.89195109541458</v>
      </c>
      <c r="S194" s="2">
        <v>454.17803146604228</v>
      </c>
      <c r="T194" s="2">
        <v>479.83123456348142</v>
      </c>
      <c r="U194" s="2">
        <v>504.35102549498112</v>
      </c>
      <c r="V194" s="2"/>
      <c r="W194" s="2"/>
      <c r="X194" s="2"/>
      <c r="Y194" s="2"/>
      <c r="Z194" s="2">
        <v>624.31207922987221</v>
      </c>
      <c r="AA194" s="2"/>
      <c r="AB194" s="2"/>
      <c r="AC194" s="2"/>
      <c r="AD194" s="2"/>
      <c r="AE194" s="2">
        <v>640.57240954889949</v>
      </c>
      <c r="AF194" s="2"/>
      <c r="AG194" s="2"/>
      <c r="AH194" s="2"/>
      <c r="AI194" s="2"/>
      <c r="AJ194" s="2">
        <v>641.35085686811715</v>
      </c>
      <c r="AK194" s="2"/>
      <c r="AL194" s="2"/>
      <c r="AM194" s="2"/>
      <c r="AN194" s="2"/>
      <c r="AO194" s="2"/>
    </row>
    <row r="195" spans="1:41" ht="15.6" customHeight="1" x14ac:dyDescent="0.35">
      <c r="A195" s="10" t="s">
        <v>207</v>
      </c>
      <c r="B195" s="10" t="s">
        <v>215</v>
      </c>
      <c r="C195" s="10" t="str">
        <f>VLOOKUP(B195,codes!A:F,3,FALSE)</f>
        <v>Installierte Leistung - Erneuerbare Energie</v>
      </c>
      <c r="D195" s="10" t="s">
        <v>20</v>
      </c>
      <c r="E195" s="10" t="s">
        <v>216</v>
      </c>
      <c r="F195" s="10" t="s">
        <v>217</v>
      </c>
      <c r="G195" s="10" t="s">
        <v>18</v>
      </c>
      <c r="H195" s="6" t="s">
        <v>210</v>
      </c>
      <c r="I195" s="6"/>
      <c r="J195" s="6"/>
      <c r="K195" s="2">
        <v>210.90425458076891</v>
      </c>
      <c r="L195" s="2">
        <v>232.53724380077591</v>
      </c>
      <c r="M195" s="2">
        <v>258.59949350129</v>
      </c>
      <c r="N195" s="2">
        <v>288.18089751977232</v>
      </c>
      <c r="O195" s="2">
        <v>319.36714837743619</v>
      </c>
      <c r="P195" s="2">
        <v>357.38030784591132</v>
      </c>
      <c r="Q195" s="2">
        <v>393.87496639599988</v>
      </c>
      <c r="R195" s="2">
        <v>423.89195109541458</v>
      </c>
      <c r="S195" s="2">
        <v>454.17803146604228</v>
      </c>
      <c r="T195" s="2">
        <v>479.83123456348142</v>
      </c>
      <c r="U195" s="2">
        <v>504.35102549498112</v>
      </c>
      <c r="V195" s="2"/>
      <c r="W195" s="2"/>
      <c r="X195" s="2"/>
      <c r="Y195" s="2"/>
      <c r="Z195" s="2">
        <v>624.31207922987221</v>
      </c>
      <c r="AA195" s="2"/>
      <c r="AB195" s="2"/>
      <c r="AC195" s="2"/>
      <c r="AD195" s="2"/>
      <c r="AE195" s="2">
        <v>640.57240954889949</v>
      </c>
      <c r="AF195" s="2"/>
      <c r="AG195" s="2"/>
      <c r="AH195" s="2"/>
      <c r="AI195" s="2"/>
      <c r="AJ195" s="2">
        <v>641.35085686811715</v>
      </c>
      <c r="AK195" s="2"/>
      <c r="AL195" s="2"/>
      <c r="AM195" s="2"/>
      <c r="AN195" s="2"/>
      <c r="AO195" s="2"/>
    </row>
    <row r="196" spans="1:41" ht="15.6" customHeight="1" x14ac:dyDescent="0.25">
      <c r="A196" s="10" t="s">
        <v>207</v>
      </c>
      <c r="B196" s="10" t="s">
        <v>218</v>
      </c>
      <c r="C196" s="10" t="str">
        <f>VLOOKUP(B196,codes!A:F,3,FALSE)</f>
        <v>Nettostromerzeugung - erneuerbare Energien</v>
      </c>
      <c r="D196" s="10" t="s">
        <v>20</v>
      </c>
      <c r="E196" s="10" t="s">
        <v>219</v>
      </c>
      <c r="F196" s="10" t="s">
        <v>105</v>
      </c>
      <c r="G196" s="10" t="s">
        <v>15</v>
      </c>
      <c r="H196" s="6" t="s">
        <v>210</v>
      </c>
      <c r="I196" s="6"/>
      <c r="J196" s="6"/>
      <c r="K196" s="2">
        <v>323.71933483803087</v>
      </c>
      <c r="L196" s="2">
        <v>349.15846370149671</v>
      </c>
      <c r="M196" s="2">
        <v>374.97330909573918</v>
      </c>
      <c r="N196" s="2">
        <v>408.34641069090827</v>
      </c>
      <c r="O196" s="2">
        <v>449.58965876925242</v>
      </c>
      <c r="P196" s="2">
        <v>496.29423266288882</v>
      </c>
      <c r="Q196" s="2">
        <v>547.03354740273778</v>
      </c>
      <c r="R196" s="2">
        <v>585.11450420153801</v>
      </c>
      <c r="S196" s="2">
        <v>615.54062707467097</v>
      </c>
      <c r="T196" s="2">
        <v>646.91046098217043</v>
      </c>
      <c r="U196" s="2">
        <v>678.40757544917756</v>
      </c>
      <c r="V196" s="2"/>
      <c r="W196" s="2"/>
      <c r="X196" s="2"/>
      <c r="Y196" s="2"/>
      <c r="Z196" s="2">
        <v>806.90510696503509</v>
      </c>
      <c r="AA196" s="2"/>
      <c r="AB196" s="2"/>
      <c r="AC196" s="2"/>
      <c r="AD196" s="2"/>
      <c r="AE196" s="2">
        <v>869.39209639352134</v>
      </c>
      <c r="AF196" s="2"/>
      <c r="AG196" s="2"/>
      <c r="AH196" s="2"/>
      <c r="AI196" s="2"/>
      <c r="AJ196" s="2">
        <v>895.90182051885608</v>
      </c>
      <c r="AK196" s="2"/>
      <c r="AL196" s="2"/>
      <c r="AM196" s="2"/>
      <c r="AN196" s="2"/>
      <c r="AO196" s="2"/>
    </row>
    <row r="197" spans="1:41" ht="15.6" customHeight="1" x14ac:dyDescent="0.25">
      <c r="A197" s="10" t="s">
        <v>207</v>
      </c>
      <c r="B197" s="10" t="s">
        <v>218</v>
      </c>
      <c r="C197" s="10" t="str">
        <f>VLOOKUP(B197,codes!A:F,3,FALSE)</f>
        <v>Nettostromerzeugung - erneuerbare Energien</v>
      </c>
      <c r="D197" s="10" t="s">
        <v>20</v>
      </c>
      <c r="E197" s="10" t="s">
        <v>219</v>
      </c>
      <c r="F197" s="10" t="s">
        <v>105</v>
      </c>
      <c r="G197" s="10" t="s">
        <v>18</v>
      </c>
      <c r="H197" s="6" t="s">
        <v>210</v>
      </c>
      <c r="I197" s="6"/>
      <c r="J197" s="6"/>
      <c r="K197" s="2">
        <v>323.72739529335308</v>
      </c>
      <c r="L197" s="2">
        <v>349.19304011751228</v>
      </c>
      <c r="M197" s="2">
        <v>375.02893501126653</v>
      </c>
      <c r="N197" s="2">
        <v>408.40505784667022</v>
      </c>
      <c r="O197" s="2">
        <v>449.80714610445739</v>
      </c>
      <c r="P197" s="2">
        <v>496.67604571220511</v>
      </c>
      <c r="Q197" s="2">
        <v>547.50032901894872</v>
      </c>
      <c r="R197" s="2">
        <v>585.50778423083489</v>
      </c>
      <c r="S197" s="2">
        <v>615.70916802926081</v>
      </c>
      <c r="T197" s="2">
        <v>647.07439378246329</v>
      </c>
      <c r="U197" s="2">
        <v>678.02871483843489</v>
      </c>
      <c r="V197" s="2"/>
      <c r="W197" s="2"/>
      <c r="X197" s="2"/>
      <c r="Y197" s="2"/>
      <c r="Z197" s="2">
        <v>806.10479828046334</v>
      </c>
      <c r="AA197" s="2"/>
      <c r="AB197" s="2"/>
      <c r="AC197" s="2"/>
      <c r="AD197" s="2"/>
      <c r="AE197" s="2">
        <v>872.51326566051114</v>
      </c>
      <c r="AF197" s="2"/>
      <c r="AG197" s="2"/>
      <c r="AH197" s="2"/>
      <c r="AI197" s="2"/>
      <c r="AJ197" s="2">
        <v>897.41402645322773</v>
      </c>
      <c r="AK197" s="2"/>
      <c r="AL197" s="2"/>
      <c r="AM197" s="2"/>
      <c r="AN197" s="2"/>
      <c r="AO197" s="2"/>
    </row>
    <row r="198" spans="1:41" ht="15.6" customHeight="1" x14ac:dyDescent="0.35">
      <c r="A198" s="10" t="s">
        <v>207</v>
      </c>
      <c r="B198" s="10" t="s">
        <v>220</v>
      </c>
      <c r="C198" s="10" t="str">
        <f>VLOOKUP(B198,codes!A:F,3,FALSE)</f>
        <v>Installierte Leistung - Wind an Land (Jahresende)</v>
      </c>
      <c r="D198" s="10" t="s">
        <v>20</v>
      </c>
      <c r="E198" s="10" t="s">
        <v>221</v>
      </c>
      <c r="F198" s="10" t="s">
        <v>217</v>
      </c>
      <c r="G198" s="10" t="s">
        <v>15</v>
      </c>
      <c r="H198" s="6" t="s">
        <v>210</v>
      </c>
      <c r="I198" s="6"/>
      <c r="J198" s="6"/>
      <c r="K198" s="2">
        <v>69.949718750000002</v>
      </c>
      <c r="L198" s="2">
        <v>73.495500000000007</v>
      </c>
      <c r="M198" s="2">
        <v>80.257500000000007</v>
      </c>
      <c r="N198" s="2">
        <v>87.852500000000006</v>
      </c>
      <c r="O198" s="2">
        <v>95.814499999999995</v>
      </c>
      <c r="P198" s="2">
        <v>103.9855</v>
      </c>
      <c r="Q198" s="2">
        <v>111.7595</v>
      </c>
      <c r="R198" s="2">
        <v>120.11750000000001</v>
      </c>
      <c r="S198" s="2">
        <v>129.43950000000001</v>
      </c>
      <c r="T198" s="2">
        <v>136.53649999999999</v>
      </c>
      <c r="U198" s="2">
        <v>145.41050000000001</v>
      </c>
      <c r="V198" s="2"/>
      <c r="W198" s="2"/>
      <c r="X198" s="2"/>
      <c r="Y198" s="2"/>
      <c r="Z198" s="2">
        <v>160</v>
      </c>
      <c r="AA198" s="2"/>
      <c r="AB198" s="2"/>
      <c r="AC198" s="2"/>
      <c r="AD198" s="2"/>
      <c r="AE198" s="2">
        <v>160</v>
      </c>
      <c r="AF198" s="2"/>
      <c r="AG198" s="2"/>
      <c r="AH198" s="2"/>
      <c r="AI198" s="2"/>
      <c r="AJ198" s="2">
        <v>160</v>
      </c>
      <c r="AK198" s="2"/>
      <c r="AL198" s="2"/>
      <c r="AM198" s="2"/>
      <c r="AN198" s="2"/>
      <c r="AO198" s="2"/>
    </row>
    <row r="199" spans="1:41" ht="15.6" customHeight="1" x14ac:dyDescent="0.35">
      <c r="A199" s="10" t="s">
        <v>207</v>
      </c>
      <c r="B199" s="10" t="s">
        <v>220</v>
      </c>
      <c r="C199" s="10" t="str">
        <f>VLOOKUP(B199,codes!A:F,3,FALSE)</f>
        <v>Installierte Leistung - Wind an Land (Jahresende)</v>
      </c>
      <c r="D199" s="10" t="s">
        <v>20</v>
      </c>
      <c r="E199" s="10" t="s">
        <v>221</v>
      </c>
      <c r="F199" s="10" t="s">
        <v>217</v>
      </c>
      <c r="G199" s="10" t="s">
        <v>18</v>
      </c>
      <c r="H199" s="6" t="s">
        <v>210</v>
      </c>
      <c r="I199" s="6"/>
      <c r="J199" s="6"/>
      <c r="K199" s="2">
        <v>69.949718750000002</v>
      </c>
      <c r="L199" s="2">
        <v>73.495500000000007</v>
      </c>
      <c r="M199" s="2">
        <v>80.257500000000007</v>
      </c>
      <c r="N199" s="2">
        <v>87.852500000000006</v>
      </c>
      <c r="O199" s="2">
        <v>95.814499999999995</v>
      </c>
      <c r="P199" s="2">
        <v>103.9855</v>
      </c>
      <c r="Q199" s="2">
        <v>111.7595</v>
      </c>
      <c r="R199" s="2">
        <v>120.11750000000001</v>
      </c>
      <c r="S199" s="2">
        <v>129.43950000000001</v>
      </c>
      <c r="T199" s="2">
        <v>136.53649999999999</v>
      </c>
      <c r="U199" s="2">
        <v>145.41050000000001</v>
      </c>
      <c r="V199" s="2"/>
      <c r="W199" s="2"/>
      <c r="X199" s="2"/>
      <c r="Y199" s="2"/>
      <c r="Z199" s="2">
        <v>160</v>
      </c>
      <c r="AA199" s="2"/>
      <c r="AB199" s="2"/>
      <c r="AC199" s="2"/>
      <c r="AD199" s="2"/>
      <c r="AE199" s="2">
        <v>160</v>
      </c>
      <c r="AF199" s="2"/>
      <c r="AG199" s="2"/>
      <c r="AH199" s="2"/>
      <c r="AI199" s="2"/>
      <c r="AJ199" s="2">
        <v>160</v>
      </c>
      <c r="AK199" s="2"/>
      <c r="AL199" s="2"/>
      <c r="AM199" s="2"/>
      <c r="AN199" s="2"/>
      <c r="AO199" s="2"/>
    </row>
    <row r="200" spans="1:41" ht="15.6" customHeight="1" x14ac:dyDescent="0.35">
      <c r="A200" s="10" t="s">
        <v>207</v>
      </c>
      <c r="B200" s="10" t="s">
        <v>222</v>
      </c>
      <c r="C200" s="10" t="str">
        <f>VLOOKUP(B200,codes!A:F,3,FALSE)</f>
        <v>Installierte Leistung - Wind auf See</v>
      </c>
      <c r="D200" s="10" t="s">
        <v>20</v>
      </c>
      <c r="E200" s="10" t="s">
        <v>223</v>
      </c>
      <c r="F200" s="10" t="s">
        <v>217</v>
      </c>
      <c r="G200" s="10" t="s">
        <v>15</v>
      </c>
      <c r="H200" s="6" t="s">
        <v>210</v>
      </c>
      <c r="I200" s="6"/>
      <c r="J200" s="6"/>
      <c r="K200" s="2">
        <v>10.991</v>
      </c>
      <c r="L200" s="2">
        <v>11.291</v>
      </c>
      <c r="M200" s="2">
        <v>11.949</v>
      </c>
      <c r="N200" s="2">
        <v>14.773999999999999</v>
      </c>
      <c r="O200" s="2">
        <v>17.274000000000001</v>
      </c>
      <c r="P200" s="2">
        <v>26.774000000000001</v>
      </c>
      <c r="Q200" s="2">
        <v>34.774000000000001</v>
      </c>
      <c r="R200" s="2">
        <v>36.073999999999998</v>
      </c>
      <c r="S200" s="2">
        <v>37.374000000000002</v>
      </c>
      <c r="T200" s="2">
        <v>38.673999999999999</v>
      </c>
      <c r="U200" s="2">
        <v>39.973999999999997</v>
      </c>
      <c r="V200" s="2"/>
      <c r="W200" s="2"/>
      <c r="X200" s="2"/>
      <c r="Y200" s="2"/>
      <c r="Z200" s="2">
        <v>56.393999999999998</v>
      </c>
      <c r="AA200" s="2"/>
      <c r="AB200" s="2"/>
      <c r="AC200" s="2"/>
      <c r="AD200" s="2"/>
      <c r="AE200" s="2">
        <v>69.691000000000003</v>
      </c>
      <c r="AF200" s="2"/>
      <c r="AG200" s="2"/>
      <c r="AH200" s="2"/>
      <c r="AI200" s="2"/>
      <c r="AJ200" s="2">
        <v>70</v>
      </c>
      <c r="AK200" s="2"/>
      <c r="AL200" s="2"/>
      <c r="AM200" s="2"/>
      <c r="AN200" s="2"/>
      <c r="AO200" s="2"/>
    </row>
    <row r="201" spans="1:41" ht="15.6" customHeight="1" x14ac:dyDescent="0.35">
      <c r="A201" s="10" t="s">
        <v>207</v>
      </c>
      <c r="B201" s="10" t="s">
        <v>222</v>
      </c>
      <c r="C201" s="10" t="str">
        <f>VLOOKUP(B201,codes!A:F,3,FALSE)</f>
        <v>Installierte Leistung - Wind auf See</v>
      </c>
      <c r="D201" s="10" t="s">
        <v>20</v>
      </c>
      <c r="E201" s="10" t="s">
        <v>223</v>
      </c>
      <c r="F201" s="10" t="s">
        <v>217</v>
      </c>
      <c r="G201" s="10" t="s">
        <v>18</v>
      </c>
      <c r="H201" s="6" t="s">
        <v>210</v>
      </c>
      <c r="I201" s="6"/>
      <c r="J201" s="6"/>
      <c r="K201" s="2">
        <v>10.991</v>
      </c>
      <c r="L201" s="2">
        <v>11.291</v>
      </c>
      <c r="M201" s="2">
        <v>11.949</v>
      </c>
      <c r="N201" s="2">
        <v>14.773999999999999</v>
      </c>
      <c r="O201" s="2">
        <v>17.274000000000001</v>
      </c>
      <c r="P201" s="2">
        <v>26.774000000000001</v>
      </c>
      <c r="Q201" s="2">
        <v>34.774000000000001</v>
      </c>
      <c r="R201" s="2">
        <v>36.073999999999998</v>
      </c>
      <c r="S201" s="2">
        <v>37.374000000000002</v>
      </c>
      <c r="T201" s="2">
        <v>38.673999999999999</v>
      </c>
      <c r="U201" s="2">
        <v>39.973999999999997</v>
      </c>
      <c r="V201" s="2"/>
      <c r="W201" s="2"/>
      <c r="X201" s="2"/>
      <c r="Y201" s="2"/>
      <c r="Z201" s="2">
        <v>56.393999999999998</v>
      </c>
      <c r="AA201" s="2"/>
      <c r="AB201" s="2"/>
      <c r="AC201" s="2"/>
      <c r="AD201" s="2"/>
      <c r="AE201" s="2">
        <v>69.691000000000003</v>
      </c>
      <c r="AF201" s="2"/>
      <c r="AG201" s="2"/>
      <c r="AH201" s="2"/>
      <c r="AI201" s="2"/>
      <c r="AJ201" s="2">
        <v>70</v>
      </c>
      <c r="AK201" s="2"/>
      <c r="AL201" s="2"/>
      <c r="AM201" s="2"/>
      <c r="AN201" s="2"/>
      <c r="AO201" s="2"/>
    </row>
    <row r="202" spans="1:41" ht="15.6" customHeight="1" x14ac:dyDescent="0.35">
      <c r="A202" s="10" t="s">
        <v>207</v>
      </c>
      <c r="B202" s="10" t="s">
        <v>224</v>
      </c>
      <c r="C202" s="10" t="str">
        <f>VLOOKUP(B202,codes!A:F,3,FALSE)</f>
        <v>Installierte Leistung - Photovoltaik</v>
      </c>
      <c r="D202" s="10" t="s">
        <v>20</v>
      </c>
      <c r="E202" s="10" t="s">
        <v>225</v>
      </c>
      <c r="F202" s="10" t="s">
        <v>217</v>
      </c>
      <c r="G202" s="10" t="s">
        <v>15</v>
      </c>
      <c r="H202" s="6" t="s">
        <v>210</v>
      </c>
      <c r="I202" s="6"/>
      <c r="J202" s="6"/>
      <c r="K202" s="2">
        <v>115.04852343749999</v>
      </c>
      <c r="L202" s="2">
        <v>133.32340625000001</v>
      </c>
      <c r="M202" s="2">
        <v>152.44434375</v>
      </c>
      <c r="N202" s="2">
        <v>172.166421875</v>
      </c>
      <c r="O202" s="2">
        <v>193.49642187500001</v>
      </c>
      <c r="P202" s="2">
        <v>214.54542187499999</v>
      </c>
      <c r="Q202" s="2">
        <v>235.702421875</v>
      </c>
      <c r="R202" s="2">
        <v>256.43142187500001</v>
      </c>
      <c r="S202" s="2">
        <v>276.48140625000002</v>
      </c>
      <c r="T202" s="2">
        <v>294.03540624999999</v>
      </c>
      <c r="U202" s="2">
        <v>308.59540625</v>
      </c>
      <c r="V202" s="2"/>
      <c r="W202" s="2"/>
      <c r="X202" s="2"/>
      <c r="Y202" s="2"/>
      <c r="Z202" s="2">
        <v>397.37540625000003</v>
      </c>
      <c r="AA202" s="2"/>
      <c r="AB202" s="2"/>
      <c r="AC202" s="2"/>
      <c r="AD202" s="2"/>
      <c r="AE202" s="2">
        <v>400</v>
      </c>
      <c r="AF202" s="2"/>
      <c r="AG202" s="2"/>
      <c r="AH202" s="2"/>
      <c r="AI202" s="2"/>
      <c r="AJ202" s="2">
        <v>400</v>
      </c>
      <c r="AK202" s="2"/>
      <c r="AL202" s="2"/>
      <c r="AM202" s="2"/>
      <c r="AN202" s="2"/>
      <c r="AO202" s="2"/>
    </row>
    <row r="203" spans="1:41" ht="15.6" customHeight="1" x14ac:dyDescent="0.35">
      <c r="A203" s="10" t="s">
        <v>207</v>
      </c>
      <c r="B203" s="10" t="s">
        <v>224</v>
      </c>
      <c r="C203" s="10" t="str">
        <f>VLOOKUP(B203,codes!A:F,3,FALSE)</f>
        <v>Installierte Leistung - Photovoltaik</v>
      </c>
      <c r="D203" s="10" t="s">
        <v>20</v>
      </c>
      <c r="E203" s="10" t="s">
        <v>225</v>
      </c>
      <c r="F203" s="10" t="s">
        <v>217</v>
      </c>
      <c r="G203" s="10" t="s">
        <v>18</v>
      </c>
      <c r="H203" s="6" t="s">
        <v>210</v>
      </c>
      <c r="I203" s="6"/>
      <c r="J203" s="6"/>
      <c r="K203" s="2">
        <v>115.04852343749999</v>
      </c>
      <c r="L203" s="2">
        <v>133.32340625000001</v>
      </c>
      <c r="M203" s="2">
        <v>152.44434375</v>
      </c>
      <c r="N203" s="2">
        <v>172.166421875</v>
      </c>
      <c r="O203" s="2">
        <v>193.49642187500001</v>
      </c>
      <c r="P203" s="2">
        <v>214.54542187499999</v>
      </c>
      <c r="Q203" s="2">
        <v>235.702421875</v>
      </c>
      <c r="R203" s="2">
        <v>256.43142187500001</v>
      </c>
      <c r="S203" s="2">
        <v>276.48140625000002</v>
      </c>
      <c r="T203" s="2">
        <v>294.03540624999999</v>
      </c>
      <c r="U203" s="2">
        <v>308.59540625</v>
      </c>
      <c r="V203" s="2"/>
      <c r="W203" s="2"/>
      <c r="X203" s="2"/>
      <c r="Y203" s="2"/>
      <c r="Z203" s="2">
        <v>397.37540625000003</v>
      </c>
      <c r="AA203" s="2"/>
      <c r="AB203" s="2"/>
      <c r="AC203" s="2"/>
      <c r="AD203" s="2"/>
      <c r="AE203" s="2">
        <v>400</v>
      </c>
      <c r="AF203" s="2"/>
      <c r="AG203" s="2"/>
      <c r="AH203" s="2"/>
      <c r="AI203" s="2"/>
      <c r="AJ203" s="2">
        <v>400</v>
      </c>
      <c r="AK203" s="2"/>
      <c r="AL203" s="2"/>
      <c r="AM203" s="2"/>
      <c r="AN203" s="2"/>
      <c r="AO203" s="2"/>
    </row>
    <row r="204" spans="1:41" ht="15.6" customHeight="1" x14ac:dyDescent="0.35">
      <c r="A204" s="10" t="s">
        <v>207</v>
      </c>
      <c r="B204" s="10" t="s">
        <v>226</v>
      </c>
      <c r="C204" s="10" t="str">
        <f>VLOOKUP(B204,codes!A:F,3,FALSE)</f>
        <v>Installierte Leistung - Braunkohle</v>
      </c>
      <c r="D204" s="10" t="s">
        <v>20</v>
      </c>
      <c r="E204" s="10" t="s">
        <v>227</v>
      </c>
      <c r="F204" s="10" t="s">
        <v>217</v>
      </c>
      <c r="G204" s="10" t="s">
        <v>15</v>
      </c>
      <c r="H204" s="6" t="s">
        <v>210</v>
      </c>
      <c r="I204" s="6"/>
      <c r="J204" s="6"/>
      <c r="K204" s="2">
        <v>14.6386376953125</v>
      </c>
      <c r="L204" s="2">
        <v>14.1736376953125</v>
      </c>
      <c r="M204" s="2">
        <v>14.081424804687501</v>
      </c>
      <c r="N204" s="2">
        <v>12.953424804687501</v>
      </c>
      <c r="O204" s="2">
        <v>11.3674248046875</v>
      </c>
      <c r="P204" s="2">
        <v>5.6619999999999999</v>
      </c>
      <c r="Q204" s="2">
        <v>5.6470000000000002</v>
      </c>
      <c r="R204" s="2">
        <v>5.6470000000000002</v>
      </c>
      <c r="S204" s="2">
        <v>5.6470000000000002</v>
      </c>
      <c r="T204" s="2">
        <v>5.6470000000000002</v>
      </c>
      <c r="U204" s="2">
        <v>4.7469999999999999</v>
      </c>
      <c r="V204" s="2"/>
      <c r="W204" s="2"/>
      <c r="X204" s="2"/>
      <c r="Y204" s="2"/>
      <c r="Z204" s="2">
        <v>0</v>
      </c>
      <c r="AA204" s="2"/>
      <c r="AB204" s="2"/>
      <c r="AC204" s="2"/>
      <c r="AD204" s="2"/>
      <c r="AE204" s="2">
        <v>0</v>
      </c>
      <c r="AF204" s="2"/>
      <c r="AG204" s="2"/>
      <c r="AH204" s="2"/>
      <c r="AI204" s="2"/>
      <c r="AJ204" s="2">
        <v>0</v>
      </c>
      <c r="AK204" s="2"/>
      <c r="AL204" s="2"/>
      <c r="AM204" s="2"/>
      <c r="AN204" s="2"/>
      <c r="AO204" s="2"/>
    </row>
    <row r="205" spans="1:41" ht="18" customHeight="1" x14ac:dyDescent="0.35">
      <c r="A205" s="10" t="s">
        <v>207</v>
      </c>
      <c r="B205" s="10" t="s">
        <v>226</v>
      </c>
      <c r="C205" s="10" t="str">
        <f>VLOOKUP(B205,codes!A:F,3,FALSE)</f>
        <v>Installierte Leistung - Braunkohle</v>
      </c>
      <c r="D205" s="10" t="s">
        <v>20</v>
      </c>
      <c r="E205" s="10" t="s">
        <v>227</v>
      </c>
      <c r="F205" s="10" t="s">
        <v>217</v>
      </c>
      <c r="G205" s="10" t="s">
        <v>18</v>
      </c>
      <c r="H205" s="6" t="s">
        <v>210</v>
      </c>
      <c r="I205" s="6"/>
      <c r="J205" s="6"/>
      <c r="K205" s="2">
        <v>14.6386376953125</v>
      </c>
      <c r="L205" s="2">
        <v>14.1736376953125</v>
      </c>
      <c r="M205" s="2">
        <v>14.081424804687501</v>
      </c>
      <c r="N205" s="2">
        <v>12.953424804687501</v>
      </c>
      <c r="O205" s="2">
        <v>11.3674248046875</v>
      </c>
      <c r="P205" s="2">
        <v>5.6619999999999999</v>
      </c>
      <c r="Q205" s="2">
        <v>5.6470000000000002</v>
      </c>
      <c r="R205" s="2">
        <v>5.6470000000000002</v>
      </c>
      <c r="S205" s="2">
        <v>5.6470000000000002</v>
      </c>
      <c r="T205" s="2">
        <v>5.6470000000000002</v>
      </c>
      <c r="U205" s="2">
        <v>4.7469999999999999</v>
      </c>
      <c r="V205" s="2"/>
      <c r="W205" s="2"/>
      <c r="X205" s="2"/>
      <c r="Y205" s="2"/>
      <c r="Z205" s="2">
        <v>0</v>
      </c>
      <c r="AA205" s="2"/>
      <c r="AB205" s="2"/>
      <c r="AC205" s="2"/>
      <c r="AD205" s="2"/>
      <c r="AE205" s="2">
        <v>0</v>
      </c>
      <c r="AF205" s="2"/>
      <c r="AG205" s="2"/>
      <c r="AH205" s="2"/>
      <c r="AI205" s="2"/>
      <c r="AJ205" s="2">
        <v>0</v>
      </c>
      <c r="AK205" s="2"/>
      <c r="AL205" s="2"/>
      <c r="AM205" s="2"/>
      <c r="AN205" s="2"/>
      <c r="AO205" s="2"/>
    </row>
    <row r="206" spans="1:41" ht="15" customHeight="1" x14ac:dyDescent="0.35">
      <c r="A206" s="10" t="s">
        <v>207</v>
      </c>
      <c r="B206" s="10" t="s">
        <v>228</v>
      </c>
      <c r="C206" s="10" t="str">
        <f>VLOOKUP(B206,codes!A:F,3,FALSE)</f>
        <v>Installierte Leistung - Steinkohle</v>
      </c>
      <c r="D206" s="10" t="s">
        <v>20</v>
      </c>
      <c r="E206" s="10" t="s">
        <v>229</v>
      </c>
      <c r="F206" s="10" t="s">
        <v>217</v>
      </c>
      <c r="G206" s="10" t="s">
        <v>15</v>
      </c>
      <c r="H206" s="6" t="s">
        <v>210</v>
      </c>
      <c r="I206" s="6"/>
      <c r="J206" s="6"/>
      <c r="K206" s="2">
        <v>9.3204902343750007</v>
      </c>
      <c r="L206" s="2">
        <v>8.0704902343750007</v>
      </c>
      <c r="M206" s="2">
        <v>7.9091401367187499</v>
      </c>
      <c r="N206" s="2">
        <v>7.71514013671875</v>
      </c>
      <c r="O206" s="2">
        <v>7.4601401367187501</v>
      </c>
      <c r="P206" s="2">
        <v>5.9980000000000002</v>
      </c>
      <c r="Q206" s="2">
        <v>5.4340000000000002</v>
      </c>
      <c r="R206" s="2">
        <v>3.46</v>
      </c>
      <c r="S206" s="2">
        <v>1.7829999999999999</v>
      </c>
      <c r="T206" s="2">
        <v>0</v>
      </c>
      <c r="U206" s="2">
        <v>0</v>
      </c>
      <c r="V206" s="2"/>
      <c r="W206" s="2"/>
      <c r="X206" s="2"/>
      <c r="Y206" s="2"/>
      <c r="Z206" s="2">
        <v>0</v>
      </c>
      <c r="AA206" s="2"/>
      <c r="AB206" s="2"/>
      <c r="AC206" s="2"/>
      <c r="AD206" s="2"/>
      <c r="AE206" s="2">
        <v>0</v>
      </c>
      <c r="AF206" s="2"/>
      <c r="AG206" s="2"/>
      <c r="AH206" s="2"/>
      <c r="AI206" s="2"/>
      <c r="AJ206" s="2">
        <v>0</v>
      </c>
      <c r="AK206" s="2"/>
      <c r="AL206" s="2"/>
      <c r="AM206" s="2"/>
      <c r="AN206" s="2"/>
      <c r="AO206" s="2"/>
    </row>
    <row r="207" spans="1:41" ht="15" customHeight="1" x14ac:dyDescent="0.35">
      <c r="A207" s="10" t="s">
        <v>207</v>
      </c>
      <c r="B207" s="10" t="s">
        <v>228</v>
      </c>
      <c r="C207" s="10" t="str">
        <f>VLOOKUP(B207,codes!A:F,3,FALSE)</f>
        <v>Installierte Leistung - Steinkohle</v>
      </c>
      <c r="D207" s="10" t="s">
        <v>20</v>
      </c>
      <c r="E207" s="10" t="s">
        <v>229</v>
      </c>
      <c r="F207" s="10" t="s">
        <v>217</v>
      </c>
      <c r="G207" s="10" t="s">
        <v>18</v>
      </c>
      <c r="H207" s="6" t="s">
        <v>210</v>
      </c>
      <c r="I207" s="6"/>
      <c r="J207" s="6"/>
      <c r="K207" s="2">
        <v>9.3204902343750007</v>
      </c>
      <c r="L207" s="2">
        <v>8.0704902343750007</v>
      </c>
      <c r="M207" s="2">
        <v>7.9091401367187499</v>
      </c>
      <c r="N207" s="2">
        <v>7.71514013671875</v>
      </c>
      <c r="O207" s="2">
        <v>7.4601401367187501</v>
      </c>
      <c r="P207" s="2">
        <v>5.9980000000000002</v>
      </c>
      <c r="Q207" s="2">
        <v>5.4340000000000002</v>
      </c>
      <c r="R207" s="2">
        <v>3.46</v>
      </c>
      <c r="S207" s="2">
        <v>1.7829999999999999</v>
      </c>
      <c r="T207" s="2">
        <v>0</v>
      </c>
      <c r="U207" s="2">
        <v>0</v>
      </c>
      <c r="V207" s="2"/>
      <c r="W207" s="2"/>
      <c r="X207" s="2"/>
      <c r="Y207" s="2"/>
      <c r="Z207" s="2">
        <v>0</v>
      </c>
      <c r="AA207" s="2"/>
      <c r="AB207" s="2"/>
      <c r="AC207" s="2"/>
      <c r="AD207" s="2"/>
      <c r="AE207" s="2">
        <v>0</v>
      </c>
      <c r="AF207" s="2"/>
      <c r="AG207" s="2"/>
      <c r="AH207" s="2"/>
      <c r="AI207" s="2"/>
      <c r="AJ207" s="2">
        <v>0</v>
      </c>
      <c r="AK207" s="2"/>
      <c r="AL207" s="2"/>
      <c r="AM207" s="2"/>
      <c r="AN207" s="2"/>
      <c r="AO207" s="2"/>
    </row>
    <row r="208" spans="1:41" x14ac:dyDescent="0.25">
      <c r="A208" s="10" t="s">
        <v>207</v>
      </c>
      <c r="B208" s="10" t="s">
        <v>230</v>
      </c>
      <c r="C208" s="10" t="str">
        <f>VLOOKUP(B208,codes!A:F,3,FALSE)</f>
        <v>Stromerzeugung - Braunkohle</v>
      </c>
      <c r="D208" s="10" t="s">
        <v>20</v>
      </c>
      <c r="E208" s="10" t="s">
        <v>231</v>
      </c>
      <c r="F208" s="10" t="s">
        <v>105</v>
      </c>
      <c r="G208" s="10" t="s">
        <v>15</v>
      </c>
      <c r="H208" s="6" t="s">
        <v>210</v>
      </c>
      <c r="I208" s="6"/>
      <c r="J208" s="6"/>
      <c r="K208" s="2">
        <v>59.660533905029297</v>
      </c>
      <c r="L208" s="2">
        <v>52.416034698486328</v>
      </c>
      <c r="M208" s="2">
        <v>36.948577880859382</v>
      </c>
      <c r="N208" s="2">
        <v>21.299175262451168</v>
      </c>
      <c r="O208" s="2">
        <v>5.3367314338684082</v>
      </c>
      <c r="P208" s="2">
        <v>1.8414556980133061</v>
      </c>
      <c r="Q208" s="2">
        <v>1.6274315118789671</v>
      </c>
      <c r="R208" s="2">
        <v>1.566685795783997</v>
      </c>
      <c r="S208" s="2">
        <v>1.5029517412185669</v>
      </c>
      <c r="T208" s="2">
        <v>1.466907262802124</v>
      </c>
      <c r="U208" s="2">
        <v>1.1391632556915281</v>
      </c>
      <c r="V208" s="2"/>
      <c r="W208" s="2"/>
      <c r="X208" s="2"/>
      <c r="Y208" s="2"/>
      <c r="Z208" s="2">
        <v>0</v>
      </c>
      <c r="AA208" s="2"/>
      <c r="AB208" s="2"/>
      <c r="AC208" s="2"/>
      <c r="AD208" s="2"/>
      <c r="AE208" s="2">
        <v>0</v>
      </c>
      <c r="AF208" s="2"/>
      <c r="AG208" s="2"/>
      <c r="AH208" s="2"/>
      <c r="AI208" s="2"/>
      <c r="AJ208" s="2">
        <v>0</v>
      </c>
      <c r="AK208" s="2"/>
      <c r="AL208" s="2"/>
      <c r="AM208" s="2"/>
      <c r="AN208" s="2"/>
      <c r="AO208" s="2"/>
    </row>
    <row r="209" spans="1:41" x14ac:dyDescent="0.25">
      <c r="A209" s="10" t="s">
        <v>207</v>
      </c>
      <c r="B209" s="10" t="s">
        <v>230</v>
      </c>
      <c r="C209" s="10" t="str">
        <f>VLOOKUP(B209,codes!A:F,3,FALSE)</f>
        <v>Stromerzeugung - Braunkohle</v>
      </c>
      <c r="D209" s="10" t="s">
        <v>20</v>
      </c>
      <c r="E209" s="10" t="s">
        <v>231</v>
      </c>
      <c r="F209" s="10" t="s">
        <v>105</v>
      </c>
      <c r="G209" s="10" t="s">
        <v>18</v>
      </c>
      <c r="H209" s="6" t="s">
        <v>210</v>
      </c>
      <c r="I209" s="6"/>
      <c r="J209" s="6"/>
      <c r="K209" s="2">
        <v>59.891502380371087</v>
      </c>
      <c r="L209" s="2">
        <v>52.720649719238281</v>
      </c>
      <c r="M209" s="2">
        <v>36.268531799316413</v>
      </c>
      <c r="N209" s="2">
        <v>21.21312141418457</v>
      </c>
      <c r="O209" s="2">
        <v>5.4461045265197754</v>
      </c>
      <c r="P209" s="2">
        <v>1.5958912372589109</v>
      </c>
      <c r="Q209" s="2">
        <v>1.266848683357239</v>
      </c>
      <c r="R209" s="2">
        <v>1.183972120285034</v>
      </c>
      <c r="S209" s="2">
        <v>1.15090012550354</v>
      </c>
      <c r="T209" s="2">
        <v>1.099112749099731</v>
      </c>
      <c r="U209" s="2">
        <v>0.82705563306808472</v>
      </c>
      <c r="V209" s="2"/>
      <c r="W209" s="2"/>
      <c r="X209" s="2"/>
      <c r="Y209" s="2"/>
      <c r="Z209" s="2">
        <v>0</v>
      </c>
      <c r="AA209" s="2"/>
      <c r="AB209" s="2"/>
      <c r="AC209" s="2"/>
      <c r="AD209" s="2"/>
      <c r="AE209" s="2">
        <v>0</v>
      </c>
      <c r="AF209" s="2"/>
      <c r="AG209" s="2"/>
      <c r="AH209" s="2"/>
      <c r="AI209" s="2"/>
      <c r="AJ209" s="2">
        <v>0</v>
      </c>
      <c r="AK209" s="2"/>
      <c r="AL209" s="2"/>
      <c r="AM209" s="2"/>
      <c r="AN209" s="2"/>
      <c r="AO209" s="2"/>
    </row>
    <row r="210" spans="1:41" x14ac:dyDescent="0.25">
      <c r="A210" s="10" t="s">
        <v>207</v>
      </c>
      <c r="B210" s="10" t="s">
        <v>232</v>
      </c>
      <c r="C210" s="10" t="str">
        <f>VLOOKUP(B210,codes!A:F,3,FALSE)</f>
        <v>Stromerzeugung - Steinkohle</v>
      </c>
      <c r="D210" s="10" t="s">
        <v>20</v>
      </c>
      <c r="E210" s="10" t="s">
        <v>233</v>
      </c>
      <c r="F210" s="10" t="s">
        <v>105</v>
      </c>
      <c r="G210" s="10" t="s">
        <v>15</v>
      </c>
      <c r="H210" s="6" t="s">
        <v>210</v>
      </c>
      <c r="I210" s="6"/>
      <c r="J210" s="6"/>
      <c r="K210" s="2">
        <v>17.635759353637699</v>
      </c>
      <c r="L210" s="2">
        <v>14.40269184112549</v>
      </c>
      <c r="M210" s="2">
        <v>13.428586959838871</v>
      </c>
      <c r="N210" s="2">
        <v>12.17122745513916</v>
      </c>
      <c r="O210" s="2">
        <v>11.308724403381349</v>
      </c>
      <c r="P210" s="2">
        <v>8.38970947265625</v>
      </c>
      <c r="Q210" s="2">
        <v>6.2465620040893546</v>
      </c>
      <c r="R210" s="2">
        <v>4.3866605758666992</v>
      </c>
      <c r="S210" s="2">
        <v>1.863219618797302</v>
      </c>
      <c r="T210" s="2">
        <v>0</v>
      </c>
      <c r="U210" s="2">
        <v>0</v>
      </c>
      <c r="V210" s="2"/>
      <c r="W210" s="2"/>
      <c r="X210" s="2"/>
      <c r="Y210" s="2"/>
      <c r="Z210" s="2">
        <v>0</v>
      </c>
      <c r="AA210" s="2"/>
      <c r="AB210" s="2"/>
      <c r="AC210" s="2"/>
      <c r="AD210" s="2"/>
      <c r="AE210" s="2">
        <v>0</v>
      </c>
      <c r="AF210" s="2"/>
      <c r="AG210" s="2"/>
      <c r="AH210" s="2"/>
      <c r="AI210" s="2"/>
      <c r="AJ210" s="2">
        <v>0</v>
      </c>
      <c r="AK210" s="2"/>
      <c r="AL210" s="2"/>
      <c r="AM210" s="2"/>
      <c r="AN210" s="2"/>
      <c r="AO210" s="2"/>
    </row>
    <row r="211" spans="1:41" x14ac:dyDescent="0.25">
      <c r="A211" s="10" t="s">
        <v>207</v>
      </c>
      <c r="B211" s="10" t="s">
        <v>232</v>
      </c>
      <c r="C211" s="10" t="str">
        <f>VLOOKUP(B211,codes!A:F,3,FALSE)</f>
        <v>Stromerzeugung - Steinkohle</v>
      </c>
      <c r="D211" s="10" t="s">
        <v>20</v>
      </c>
      <c r="E211" s="10" t="s">
        <v>233</v>
      </c>
      <c r="F211" s="10" t="s">
        <v>105</v>
      </c>
      <c r="G211" s="10" t="s">
        <v>18</v>
      </c>
      <c r="H211" s="6" t="s">
        <v>210</v>
      </c>
      <c r="I211" s="6"/>
      <c r="J211" s="6"/>
      <c r="K211" s="2">
        <v>17.70371055603027</v>
      </c>
      <c r="L211" s="2">
        <v>14.443394660949711</v>
      </c>
      <c r="M211" s="2">
        <v>13.42216873168945</v>
      </c>
      <c r="N211" s="2">
        <v>12.1522274017334</v>
      </c>
      <c r="O211" s="2">
        <v>11.294132232666019</v>
      </c>
      <c r="P211" s="2">
        <v>8.1448850631713867</v>
      </c>
      <c r="Q211" s="2">
        <v>5.8155441284179688</v>
      </c>
      <c r="R211" s="2">
        <v>4.0641007423400879</v>
      </c>
      <c r="S211" s="2">
        <v>1.763439297676086</v>
      </c>
      <c r="T211" s="2">
        <v>0</v>
      </c>
      <c r="U211" s="2">
        <v>0</v>
      </c>
      <c r="V211" s="2"/>
      <c r="W211" s="2"/>
      <c r="X211" s="2"/>
      <c r="Y211" s="2"/>
      <c r="Z211" s="2">
        <v>0</v>
      </c>
      <c r="AA211" s="2"/>
      <c r="AB211" s="2"/>
      <c r="AC211" s="2"/>
      <c r="AD211" s="2"/>
      <c r="AE211" s="2">
        <v>0</v>
      </c>
      <c r="AF211" s="2"/>
      <c r="AG211" s="2"/>
      <c r="AH211" s="2"/>
      <c r="AI211" s="2"/>
      <c r="AJ211" s="2">
        <v>0</v>
      </c>
      <c r="AK211" s="2"/>
      <c r="AL211" s="2"/>
      <c r="AM211" s="2"/>
      <c r="AN211" s="2"/>
      <c r="AO211" s="2"/>
    </row>
    <row r="212" spans="1:41" ht="14.45" customHeight="1" x14ac:dyDescent="0.35">
      <c r="A212" s="10" t="s">
        <v>207</v>
      </c>
      <c r="B212" s="10" t="s">
        <v>234</v>
      </c>
      <c r="C212" s="10" t="str">
        <f>VLOOKUP(B212,codes!A:F,3,FALSE)</f>
        <v>Installierte Leistung - Erdgas</v>
      </c>
      <c r="D212" s="10" t="s">
        <v>20</v>
      </c>
      <c r="E212" s="10" t="s">
        <v>235</v>
      </c>
      <c r="F212" s="10" t="s">
        <v>217</v>
      </c>
      <c r="G212" s="10" t="s">
        <v>15</v>
      </c>
      <c r="H212" s="6" t="s">
        <v>210</v>
      </c>
      <c r="I212" s="6"/>
      <c r="J212" s="6"/>
      <c r="K212" s="2">
        <v>32.236016851812749</v>
      </c>
      <c r="L212" s="2">
        <v>32.343305974838771</v>
      </c>
      <c r="M212" s="2">
        <v>33.630597050989792</v>
      </c>
      <c r="N212" s="2">
        <v>33.617886174015808</v>
      </c>
      <c r="O212" s="2">
        <v>33.605175297041832</v>
      </c>
      <c r="P212" s="2">
        <v>33.592464420067863</v>
      </c>
      <c r="Q212" s="2">
        <v>33.592464420067863</v>
      </c>
      <c r="R212" s="2">
        <v>33.592464420067863</v>
      </c>
      <c r="S212" s="2">
        <v>33.592464420067863</v>
      </c>
      <c r="T212" s="2">
        <v>33.592464420067863</v>
      </c>
      <c r="U212" s="2">
        <v>33.592464420067863</v>
      </c>
      <c r="V212" s="2"/>
      <c r="W212" s="2"/>
      <c r="X212" s="2"/>
      <c r="Y212" s="2"/>
      <c r="Z212" s="2">
        <v>33.592464420067863</v>
      </c>
      <c r="AA212" s="2"/>
      <c r="AB212" s="2"/>
      <c r="AC212" s="2"/>
      <c r="AD212" s="2"/>
      <c r="AE212" s="2">
        <v>33.592464420067863</v>
      </c>
      <c r="AF212" s="2"/>
      <c r="AG212" s="2"/>
      <c r="AH212" s="2"/>
      <c r="AI212" s="2"/>
      <c r="AJ212" s="2">
        <v>33.592464420067863</v>
      </c>
      <c r="AK212" s="2"/>
      <c r="AL212" s="2"/>
      <c r="AM212" s="2"/>
      <c r="AN212" s="2"/>
      <c r="AO212" s="2"/>
    </row>
    <row r="213" spans="1:41" ht="15" customHeight="1" x14ac:dyDescent="0.35">
      <c r="A213" s="10" t="s">
        <v>207</v>
      </c>
      <c r="B213" s="10" t="s">
        <v>234</v>
      </c>
      <c r="C213" s="10" t="str">
        <f>VLOOKUP(B213,codes!A:F,3,FALSE)</f>
        <v>Installierte Leistung - Erdgas</v>
      </c>
      <c r="D213" s="10" t="s">
        <v>20</v>
      </c>
      <c r="E213" s="10" t="s">
        <v>235</v>
      </c>
      <c r="F213" s="10" t="s">
        <v>217</v>
      </c>
      <c r="G213" s="10" t="s">
        <v>18</v>
      </c>
      <c r="H213" s="6" t="s">
        <v>210</v>
      </c>
      <c r="I213" s="6"/>
      <c r="J213" s="6"/>
      <c r="K213" s="2">
        <v>32.236016851812749</v>
      </c>
      <c r="L213" s="2">
        <v>32.343305974838771</v>
      </c>
      <c r="M213" s="2">
        <v>33.630597050989792</v>
      </c>
      <c r="N213" s="2">
        <v>33.617886174015808</v>
      </c>
      <c r="O213" s="2">
        <v>33.605175297041832</v>
      </c>
      <c r="P213" s="2">
        <v>38.592464420067863</v>
      </c>
      <c r="Q213" s="2">
        <v>43.592464420067863</v>
      </c>
      <c r="R213" s="2">
        <v>43.592464420067863</v>
      </c>
      <c r="S213" s="2">
        <v>43.592464420067863</v>
      </c>
      <c r="T213" s="2">
        <v>43.592464420067863</v>
      </c>
      <c r="U213" s="2">
        <v>43.592464420067863</v>
      </c>
      <c r="V213" s="2"/>
      <c r="W213" s="2"/>
      <c r="X213" s="2"/>
      <c r="Y213" s="2"/>
      <c r="Z213" s="2">
        <v>36.545464420067852</v>
      </c>
      <c r="AA213" s="2"/>
      <c r="AB213" s="2"/>
      <c r="AC213" s="2"/>
      <c r="AD213" s="2"/>
      <c r="AE213" s="2">
        <v>36.545464420067852</v>
      </c>
      <c r="AF213" s="2"/>
      <c r="AG213" s="2"/>
      <c r="AH213" s="2"/>
      <c r="AI213" s="2"/>
      <c r="AJ213" s="2">
        <v>36.545464420067852</v>
      </c>
      <c r="AK213" s="2"/>
      <c r="AL213" s="2"/>
      <c r="AM213" s="2"/>
      <c r="AN213" s="2"/>
      <c r="AO213" s="2"/>
    </row>
    <row r="214" spans="1:41" x14ac:dyDescent="0.25">
      <c r="A214" s="10" t="s">
        <v>207</v>
      </c>
      <c r="B214" s="10" t="s">
        <v>236</v>
      </c>
      <c r="C214" s="10" t="str">
        <f>VLOOKUP(B214,codes!A:F,3,FALSE)</f>
        <v>Stromerzeugung - Erdgas</v>
      </c>
      <c r="D214" s="10" t="s">
        <v>20</v>
      </c>
      <c r="E214" s="10" t="s">
        <v>237</v>
      </c>
      <c r="F214" s="10" t="s">
        <v>105</v>
      </c>
      <c r="G214" s="10" t="s">
        <v>15</v>
      </c>
      <c r="H214" s="6" t="s">
        <v>210</v>
      </c>
      <c r="I214" s="6"/>
      <c r="J214" s="6"/>
      <c r="K214" s="2">
        <v>83.799731967732995</v>
      </c>
      <c r="L214" s="2">
        <v>85.112026312015331</v>
      </c>
      <c r="M214" s="2">
        <v>90.078876930711729</v>
      </c>
      <c r="N214" s="2">
        <v>88.92957001766986</v>
      </c>
      <c r="O214" s="2">
        <v>89.55817142982329</v>
      </c>
      <c r="P214" s="2">
        <v>92.718068618343921</v>
      </c>
      <c r="Q214" s="2">
        <v>91.535069961117358</v>
      </c>
      <c r="R214" s="2">
        <v>90.902585525082202</v>
      </c>
      <c r="S214" s="2">
        <v>91.547660788537712</v>
      </c>
      <c r="T214" s="2">
        <v>90.899502549337001</v>
      </c>
      <c r="U214" s="2">
        <v>87.668584730492682</v>
      </c>
      <c r="V214" s="2"/>
      <c r="W214" s="2"/>
      <c r="X214" s="2"/>
      <c r="Y214" s="2"/>
      <c r="Z214" s="2">
        <v>72.858363825844378</v>
      </c>
      <c r="AA214" s="2"/>
      <c r="AB214" s="2"/>
      <c r="AC214" s="2"/>
      <c r="AD214" s="2"/>
      <c r="AE214" s="2">
        <v>65.929223079250903</v>
      </c>
      <c r="AF214" s="2"/>
      <c r="AG214" s="2"/>
      <c r="AH214" s="2"/>
      <c r="AI214" s="2"/>
      <c r="AJ214" s="2">
        <v>67.032034982012362</v>
      </c>
      <c r="AK214" s="2"/>
      <c r="AL214" s="2"/>
      <c r="AM214" s="2"/>
      <c r="AN214" s="2"/>
      <c r="AO214" s="2"/>
    </row>
    <row r="215" spans="1:41" x14ac:dyDescent="0.25">
      <c r="A215" s="10" t="s">
        <v>207</v>
      </c>
      <c r="B215" s="10" t="s">
        <v>236</v>
      </c>
      <c r="C215" s="10" t="str">
        <f>VLOOKUP(B215,codes!A:F,3,FALSE)</f>
        <v>Stromerzeugung - Erdgas</v>
      </c>
      <c r="D215" s="10" t="s">
        <v>20</v>
      </c>
      <c r="E215" s="10" t="s">
        <v>237</v>
      </c>
      <c r="F215" s="10" t="s">
        <v>105</v>
      </c>
      <c r="G215" s="10" t="s">
        <v>18</v>
      </c>
      <c r="H215" s="6" t="s">
        <v>210</v>
      </c>
      <c r="I215" s="6"/>
      <c r="J215" s="6"/>
      <c r="K215" s="2">
        <v>83.869632480428308</v>
      </c>
      <c r="L215" s="2">
        <v>85.217380621097362</v>
      </c>
      <c r="M215" s="2">
        <v>89.72500272416876</v>
      </c>
      <c r="N215" s="2">
        <v>88.339611826751891</v>
      </c>
      <c r="O215" s="2">
        <v>89.16296879310454</v>
      </c>
      <c r="P215" s="2">
        <v>112.41179420428141</v>
      </c>
      <c r="Q215" s="2">
        <v>121.85605384783609</v>
      </c>
      <c r="R215" s="2">
        <v>118.399480361508</v>
      </c>
      <c r="S215" s="2">
        <v>117.732244033383</v>
      </c>
      <c r="T215" s="2">
        <v>115.3595175929533</v>
      </c>
      <c r="U215" s="2">
        <v>110.5937323756681</v>
      </c>
      <c r="V215" s="2"/>
      <c r="W215" s="2"/>
      <c r="X215" s="2"/>
      <c r="Y215" s="2"/>
      <c r="Z215" s="2">
        <v>81.616243630664201</v>
      </c>
      <c r="AA215" s="2"/>
      <c r="AB215" s="2"/>
      <c r="AC215" s="2"/>
      <c r="AD215" s="2"/>
      <c r="AE215" s="2">
        <v>75.40185202101037</v>
      </c>
      <c r="AF215" s="2"/>
      <c r="AG215" s="2"/>
      <c r="AH215" s="2"/>
      <c r="AI215" s="2"/>
      <c r="AJ215" s="2">
        <v>74.760693695412726</v>
      </c>
      <c r="AK215" s="2"/>
      <c r="AL215" s="2"/>
      <c r="AM215" s="2"/>
      <c r="AN215" s="2"/>
      <c r="AO215" s="2"/>
    </row>
    <row r="216" spans="1:41" x14ac:dyDescent="0.25">
      <c r="A216" s="10" t="s">
        <v>207</v>
      </c>
      <c r="B216" s="10" t="s">
        <v>238</v>
      </c>
      <c r="C216" s="10" t="str">
        <f>VLOOKUP(B216,codes!A:F,3,FALSE)</f>
        <v>Emissionsfaktor der Stromerzeugung</v>
      </c>
      <c r="D216" s="10" t="s">
        <v>20</v>
      </c>
      <c r="E216" s="10" t="s">
        <v>239</v>
      </c>
      <c r="F216" s="10" t="s">
        <v>240</v>
      </c>
      <c r="G216" s="10" t="s">
        <v>15</v>
      </c>
      <c r="H216" s="6" t="s">
        <v>16</v>
      </c>
      <c r="I216" s="6"/>
      <c r="J216" s="6" t="s">
        <v>241</v>
      </c>
      <c r="K216" s="2">
        <v>302.76040819139206</v>
      </c>
      <c r="L216" s="2">
        <v>269.28307777559235</v>
      </c>
      <c r="M216" s="2">
        <v>226.8044670748113</v>
      </c>
      <c r="N216" s="2">
        <v>182.74780046801354</v>
      </c>
      <c r="O216" s="2">
        <v>138.98786046621424</v>
      </c>
      <c r="P216" s="2">
        <v>120.46778330026746</v>
      </c>
      <c r="Q216" s="2">
        <v>107.65165745353193</v>
      </c>
      <c r="R216" s="2">
        <v>97.055763077736415</v>
      </c>
      <c r="S216" s="2">
        <v>87.377017438379198</v>
      </c>
      <c r="T216" s="2">
        <v>77.447790297833251</v>
      </c>
      <c r="U216" s="2">
        <v>72.455939539082308</v>
      </c>
      <c r="V216" s="2">
        <v>67.790274774091586</v>
      </c>
      <c r="W216" s="2">
        <v>63.365966275458803</v>
      </c>
      <c r="X216" s="2">
        <v>59.16479483842916</v>
      </c>
      <c r="Y216" s="2">
        <v>55.17320303895324</v>
      </c>
      <c r="Z216" s="2">
        <v>51.384975601566502</v>
      </c>
      <c r="AA216" s="2">
        <v>49.480044706683955</v>
      </c>
      <c r="AB216" s="2">
        <v>47.618468599472465</v>
      </c>
      <c r="AC216" s="2">
        <v>45.799277509782456</v>
      </c>
      <c r="AD216" s="2">
        <v>44.01894991188815</v>
      </c>
      <c r="AE216" s="2">
        <v>42.277568441660584</v>
      </c>
      <c r="AF216" s="2">
        <v>42.01806874432193</v>
      </c>
      <c r="AG216" s="2">
        <v>41.758718470262451</v>
      </c>
      <c r="AH216" s="2">
        <v>41.499187491186817</v>
      </c>
      <c r="AI216" s="2">
        <v>41.232990945348483</v>
      </c>
      <c r="AJ216" s="2">
        <v>41.501426021933845</v>
      </c>
      <c r="AK216" s="2"/>
      <c r="AL216" s="2"/>
      <c r="AM216" s="2"/>
      <c r="AN216" s="2"/>
      <c r="AO216" s="2"/>
    </row>
    <row r="217" spans="1:41" x14ac:dyDescent="0.25">
      <c r="A217" s="10" t="s">
        <v>207</v>
      </c>
      <c r="B217" s="10" t="s">
        <v>238</v>
      </c>
      <c r="C217" s="10" t="str">
        <f>VLOOKUP(B217,codes!A:F,3,FALSE)</f>
        <v>Emissionsfaktor der Stromerzeugung</v>
      </c>
      <c r="D217" s="10" t="s">
        <v>20</v>
      </c>
      <c r="E217" s="10" t="s">
        <v>239</v>
      </c>
      <c r="F217" s="10" t="s">
        <v>240</v>
      </c>
      <c r="G217" s="10" t="s">
        <v>18</v>
      </c>
      <c r="H217" s="6" t="s">
        <v>16</v>
      </c>
      <c r="I217" s="6"/>
      <c r="J217" s="6" t="s">
        <v>241</v>
      </c>
      <c r="K217" s="2">
        <v>303.28451592625862</v>
      </c>
      <c r="L217" s="2">
        <v>269.89180363110313</v>
      </c>
      <c r="M217" s="2">
        <v>225.55800130097123</v>
      </c>
      <c r="N217" s="2">
        <v>182.30550988034111</v>
      </c>
      <c r="O217" s="2">
        <v>138.9076422376404</v>
      </c>
      <c r="P217" s="2">
        <v>132.65299097645283</v>
      </c>
      <c r="Q217" s="2">
        <v>125.47401636935666</v>
      </c>
      <c r="R217" s="2">
        <v>113.07538218934465</v>
      </c>
      <c r="S217" s="2">
        <v>102.77292737637548</v>
      </c>
      <c r="T217" s="2">
        <v>91.871168526565256</v>
      </c>
      <c r="U217" s="2">
        <v>84.900784969511804</v>
      </c>
      <c r="V217" s="2">
        <v>78.001528681131092</v>
      </c>
      <c r="W217" s="2">
        <v>71.427140926036898</v>
      </c>
      <c r="X217" s="2">
        <v>65.155963688980208</v>
      </c>
      <c r="Y217" s="2">
        <v>59.165669658184633</v>
      </c>
      <c r="Z217" s="2">
        <v>53.441571787545982</v>
      </c>
      <c r="AA217" s="2">
        <v>51.154889641114821</v>
      </c>
      <c r="AB217" s="2">
        <v>48.927491056858848</v>
      </c>
      <c r="AC217" s="2">
        <v>46.754908036797858</v>
      </c>
      <c r="AD217" s="2">
        <v>44.632700278328272</v>
      </c>
      <c r="AE217" s="2">
        <v>42.562721256762551</v>
      </c>
      <c r="AF217" s="2">
        <v>41.995793398351587</v>
      </c>
      <c r="AG217" s="2">
        <v>41.433047544419338</v>
      </c>
      <c r="AH217" s="2">
        <v>40.871934305715385</v>
      </c>
      <c r="AI217" s="2">
        <v>40.306775903092912</v>
      </c>
      <c r="AJ217" s="2">
        <v>39.406540009138077</v>
      </c>
      <c r="AK217" s="2"/>
      <c r="AL217" s="2"/>
      <c r="AM217" s="2"/>
      <c r="AN217" s="2"/>
      <c r="AO217" s="2"/>
    </row>
    <row r="218" spans="1:41" x14ac:dyDescent="0.25">
      <c r="A218" s="10" t="s">
        <v>207</v>
      </c>
      <c r="B218" s="10" t="s">
        <v>242</v>
      </c>
      <c r="C218" s="10" t="str">
        <f>VLOOKUP(B218,codes!A:F,3,FALSE)</f>
        <v>Emissionsfaktor Fernwärme</v>
      </c>
      <c r="D218" s="10" t="s">
        <v>20</v>
      </c>
      <c r="E218" s="10" t="s">
        <v>243</v>
      </c>
      <c r="F218" s="10" t="s">
        <v>240</v>
      </c>
      <c r="G218" s="10" t="s">
        <v>15</v>
      </c>
      <c r="H218" s="6" t="s">
        <v>16</v>
      </c>
      <c r="I218" s="6"/>
      <c r="J218" s="6" t="s">
        <v>244</v>
      </c>
      <c r="K218" s="2">
        <v>159.11694197953884</v>
      </c>
      <c r="L218" s="2">
        <v>154.45936295134192</v>
      </c>
      <c r="M218" s="2">
        <v>154.26609182776053</v>
      </c>
      <c r="N218" s="2">
        <v>153.65337940405996</v>
      </c>
      <c r="O218" s="2">
        <v>154.12079254720277</v>
      </c>
      <c r="P218" s="2">
        <v>144.25835464623893</v>
      </c>
      <c r="Q218" s="2">
        <v>142.5899891263017</v>
      </c>
      <c r="R218" s="2">
        <v>142.3334789938522</v>
      </c>
      <c r="S218" s="2">
        <v>142.06924658749202</v>
      </c>
      <c r="T218" s="2">
        <v>140.16862250626576</v>
      </c>
      <c r="U218" s="2">
        <v>134.74786227147348</v>
      </c>
      <c r="V218" s="2">
        <v>129.39046487014613</v>
      </c>
      <c r="W218" s="2">
        <v>124.84108577640343</v>
      </c>
      <c r="X218" s="2">
        <v>120.13743266880337</v>
      </c>
      <c r="Y218" s="2">
        <v>114.66969505429533</v>
      </c>
      <c r="Z218" s="2">
        <v>109.24440340617674</v>
      </c>
      <c r="AA218" s="2">
        <v>107.0457070914792</v>
      </c>
      <c r="AB218" s="2">
        <v>104.6204740038863</v>
      </c>
      <c r="AC218" s="2">
        <v>102.07518423431782</v>
      </c>
      <c r="AD218" s="2">
        <v>99.416973065662333</v>
      </c>
      <c r="AE218" s="2">
        <v>96.835462752613154</v>
      </c>
      <c r="AF218" s="2">
        <v>95.817352281818202</v>
      </c>
      <c r="AG218" s="2">
        <v>94.763598478949049</v>
      </c>
      <c r="AH218" s="2">
        <v>93.542520104872111</v>
      </c>
      <c r="AI218" s="2">
        <v>92.011582824206172</v>
      </c>
      <c r="AJ218" s="2">
        <v>93.968010606844459</v>
      </c>
      <c r="AK218" s="2"/>
      <c r="AL218" s="2"/>
      <c r="AM218" s="2"/>
      <c r="AN218" s="2"/>
      <c r="AO218" s="2"/>
    </row>
    <row r="219" spans="1:41" x14ac:dyDescent="0.25">
      <c r="A219" s="10" t="s">
        <v>207</v>
      </c>
      <c r="B219" s="10" t="s">
        <v>242</v>
      </c>
      <c r="C219" s="10" t="str">
        <f>VLOOKUP(B219,codes!A:F,3,FALSE)</f>
        <v>Emissionsfaktor Fernwärme</v>
      </c>
      <c r="D219" s="10" t="s">
        <v>20</v>
      </c>
      <c r="E219" s="10" t="s">
        <v>243</v>
      </c>
      <c r="F219" s="10" t="s">
        <v>240</v>
      </c>
      <c r="G219" s="10" t="s">
        <v>18</v>
      </c>
      <c r="H219" s="6" t="s">
        <v>16</v>
      </c>
      <c r="I219" s="6"/>
      <c r="J219" s="6" t="s">
        <v>244</v>
      </c>
      <c r="K219" s="2">
        <v>159.11607400864642</v>
      </c>
      <c r="L219" s="2">
        <v>154.48909582526892</v>
      </c>
      <c r="M219" s="2">
        <v>153.7576126261649</v>
      </c>
      <c r="N219" s="2">
        <v>152.80456926703926</v>
      </c>
      <c r="O219" s="2">
        <v>153.23463711567575</v>
      </c>
      <c r="P219" s="2">
        <v>140.49207979472692</v>
      </c>
      <c r="Q219" s="2">
        <v>136.3765211145159</v>
      </c>
      <c r="R219" s="2">
        <v>135.60010724569293</v>
      </c>
      <c r="S219" s="2">
        <v>135.33997559387018</v>
      </c>
      <c r="T219" s="2">
        <v>132.69836364651255</v>
      </c>
      <c r="U219" s="2">
        <v>124.679926282385</v>
      </c>
      <c r="V219" s="2">
        <v>118.9430398669742</v>
      </c>
      <c r="W219" s="2">
        <v>113.83491591371609</v>
      </c>
      <c r="X219" s="2">
        <v>108.55009235881869</v>
      </c>
      <c r="Y219" s="2">
        <v>102.44224543257025</v>
      </c>
      <c r="Z219" s="2">
        <v>96.36876730695991</v>
      </c>
      <c r="AA219" s="2">
        <v>93.25961311318774</v>
      </c>
      <c r="AB219" s="2">
        <v>89.904783774070324</v>
      </c>
      <c r="AC219" s="2">
        <v>86.425074281872497</v>
      </c>
      <c r="AD219" s="2">
        <v>82.818616713259416</v>
      </c>
      <c r="AE219" s="2">
        <v>79.305456818145345</v>
      </c>
      <c r="AF219" s="2">
        <v>76.673720788845117</v>
      </c>
      <c r="AG219" s="2">
        <v>73.737787504562675</v>
      </c>
      <c r="AH219" s="2">
        <v>70.608054502150082</v>
      </c>
      <c r="AI219" s="2">
        <v>67.236057910578936</v>
      </c>
      <c r="AJ219" s="2">
        <v>69.095669865767348</v>
      </c>
      <c r="AK219" s="2"/>
      <c r="AL219" s="2"/>
      <c r="AM219" s="2"/>
      <c r="AN219" s="2"/>
      <c r="AO219" s="2"/>
    </row>
    <row r="220" spans="1:41" ht="15" customHeight="1" x14ac:dyDescent="0.35">
      <c r="A220" s="10" t="s">
        <v>207</v>
      </c>
      <c r="B220" s="10" t="s">
        <v>245</v>
      </c>
      <c r="C220" s="10" t="str">
        <f>VLOOKUP(B220,codes!A:F,3,FALSE)</f>
        <v>Gesamter Wärmeverbrauch in Wärmenetzen</v>
      </c>
      <c r="D220" s="10" t="s">
        <v>20</v>
      </c>
      <c r="E220" s="10" t="s">
        <v>246</v>
      </c>
      <c r="F220" s="10" t="s">
        <v>247</v>
      </c>
      <c r="G220" s="10" t="s">
        <v>15</v>
      </c>
      <c r="H220" s="6" t="s">
        <v>210</v>
      </c>
      <c r="I220" s="6"/>
      <c r="J220" s="6" t="s">
        <v>248</v>
      </c>
      <c r="K220" s="2">
        <v>233.6545440101211</v>
      </c>
      <c r="L220" s="2">
        <v>231.05476459017939</v>
      </c>
      <c r="M220" s="2">
        <v>226.6076500047887</v>
      </c>
      <c r="N220" s="2">
        <v>223.46401124772481</v>
      </c>
      <c r="O220" s="2">
        <v>222.62953672589339</v>
      </c>
      <c r="P220" s="2">
        <v>224.10527743364011</v>
      </c>
      <c r="Q220" s="2">
        <v>225.35881735259281</v>
      </c>
      <c r="R220" s="2">
        <v>225.90501632597491</v>
      </c>
      <c r="S220" s="2">
        <v>225.3263391408251</v>
      </c>
      <c r="T220" s="2">
        <v>224.2924081062155</v>
      </c>
      <c r="U220" s="2">
        <v>224.03482591685909</v>
      </c>
      <c r="V220" s="2"/>
      <c r="W220" s="2"/>
      <c r="X220" s="2"/>
      <c r="Y220" s="2"/>
      <c r="Z220" s="2">
        <v>226.79363883246481</v>
      </c>
      <c r="AA220" s="2"/>
      <c r="AB220" s="2"/>
      <c r="AC220" s="2"/>
      <c r="AD220" s="2"/>
      <c r="AE220" s="2">
        <v>232.4133004724093</v>
      </c>
      <c r="AF220" s="2"/>
      <c r="AG220" s="2"/>
      <c r="AH220" s="2"/>
      <c r="AI220" s="2"/>
      <c r="AJ220" s="2">
        <v>239.212794328981</v>
      </c>
      <c r="AK220" s="2"/>
      <c r="AL220" s="2"/>
      <c r="AM220" s="2"/>
      <c r="AN220" s="2"/>
      <c r="AO220" s="2"/>
    </row>
    <row r="221" spans="1:41" ht="15" customHeight="1" x14ac:dyDescent="0.35">
      <c r="A221" s="10" t="s">
        <v>207</v>
      </c>
      <c r="B221" s="10" t="s">
        <v>245</v>
      </c>
      <c r="C221" s="10" t="str">
        <f>VLOOKUP(B221,codes!A:F,3,FALSE)</f>
        <v>Gesamter Wärmeverbrauch in Wärmenetzen</v>
      </c>
      <c r="D221" s="10" t="s">
        <v>20</v>
      </c>
      <c r="E221" s="10" t="s">
        <v>246</v>
      </c>
      <c r="F221" s="10" t="s">
        <v>247</v>
      </c>
      <c r="G221" s="10" t="s">
        <v>18</v>
      </c>
      <c r="H221" s="6" t="s">
        <v>210</v>
      </c>
      <c r="I221" s="6"/>
      <c r="J221" s="6" t="s">
        <v>248</v>
      </c>
      <c r="K221" s="2">
        <v>233.65245937972799</v>
      </c>
      <c r="L221" s="2">
        <v>231.03278264085611</v>
      </c>
      <c r="M221" s="2">
        <v>225.7991086639073</v>
      </c>
      <c r="N221" s="2">
        <v>221.86099289974931</v>
      </c>
      <c r="O221" s="2">
        <v>220.25708570545859</v>
      </c>
      <c r="P221" s="2">
        <v>220.5492268441669</v>
      </c>
      <c r="Q221" s="2">
        <v>220.90794026058899</v>
      </c>
      <c r="R221" s="2">
        <v>219.27141328251679</v>
      </c>
      <c r="S221" s="2">
        <v>218.13333551455739</v>
      </c>
      <c r="T221" s="2">
        <v>215.66578480830071</v>
      </c>
      <c r="U221" s="2">
        <v>215.01954936750499</v>
      </c>
      <c r="V221" s="2"/>
      <c r="W221" s="2"/>
      <c r="X221" s="2"/>
      <c r="Y221" s="2"/>
      <c r="Z221" s="2">
        <v>218.19797807610769</v>
      </c>
      <c r="AA221" s="2"/>
      <c r="AB221" s="2"/>
      <c r="AC221" s="2"/>
      <c r="AD221" s="2"/>
      <c r="AE221" s="2">
        <v>225.33801171483569</v>
      </c>
      <c r="AF221" s="2"/>
      <c r="AG221" s="2"/>
      <c r="AH221" s="2"/>
      <c r="AI221" s="2"/>
      <c r="AJ221" s="2">
        <v>233.1162336904577</v>
      </c>
      <c r="AK221" s="2"/>
      <c r="AL221" s="2"/>
      <c r="AM221" s="2"/>
      <c r="AN221" s="2"/>
      <c r="AO221" s="2"/>
    </row>
    <row r="222" spans="1:41" ht="15" customHeight="1" x14ac:dyDescent="0.35">
      <c r="A222" s="10" t="s">
        <v>207</v>
      </c>
      <c r="B222" s="10" t="s">
        <v>249</v>
      </c>
      <c r="C222" s="10" t="str">
        <f>VLOOKUP(B222,codes!A:F,3,FALSE)</f>
        <v>Elektrische Leistung - fossile KWK-Scheiben</v>
      </c>
      <c r="D222" s="10" t="s">
        <v>20</v>
      </c>
      <c r="E222" s="10" t="s">
        <v>250</v>
      </c>
      <c r="F222" s="10" t="s">
        <v>217</v>
      </c>
      <c r="G222" s="10" t="s">
        <v>15</v>
      </c>
      <c r="H222" s="6" t="s">
        <v>210</v>
      </c>
      <c r="I222" s="6"/>
      <c r="J222" s="6" t="s">
        <v>251</v>
      </c>
      <c r="K222" s="2">
        <v>30.975000000000001</v>
      </c>
      <c r="L222" s="2">
        <v>30.69566</v>
      </c>
      <c r="M222" s="2">
        <v>31.899250000000009</v>
      </c>
      <c r="N222" s="2">
        <v>31.706949999999999</v>
      </c>
      <c r="O222" s="2">
        <v>31.64331</v>
      </c>
      <c r="P222" s="2">
        <v>30.27404000000001</v>
      </c>
      <c r="Q222" s="2">
        <v>29.942129999999999</v>
      </c>
      <c r="R222" s="2">
        <v>29.773430000000001</v>
      </c>
      <c r="S222" s="2">
        <v>29.189579999999999</v>
      </c>
      <c r="T222" s="2">
        <v>28.897659999999998</v>
      </c>
      <c r="U222" s="2">
        <v>28.781590000000001</v>
      </c>
      <c r="V222" s="2"/>
      <c r="W222" s="2"/>
      <c r="X222" s="2"/>
      <c r="Y222" s="2"/>
      <c r="Z222" s="2">
        <v>28.298189999999991</v>
      </c>
      <c r="AA222" s="2"/>
      <c r="AB222" s="2"/>
      <c r="AC222" s="2"/>
      <c r="AD222" s="2"/>
      <c r="AE222" s="2">
        <v>28.192779999999999</v>
      </c>
      <c r="AF222" s="2"/>
      <c r="AG222" s="2"/>
      <c r="AH222" s="2"/>
      <c r="AI222" s="2"/>
      <c r="AJ222" s="2">
        <v>28.231020000000001</v>
      </c>
      <c r="AK222" s="2"/>
      <c r="AL222" s="2"/>
      <c r="AM222" s="2"/>
      <c r="AN222" s="2"/>
      <c r="AO222" s="2"/>
    </row>
    <row r="223" spans="1:41" ht="15" customHeight="1" x14ac:dyDescent="0.35">
      <c r="A223" s="10" t="s">
        <v>207</v>
      </c>
      <c r="B223" s="10" t="s">
        <v>249</v>
      </c>
      <c r="C223" s="10" t="str">
        <f>VLOOKUP(B223,codes!A:F,3,FALSE)</f>
        <v>Elektrische Leistung - fossile KWK-Scheiben</v>
      </c>
      <c r="D223" s="10" t="s">
        <v>20</v>
      </c>
      <c r="E223" s="10" t="s">
        <v>250</v>
      </c>
      <c r="F223" s="10" t="s">
        <v>217</v>
      </c>
      <c r="G223" s="10" t="s">
        <v>18</v>
      </c>
      <c r="H223" s="6" t="s">
        <v>210</v>
      </c>
      <c r="I223" s="6"/>
      <c r="J223" s="6" t="s">
        <v>251</v>
      </c>
      <c r="K223" s="2">
        <v>30.974900000000002</v>
      </c>
      <c r="L223" s="2">
        <v>30.694610000000001</v>
      </c>
      <c r="M223" s="2">
        <v>31.89838000000001</v>
      </c>
      <c r="N223" s="2">
        <v>31.705880000000001</v>
      </c>
      <c r="O223" s="2">
        <v>31.643229999999999</v>
      </c>
      <c r="P223" s="2">
        <v>30.27272000000001</v>
      </c>
      <c r="Q223" s="2">
        <v>29.941199999999998</v>
      </c>
      <c r="R223" s="2">
        <v>29.771609999999999</v>
      </c>
      <c r="S223" s="2">
        <v>29.186959999999999</v>
      </c>
      <c r="T223" s="2">
        <v>28.894659999999998</v>
      </c>
      <c r="U223" s="2">
        <v>28.718060000000001</v>
      </c>
      <c r="V223" s="2"/>
      <c r="W223" s="2"/>
      <c r="X223" s="2"/>
      <c r="Y223" s="2"/>
      <c r="Z223" s="2">
        <v>28.093489999999999</v>
      </c>
      <c r="AA223" s="2"/>
      <c r="AB223" s="2"/>
      <c r="AC223" s="2"/>
      <c r="AD223" s="2"/>
      <c r="AE223" s="2">
        <v>27.848749999999999</v>
      </c>
      <c r="AF223" s="2"/>
      <c r="AG223" s="2"/>
      <c r="AH223" s="2"/>
      <c r="AI223" s="2"/>
      <c r="AJ223" s="2">
        <v>27.746200000000002</v>
      </c>
      <c r="AK223" s="2"/>
      <c r="AL223" s="2"/>
      <c r="AM223" s="2"/>
      <c r="AN223" s="2"/>
      <c r="AO223" s="2"/>
    </row>
    <row r="224" spans="1:41" ht="15" customHeight="1" x14ac:dyDescent="0.35">
      <c r="A224" s="10" t="s">
        <v>207</v>
      </c>
      <c r="B224" s="10" t="s">
        <v>252</v>
      </c>
      <c r="C224" s="10" t="str">
        <f>VLOOKUP(B224,codes!A:F,3,FALSE)</f>
        <v>Energiemenge - fossile Wärmeerzeugung aus KWK</v>
      </c>
      <c r="D224" s="10" t="s">
        <v>20</v>
      </c>
      <c r="E224" s="10" t="s">
        <v>253</v>
      </c>
      <c r="F224" s="10" t="s">
        <v>247</v>
      </c>
      <c r="G224" s="10" t="s">
        <v>15</v>
      </c>
      <c r="H224" s="6" t="s">
        <v>210</v>
      </c>
      <c r="I224" s="6"/>
      <c r="J224" s="6"/>
      <c r="K224" s="2">
        <v>144.12896417513679</v>
      </c>
      <c r="L224" s="2">
        <v>139.59787910429071</v>
      </c>
      <c r="M224" s="2">
        <v>135.87528549897479</v>
      </c>
      <c r="N224" s="2">
        <v>131.33916862067659</v>
      </c>
      <c r="O224" s="2">
        <v>129.024201918568</v>
      </c>
      <c r="P224" s="2">
        <v>125.73813718342819</v>
      </c>
      <c r="Q224" s="2">
        <v>123.66840902560109</v>
      </c>
      <c r="R224" s="2">
        <v>121.44620746243859</v>
      </c>
      <c r="S224" s="2">
        <v>119.0537793719498</v>
      </c>
      <c r="T224" s="2">
        <v>115.2721585118545</v>
      </c>
      <c r="U224" s="2">
        <v>110.17445906621499</v>
      </c>
      <c r="V224" s="2"/>
      <c r="W224" s="2"/>
      <c r="X224" s="2"/>
      <c r="Y224" s="2"/>
      <c r="Z224" s="2">
        <v>84.889951850450274</v>
      </c>
      <c r="AA224" s="2"/>
      <c r="AB224" s="2"/>
      <c r="AC224" s="2"/>
      <c r="AD224" s="2"/>
      <c r="AE224" s="2">
        <v>71.243722704445489</v>
      </c>
      <c r="AF224" s="2"/>
      <c r="AG224" s="2"/>
      <c r="AH224" s="2"/>
      <c r="AI224" s="2"/>
      <c r="AJ224" s="2">
        <v>67.077831206357232</v>
      </c>
      <c r="AK224" s="2"/>
      <c r="AL224" s="2"/>
      <c r="AM224" s="2"/>
      <c r="AN224" s="2"/>
      <c r="AO224" s="2"/>
    </row>
    <row r="225" spans="1:41" ht="15" customHeight="1" x14ac:dyDescent="0.35">
      <c r="A225" s="10" t="s">
        <v>207</v>
      </c>
      <c r="B225" s="10" t="s">
        <v>252</v>
      </c>
      <c r="C225" s="10" t="str">
        <f>VLOOKUP(B225,codes!A:F,3,FALSE)</f>
        <v>Energiemenge - fossile Wärmeerzeugung aus KWK</v>
      </c>
      <c r="D225" s="10" t="s">
        <v>20</v>
      </c>
      <c r="E225" s="10" t="s">
        <v>253</v>
      </c>
      <c r="F225" s="10" t="s">
        <v>247</v>
      </c>
      <c r="G225" s="10" t="s">
        <v>18</v>
      </c>
      <c r="H225" s="6" t="s">
        <v>210</v>
      </c>
      <c r="I225" s="6"/>
      <c r="J225" s="6"/>
      <c r="K225" s="2">
        <v>144.14645880038779</v>
      </c>
      <c r="L225" s="2">
        <v>139.63345024799281</v>
      </c>
      <c r="M225" s="2">
        <v>135.16803718346119</v>
      </c>
      <c r="N225" s="2">
        <v>130.06346405280601</v>
      </c>
      <c r="O225" s="2">
        <v>127.4596951216359</v>
      </c>
      <c r="P225" s="2">
        <v>121.3481053391681</v>
      </c>
      <c r="Q225" s="2">
        <v>116.6684395155515</v>
      </c>
      <c r="R225" s="2">
        <v>113.01530804230499</v>
      </c>
      <c r="S225" s="2">
        <v>110.31973829792609</v>
      </c>
      <c r="T225" s="2">
        <v>105.4536185160046</v>
      </c>
      <c r="U225" s="2">
        <v>100.78760662911751</v>
      </c>
      <c r="V225" s="2"/>
      <c r="W225" s="2"/>
      <c r="X225" s="2"/>
      <c r="Y225" s="2"/>
      <c r="Z225" s="2">
        <v>80.483876930690442</v>
      </c>
      <c r="AA225" s="2"/>
      <c r="AB225" s="2"/>
      <c r="AC225" s="2"/>
      <c r="AD225" s="2"/>
      <c r="AE225" s="2">
        <v>70.228309604844398</v>
      </c>
      <c r="AF225" s="2"/>
      <c r="AG225" s="2"/>
      <c r="AH225" s="2"/>
      <c r="AI225" s="2"/>
      <c r="AJ225" s="2">
        <v>66.698928474506729</v>
      </c>
      <c r="AK225" s="2"/>
      <c r="AL225" s="2"/>
      <c r="AM225" s="2"/>
      <c r="AN225" s="2"/>
      <c r="AO225" s="2"/>
    </row>
    <row r="226" spans="1:41" ht="15" customHeight="1" x14ac:dyDescent="0.35">
      <c r="A226" s="10" t="s">
        <v>207</v>
      </c>
      <c r="B226" s="10" t="s">
        <v>254</v>
      </c>
      <c r="C226" s="10" t="str">
        <f>VLOOKUP(B226,codes!A:F,3,FALSE)</f>
        <v>Technologiemix von klimaneutraler Wärmeversorgung - Solarthermie</v>
      </c>
      <c r="D226" s="10" t="s">
        <v>20</v>
      </c>
      <c r="E226" s="10" t="s">
        <v>255</v>
      </c>
      <c r="F226" s="10" t="s">
        <v>247</v>
      </c>
      <c r="G226" s="10" t="s">
        <v>15</v>
      </c>
      <c r="H226" s="6" t="s">
        <v>210</v>
      </c>
      <c r="I226" s="6"/>
      <c r="J226" s="6"/>
      <c r="K226" s="2">
        <v>7.0000000000000007E-2</v>
      </c>
      <c r="L226" s="2">
        <v>0.14000000000000001</v>
      </c>
      <c r="M226" s="2">
        <v>0.21</v>
      </c>
      <c r="N226" s="2">
        <v>0.28000000000000003</v>
      </c>
      <c r="O226" s="2">
        <v>0.35</v>
      </c>
      <c r="P226" s="2">
        <v>0.42</v>
      </c>
      <c r="Q226" s="2">
        <v>0.44800000000000001</v>
      </c>
      <c r="R226" s="2">
        <v>0.47599999999999998</v>
      </c>
      <c r="S226" s="2">
        <v>0.504</v>
      </c>
      <c r="T226" s="2">
        <v>0.53200000000000003</v>
      </c>
      <c r="U226" s="2">
        <v>0.56000000000000005</v>
      </c>
      <c r="V226" s="2"/>
      <c r="W226" s="2"/>
      <c r="X226" s="2"/>
      <c r="Y226" s="2"/>
      <c r="Z226" s="2">
        <v>0.7</v>
      </c>
      <c r="AA226" s="2"/>
      <c r="AB226" s="2"/>
      <c r="AC226" s="2"/>
      <c r="AD226" s="2"/>
      <c r="AE226" s="2">
        <v>0.77</v>
      </c>
      <c r="AF226" s="2"/>
      <c r="AG226" s="2"/>
      <c r="AH226" s="2"/>
      <c r="AI226" s="2"/>
      <c r="AJ226" s="2">
        <v>0.84</v>
      </c>
      <c r="AK226" s="2"/>
      <c r="AL226" s="2"/>
      <c r="AM226" s="2"/>
      <c r="AN226" s="2"/>
      <c r="AO226" s="2"/>
    </row>
    <row r="227" spans="1:41" ht="15" customHeight="1" x14ac:dyDescent="0.35">
      <c r="A227" s="10" t="s">
        <v>207</v>
      </c>
      <c r="B227" s="10" t="s">
        <v>254</v>
      </c>
      <c r="C227" s="10" t="str">
        <f>VLOOKUP(B227,codes!A:F,3,FALSE)</f>
        <v>Technologiemix von klimaneutraler Wärmeversorgung - Solarthermie</v>
      </c>
      <c r="D227" s="10" t="s">
        <v>20</v>
      </c>
      <c r="E227" s="10" t="s">
        <v>255</v>
      </c>
      <c r="F227" s="10" t="s">
        <v>247</v>
      </c>
      <c r="G227" s="10" t="s">
        <v>18</v>
      </c>
      <c r="H227" s="6" t="s">
        <v>210</v>
      </c>
      <c r="I227" s="6"/>
      <c r="J227" s="6"/>
      <c r="K227" s="2">
        <v>7.0000000000000007E-2</v>
      </c>
      <c r="L227" s="2">
        <v>0.14000000000000001</v>
      </c>
      <c r="M227" s="2">
        <v>0.21</v>
      </c>
      <c r="N227" s="2">
        <v>0.28000000000000003</v>
      </c>
      <c r="O227" s="2">
        <v>0.35</v>
      </c>
      <c r="P227" s="2">
        <v>0.42</v>
      </c>
      <c r="Q227" s="2">
        <v>0.44800000000000001</v>
      </c>
      <c r="R227" s="2">
        <v>0.47599999999999998</v>
      </c>
      <c r="S227" s="2">
        <v>0.504</v>
      </c>
      <c r="T227" s="2">
        <v>0.53200000000000003</v>
      </c>
      <c r="U227" s="2">
        <v>0.56000000000000005</v>
      </c>
      <c r="V227" s="2"/>
      <c r="W227" s="2"/>
      <c r="X227" s="2"/>
      <c r="Y227" s="2"/>
      <c r="Z227" s="2">
        <v>0.7</v>
      </c>
      <c r="AA227" s="2"/>
      <c r="AB227" s="2"/>
      <c r="AC227" s="2"/>
      <c r="AD227" s="2"/>
      <c r="AE227" s="2">
        <v>0.77</v>
      </c>
      <c r="AF227" s="2"/>
      <c r="AG227" s="2"/>
      <c r="AH227" s="2"/>
      <c r="AI227" s="2"/>
      <c r="AJ227" s="2">
        <v>0.84</v>
      </c>
      <c r="AK227" s="2"/>
      <c r="AL227" s="2"/>
      <c r="AM227" s="2"/>
      <c r="AN227" s="2"/>
      <c r="AO227" s="2"/>
    </row>
    <row r="228" spans="1:41" ht="15" customHeight="1" x14ac:dyDescent="0.35">
      <c r="A228" s="10" t="s">
        <v>207</v>
      </c>
      <c r="B228" s="10" t="s">
        <v>256</v>
      </c>
      <c r="C228" s="10" t="str">
        <f>VLOOKUP(B228,codes!A:F,3,FALSE)</f>
        <v>Technologiemix von klimaneutraler Wärmeversorgung - Geothermie</v>
      </c>
      <c r="D228" s="10" t="s">
        <v>20</v>
      </c>
      <c r="E228" s="10" t="s">
        <v>257</v>
      </c>
      <c r="F228" s="10" t="s">
        <v>247</v>
      </c>
      <c r="G228" s="10" t="s">
        <v>15</v>
      </c>
      <c r="H228" s="6" t="s">
        <v>210</v>
      </c>
      <c r="I228" s="6"/>
      <c r="J228" s="6"/>
      <c r="K228" s="2">
        <v>2.5</v>
      </c>
      <c r="L228" s="2">
        <v>3.2</v>
      </c>
      <c r="M228" s="2">
        <v>3.9</v>
      </c>
      <c r="N228" s="2">
        <v>4.5999999999999996</v>
      </c>
      <c r="O228" s="2">
        <v>5.3</v>
      </c>
      <c r="P228" s="2">
        <v>6</v>
      </c>
      <c r="Q228" s="2">
        <v>6.2</v>
      </c>
      <c r="R228" s="2">
        <v>6.4</v>
      </c>
      <c r="S228" s="2">
        <v>6.6</v>
      </c>
      <c r="T228" s="2">
        <v>6.8</v>
      </c>
      <c r="U228" s="2">
        <v>7</v>
      </c>
      <c r="V228" s="2"/>
      <c r="W228" s="2"/>
      <c r="X228" s="2"/>
      <c r="Y228" s="2"/>
      <c r="Z228" s="2">
        <v>8</v>
      </c>
      <c r="AA228" s="2"/>
      <c r="AB228" s="2"/>
      <c r="AC228" s="2"/>
      <c r="AD228" s="2"/>
      <c r="AE228" s="2">
        <v>9</v>
      </c>
      <c r="AF228" s="2"/>
      <c r="AG228" s="2"/>
      <c r="AH228" s="2"/>
      <c r="AI228" s="2"/>
      <c r="AJ228" s="2">
        <v>9.5</v>
      </c>
      <c r="AK228" s="2"/>
      <c r="AL228" s="2"/>
      <c r="AM228" s="2"/>
      <c r="AN228" s="2"/>
      <c r="AO228" s="2"/>
    </row>
    <row r="229" spans="1:41" ht="15" customHeight="1" x14ac:dyDescent="0.35">
      <c r="A229" s="10" t="s">
        <v>207</v>
      </c>
      <c r="B229" s="10" t="s">
        <v>256</v>
      </c>
      <c r="C229" s="10" t="str">
        <f>VLOOKUP(B229,codes!A:F,3,FALSE)</f>
        <v>Technologiemix von klimaneutraler Wärmeversorgung - Geothermie</v>
      </c>
      <c r="D229" s="10" t="s">
        <v>20</v>
      </c>
      <c r="E229" s="10" t="s">
        <v>257</v>
      </c>
      <c r="F229" s="10" t="s">
        <v>247</v>
      </c>
      <c r="G229" s="10" t="s">
        <v>18</v>
      </c>
      <c r="H229" s="6" t="s">
        <v>210</v>
      </c>
      <c r="I229" s="6"/>
      <c r="J229" s="6"/>
      <c r="K229" s="2">
        <v>2.5</v>
      </c>
      <c r="L229" s="2">
        <v>3.2</v>
      </c>
      <c r="M229" s="2">
        <v>3.9</v>
      </c>
      <c r="N229" s="2">
        <v>4.5999999999999996</v>
      </c>
      <c r="O229" s="2">
        <v>5.3</v>
      </c>
      <c r="P229" s="2">
        <v>6</v>
      </c>
      <c r="Q229" s="2">
        <v>6.2</v>
      </c>
      <c r="R229" s="2">
        <v>6.4</v>
      </c>
      <c r="S229" s="2">
        <v>6.6</v>
      </c>
      <c r="T229" s="2">
        <v>6.8</v>
      </c>
      <c r="U229" s="2">
        <v>7</v>
      </c>
      <c r="V229" s="2"/>
      <c r="W229" s="2"/>
      <c r="X229" s="2"/>
      <c r="Y229" s="2"/>
      <c r="Z229" s="2">
        <v>8</v>
      </c>
      <c r="AA229" s="2"/>
      <c r="AB229" s="2"/>
      <c r="AC229" s="2"/>
      <c r="AD229" s="2"/>
      <c r="AE229" s="2">
        <v>9</v>
      </c>
      <c r="AF229" s="2"/>
      <c r="AG229" s="2"/>
      <c r="AH229" s="2"/>
      <c r="AI229" s="2"/>
      <c r="AJ229" s="2">
        <v>9.5</v>
      </c>
      <c r="AK229" s="2"/>
      <c r="AL229" s="2"/>
      <c r="AM229" s="2"/>
      <c r="AN229" s="2"/>
      <c r="AO229" s="2"/>
    </row>
    <row r="230" spans="1:41" ht="15" customHeight="1" x14ac:dyDescent="0.35">
      <c r="A230" s="10" t="s">
        <v>207</v>
      </c>
      <c r="B230" s="10" t="s">
        <v>258</v>
      </c>
      <c r="C230" s="10" t="str">
        <f>VLOOKUP(B230,codes!A:F,3,FALSE)</f>
        <v>Technologiemix klimaneutraler Wärmeversorgung - Großwärmepumpen</v>
      </c>
      <c r="D230" s="10" t="s">
        <v>20</v>
      </c>
      <c r="E230" s="10" t="s">
        <v>259</v>
      </c>
      <c r="F230" s="10" t="s">
        <v>247</v>
      </c>
      <c r="G230" s="10" t="s">
        <v>15</v>
      </c>
      <c r="H230" s="6" t="s">
        <v>210</v>
      </c>
      <c r="I230" s="6"/>
      <c r="J230" s="6"/>
      <c r="K230" s="2">
        <v>5.8509796038269997</v>
      </c>
      <c r="L230" s="2">
        <v>8.6168821682222205</v>
      </c>
      <c r="M230" s="2">
        <v>9.3855449464172107</v>
      </c>
      <c r="N230" s="2">
        <v>12.312894558534021</v>
      </c>
      <c r="O230" s="2">
        <v>15.597017932683229</v>
      </c>
      <c r="P230" s="2">
        <v>22.618141729384661</v>
      </c>
      <c r="Q230" s="2">
        <v>27.960930753964941</v>
      </c>
      <c r="R230" s="2">
        <v>31.959011271595941</v>
      </c>
      <c r="S230" s="2">
        <v>35.337939634919167</v>
      </c>
      <c r="T230" s="2">
        <v>38.542989335954204</v>
      </c>
      <c r="U230" s="2">
        <v>42.017648756504059</v>
      </c>
      <c r="V230" s="2"/>
      <c r="W230" s="2"/>
      <c r="X230" s="2"/>
      <c r="Y230" s="2"/>
      <c r="Z230" s="2">
        <v>56.579161890782423</v>
      </c>
      <c r="AA230" s="2"/>
      <c r="AB230" s="2"/>
      <c r="AC230" s="2"/>
      <c r="AD230" s="2"/>
      <c r="AE230" s="2">
        <v>65.468625366687775</v>
      </c>
      <c r="AF230" s="2"/>
      <c r="AG230" s="2"/>
      <c r="AH230" s="2"/>
      <c r="AI230" s="2"/>
      <c r="AJ230" s="2">
        <v>66.159993764013052</v>
      </c>
      <c r="AK230" s="2"/>
      <c r="AL230" s="2"/>
      <c r="AM230" s="2"/>
      <c r="AN230" s="2"/>
      <c r="AO230" s="2"/>
    </row>
    <row r="231" spans="1:41" ht="15" customHeight="1" x14ac:dyDescent="0.35">
      <c r="A231" s="10" t="s">
        <v>207</v>
      </c>
      <c r="B231" s="10" t="s">
        <v>258</v>
      </c>
      <c r="C231" s="10" t="str">
        <f>VLOOKUP(B231,codes!A:F,3,FALSE)</f>
        <v>Technologiemix klimaneutraler Wärmeversorgung - Großwärmepumpen</v>
      </c>
      <c r="D231" s="10" t="s">
        <v>20</v>
      </c>
      <c r="E231" s="10" t="s">
        <v>259</v>
      </c>
      <c r="F231" s="10" t="s">
        <v>247</v>
      </c>
      <c r="G231" s="10" t="s">
        <v>18</v>
      </c>
      <c r="H231" s="6" t="s">
        <v>210</v>
      </c>
      <c r="I231" s="6"/>
      <c r="J231" s="6"/>
      <c r="K231" s="2">
        <v>5.8384928782470524</v>
      </c>
      <c r="L231" s="2">
        <v>8.5705347377806884</v>
      </c>
      <c r="M231" s="2">
        <v>9.3869238048791885</v>
      </c>
      <c r="N231" s="2">
        <v>12.16608761623502</v>
      </c>
      <c r="O231" s="2">
        <v>15.05028580874205</v>
      </c>
      <c r="P231" s="2">
        <v>23.9240194298327</v>
      </c>
      <c r="Q231" s="2">
        <v>30.921852976083748</v>
      </c>
      <c r="R231" s="2">
        <v>34.387762464582913</v>
      </c>
      <c r="S231" s="2">
        <v>37.491052147001028</v>
      </c>
      <c r="T231" s="2">
        <v>40.362721957266331</v>
      </c>
      <c r="U231" s="2">
        <v>43.555462650954723</v>
      </c>
      <c r="V231" s="2"/>
      <c r="W231" s="2"/>
      <c r="X231" s="2"/>
      <c r="Y231" s="2"/>
      <c r="Z231" s="2">
        <v>57.534323005005717</v>
      </c>
      <c r="AA231" s="2"/>
      <c r="AB231" s="2"/>
      <c r="AC231" s="2"/>
      <c r="AD231" s="2"/>
      <c r="AE231" s="2">
        <v>66.454387132311254</v>
      </c>
      <c r="AF231" s="2"/>
      <c r="AG231" s="2"/>
      <c r="AH231" s="2"/>
      <c r="AI231" s="2"/>
      <c r="AJ231" s="2">
        <v>68.971899158321335</v>
      </c>
      <c r="AK231" s="2"/>
      <c r="AL231" s="2"/>
      <c r="AM231" s="2"/>
      <c r="AN231" s="2"/>
      <c r="AO231" s="2"/>
    </row>
    <row r="232" spans="1:41" ht="15" customHeight="1" x14ac:dyDescent="0.35">
      <c r="A232" s="10" t="s">
        <v>207</v>
      </c>
      <c r="B232" s="10" t="s">
        <v>260</v>
      </c>
      <c r="C232" s="10" t="str">
        <f>VLOOKUP(B232,codes!A:F,3,FALSE)</f>
        <v>Technologiemix von klimaneutraler Wärmeversorgung - Power-to-heat</v>
      </c>
      <c r="D232" s="10" t="s">
        <v>20</v>
      </c>
      <c r="E232" s="10" t="s">
        <v>261</v>
      </c>
      <c r="F232" s="10" t="s">
        <v>247</v>
      </c>
      <c r="G232" s="10" t="s">
        <v>15</v>
      </c>
      <c r="H232" s="6" t="s">
        <v>210</v>
      </c>
      <c r="I232" s="6"/>
      <c r="J232" s="6" t="s">
        <v>262</v>
      </c>
      <c r="K232" s="2">
        <v>0.25401698765926989</v>
      </c>
      <c r="L232" s="2">
        <v>0.28544289426645281</v>
      </c>
      <c r="M232" s="2">
        <v>0.19924649014137691</v>
      </c>
      <c r="N232" s="2">
        <v>0.84379586600698531</v>
      </c>
      <c r="O232" s="2">
        <v>0.9622118305414914</v>
      </c>
      <c r="P232" s="2">
        <v>1.7484232373535631</v>
      </c>
      <c r="Q232" s="2">
        <v>3.102159861475231</v>
      </c>
      <c r="R232" s="2">
        <v>4.4186166934669027</v>
      </c>
      <c r="S232" s="2">
        <v>5.6263681612908831</v>
      </c>
      <c r="T232" s="2">
        <v>7.0144346822053194</v>
      </c>
      <c r="U232" s="2">
        <v>9.199566809460519</v>
      </c>
      <c r="V232" s="2"/>
      <c r="W232" s="2"/>
      <c r="X232" s="2"/>
      <c r="Y232" s="2"/>
      <c r="Z232" s="2">
        <v>18.57203217968345</v>
      </c>
      <c r="AA232" s="2"/>
      <c r="AB232" s="2"/>
      <c r="AC232" s="2"/>
      <c r="AD232" s="2"/>
      <c r="AE232" s="2">
        <v>22.995272114872929</v>
      </c>
      <c r="AF232" s="2"/>
      <c r="AG232" s="2"/>
      <c r="AH232" s="2"/>
      <c r="AI232" s="2"/>
      <c r="AJ232" s="2">
        <v>26.177440915256739</v>
      </c>
      <c r="AK232" s="2"/>
      <c r="AL232" s="2"/>
      <c r="AM232" s="2"/>
      <c r="AN232" s="2"/>
      <c r="AO232" s="2"/>
    </row>
    <row r="233" spans="1:41" ht="15" customHeight="1" x14ac:dyDescent="0.35">
      <c r="A233" s="10" t="s">
        <v>207</v>
      </c>
      <c r="B233" s="10" t="s">
        <v>260</v>
      </c>
      <c r="C233" s="10" t="str">
        <f>VLOOKUP(B233,codes!A:F,3,FALSE)</f>
        <v>Technologiemix von klimaneutraler Wärmeversorgung - Power-to-heat</v>
      </c>
      <c r="D233" s="10" t="s">
        <v>20</v>
      </c>
      <c r="E233" s="10" t="s">
        <v>261</v>
      </c>
      <c r="F233" s="10" t="s">
        <v>247</v>
      </c>
      <c r="G233" s="10" t="s">
        <v>18</v>
      </c>
      <c r="H233" s="6" t="s">
        <v>210</v>
      </c>
      <c r="I233" s="6"/>
      <c r="J233" s="6" t="s">
        <v>262</v>
      </c>
      <c r="K233" s="2">
        <v>0.2472948428185191</v>
      </c>
      <c r="L233" s="2">
        <v>0.26974580180831248</v>
      </c>
      <c r="M233" s="2">
        <v>0.18046403606422251</v>
      </c>
      <c r="N233" s="2">
        <v>0.82194127188995469</v>
      </c>
      <c r="O233" s="2">
        <v>0.9229061105288564</v>
      </c>
      <c r="P233" s="2">
        <v>1.6397484028711919</v>
      </c>
      <c r="Q233" s="2">
        <v>3.0533601753413668</v>
      </c>
      <c r="R233" s="2">
        <v>4.3808206543326387</v>
      </c>
      <c r="S233" s="2">
        <v>5.6829979456961164</v>
      </c>
      <c r="T233" s="2">
        <v>7.1946493834257126</v>
      </c>
      <c r="U233" s="2">
        <v>9.1637567076832056</v>
      </c>
      <c r="V233" s="2"/>
      <c r="W233" s="2"/>
      <c r="X233" s="2"/>
      <c r="Y233" s="2"/>
      <c r="Z233" s="2">
        <v>15.43708357214928</v>
      </c>
      <c r="AA233" s="2"/>
      <c r="AB233" s="2"/>
      <c r="AC233" s="2"/>
      <c r="AD233" s="2"/>
      <c r="AE233" s="2">
        <v>18.64098201692104</v>
      </c>
      <c r="AF233" s="2"/>
      <c r="AG233" s="2"/>
      <c r="AH233" s="2"/>
      <c r="AI233" s="2"/>
      <c r="AJ233" s="2">
        <v>21.011343114078041</v>
      </c>
      <c r="AK233" s="2"/>
      <c r="AL233" s="2"/>
      <c r="AM233" s="2"/>
      <c r="AN233" s="2"/>
      <c r="AO233" s="2"/>
    </row>
    <row r="234" spans="1:41" ht="15" customHeight="1" x14ac:dyDescent="0.35">
      <c r="A234" s="10" t="s">
        <v>207</v>
      </c>
      <c r="B234" s="10" t="s">
        <v>263</v>
      </c>
      <c r="C234" s="10" t="str">
        <f>VLOOKUP(B234,codes!A:F,3,FALSE)</f>
        <v>Technologiemix klimaneutraler Wärmeversorgung - Heizwerke biogen</v>
      </c>
      <c r="D234" s="10" t="s">
        <v>20</v>
      </c>
      <c r="E234" s="10" t="s">
        <v>264</v>
      </c>
      <c r="F234" s="10" t="s">
        <v>247</v>
      </c>
      <c r="G234" s="10" t="s">
        <v>15</v>
      </c>
      <c r="H234" s="6" t="s">
        <v>210</v>
      </c>
      <c r="I234" s="6"/>
      <c r="J234" s="6"/>
      <c r="K234" s="2">
        <v>5.2005111048041064</v>
      </c>
      <c r="L234" s="2">
        <v>5.1674686567488459</v>
      </c>
      <c r="M234" s="2">
        <v>5.0686685494086978</v>
      </c>
      <c r="N234" s="2">
        <v>4.9159737628116771</v>
      </c>
      <c r="O234" s="2">
        <v>4.7397462935136652</v>
      </c>
      <c r="P234" s="2">
        <v>4.3652926007930368</v>
      </c>
      <c r="Q234" s="2">
        <v>3.9792885827670861</v>
      </c>
      <c r="R234" s="2">
        <v>3.6972137016786828</v>
      </c>
      <c r="S234" s="2">
        <v>3.390328545612777</v>
      </c>
      <c r="T234" s="2">
        <v>3.2215215099791559</v>
      </c>
      <c r="U234" s="2">
        <v>3.1822584411029271</v>
      </c>
      <c r="V234" s="2"/>
      <c r="W234" s="2"/>
      <c r="X234" s="2"/>
      <c r="Y234" s="2"/>
      <c r="Z234" s="2">
        <v>3.5518146864224001</v>
      </c>
      <c r="AA234" s="2"/>
      <c r="AB234" s="2"/>
      <c r="AC234" s="2"/>
      <c r="AD234" s="2"/>
      <c r="AE234" s="2">
        <v>4.1103874434940977</v>
      </c>
      <c r="AF234" s="2"/>
      <c r="AG234" s="2"/>
      <c r="AH234" s="2"/>
      <c r="AI234" s="2"/>
      <c r="AJ234" s="2">
        <v>4.804680239472483</v>
      </c>
      <c r="AK234" s="2"/>
      <c r="AL234" s="2"/>
      <c r="AM234" s="2"/>
      <c r="AN234" s="2"/>
      <c r="AO234" s="2"/>
    </row>
    <row r="235" spans="1:41" ht="15" customHeight="1" x14ac:dyDescent="0.35">
      <c r="A235" s="10" t="s">
        <v>207</v>
      </c>
      <c r="B235" s="10" t="s">
        <v>263</v>
      </c>
      <c r="C235" s="10" t="str">
        <f>VLOOKUP(B235,codes!A:F,3,FALSE)</f>
        <v>Technologiemix klimaneutraler Wärmeversorgung - Heizwerke biogen</v>
      </c>
      <c r="D235" s="10" t="s">
        <v>20</v>
      </c>
      <c r="E235" s="10" t="s">
        <v>264</v>
      </c>
      <c r="F235" s="10" t="s">
        <v>247</v>
      </c>
      <c r="G235" s="10" t="s">
        <v>18</v>
      </c>
      <c r="H235" s="6" t="s">
        <v>210</v>
      </c>
      <c r="I235" s="6"/>
      <c r="J235" s="6"/>
      <c r="K235" s="2">
        <v>5.2005111048041064</v>
      </c>
      <c r="L235" s="2">
        <v>5.1674686567488459</v>
      </c>
      <c r="M235" s="2">
        <v>5.0686685494086978</v>
      </c>
      <c r="N235" s="2">
        <v>4.9159737628116771</v>
      </c>
      <c r="O235" s="2">
        <v>4.7397462935136652</v>
      </c>
      <c r="P235" s="2">
        <v>4.3652926007930368</v>
      </c>
      <c r="Q235" s="2">
        <v>3.9792885827670861</v>
      </c>
      <c r="R235" s="2">
        <v>3.6972137016786828</v>
      </c>
      <c r="S235" s="2">
        <v>3.390328545612777</v>
      </c>
      <c r="T235" s="2">
        <v>3.2215215099791559</v>
      </c>
      <c r="U235" s="2">
        <v>3.1466326874857269</v>
      </c>
      <c r="V235" s="2"/>
      <c r="W235" s="2"/>
      <c r="X235" s="2"/>
      <c r="Y235" s="2"/>
      <c r="Z235" s="2">
        <v>3.4330621743650638</v>
      </c>
      <c r="AA235" s="2"/>
      <c r="AB235" s="2"/>
      <c r="AC235" s="2"/>
      <c r="AD235" s="2"/>
      <c r="AE235" s="2">
        <v>3.908508172996628</v>
      </c>
      <c r="AF235" s="2"/>
      <c r="AG235" s="2"/>
      <c r="AH235" s="2"/>
      <c r="AI235" s="2"/>
      <c r="AJ235" s="2">
        <v>4.5196742105348786</v>
      </c>
      <c r="AK235" s="2"/>
      <c r="AL235" s="2"/>
      <c r="AM235" s="2"/>
      <c r="AN235" s="2"/>
      <c r="AO235" s="2"/>
    </row>
    <row r="236" spans="1:41" ht="15" customHeight="1" x14ac:dyDescent="0.35">
      <c r="A236" s="10" t="s">
        <v>207</v>
      </c>
      <c r="B236" s="10" t="s">
        <v>265</v>
      </c>
      <c r="C236" s="10" t="str">
        <f>VLOOKUP(B236,codes!A:F,3,FALSE)</f>
        <v>Technologiemix von klimaneutraler Wärmeversorgung - KWK Wasserstoff</v>
      </c>
      <c r="D236" s="10" t="s">
        <v>20</v>
      </c>
      <c r="E236" s="10" t="s">
        <v>266</v>
      </c>
      <c r="F236" s="10" t="s">
        <v>247</v>
      </c>
      <c r="G236" s="10" t="s">
        <v>15</v>
      </c>
      <c r="H236" s="6" t="s">
        <v>210</v>
      </c>
      <c r="I236" s="6"/>
      <c r="J236" s="6"/>
      <c r="K236" s="2">
        <v>0</v>
      </c>
      <c r="L236" s="2">
        <v>0</v>
      </c>
      <c r="M236" s="2">
        <v>0</v>
      </c>
      <c r="N236" s="2">
        <v>0</v>
      </c>
      <c r="O236" s="2">
        <v>0</v>
      </c>
      <c r="P236" s="2">
        <v>0</v>
      </c>
      <c r="Q236" s="2">
        <v>0</v>
      </c>
      <c r="R236" s="2">
        <v>0</v>
      </c>
      <c r="S236" s="2">
        <v>0</v>
      </c>
      <c r="T236" s="2">
        <v>0</v>
      </c>
      <c r="U236" s="2">
        <v>0</v>
      </c>
      <c r="V236" s="2"/>
      <c r="W236" s="2"/>
      <c r="X236" s="2"/>
      <c r="Y236" s="2"/>
      <c r="Z236" s="2">
        <v>0</v>
      </c>
      <c r="AA236" s="2"/>
      <c r="AB236" s="2"/>
      <c r="AC236" s="2"/>
      <c r="AD236" s="2"/>
      <c r="AE236" s="2">
        <v>0</v>
      </c>
      <c r="AF236" s="2"/>
      <c r="AG236" s="2"/>
      <c r="AH236" s="2"/>
      <c r="AI236" s="2"/>
      <c r="AJ236" s="2">
        <v>0</v>
      </c>
      <c r="AK236" s="2"/>
      <c r="AL236" s="2"/>
      <c r="AM236" s="2"/>
      <c r="AN236" s="2"/>
      <c r="AO236" s="2"/>
    </row>
    <row r="237" spans="1:41" ht="15" customHeight="1" x14ac:dyDescent="0.35">
      <c r="A237" s="10" t="s">
        <v>207</v>
      </c>
      <c r="B237" s="10" t="s">
        <v>265</v>
      </c>
      <c r="C237" s="10" t="str">
        <f>VLOOKUP(B237,codes!A:F,3,FALSE)</f>
        <v>Technologiemix von klimaneutraler Wärmeversorgung - KWK Wasserstoff</v>
      </c>
      <c r="D237" s="10" t="s">
        <v>20</v>
      </c>
      <c r="E237" s="10" t="s">
        <v>266</v>
      </c>
      <c r="F237" s="10" t="s">
        <v>247</v>
      </c>
      <c r="G237" s="10" t="s">
        <v>18</v>
      </c>
      <c r="H237" s="6" t="s">
        <v>210</v>
      </c>
      <c r="I237" s="6"/>
      <c r="J237" s="6"/>
      <c r="K237" s="2">
        <v>0</v>
      </c>
      <c r="L237" s="2">
        <v>0</v>
      </c>
      <c r="M237" s="2">
        <v>0</v>
      </c>
      <c r="N237" s="2">
        <v>0</v>
      </c>
      <c r="O237" s="2">
        <v>0</v>
      </c>
      <c r="P237" s="2">
        <v>0</v>
      </c>
      <c r="Q237" s="2">
        <v>0</v>
      </c>
      <c r="R237" s="2">
        <v>0</v>
      </c>
      <c r="S237" s="2">
        <v>0</v>
      </c>
      <c r="T237" s="2">
        <v>0</v>
      </c>
      <c r="U237" s="2">
        <v>0</v>
      </c>
      <c r="V237" s="2"/>
      <c r="W237" s="2"/>
      <c r="X237" s="2"/>
      <c r="Y237" s="2"/>
      <c r="Z237" s="2">
        <v>0</v>
      </c>
      <c r="AA237" s="2"/>
      <c r="AB237" s="2"/>
      <c r="AC237" s="2"/>
      <c r="AD237" s="2"/>
      <c r="AE237" s="2">
        <v>0</v>
      </c>
      <c r="AF237" s="2"/>
      <c r="AG237" s="2"/>
      <c r="AH237" s="2"/>
      <c r="AI237" s="2"/>
      <c r="AJ237" s="2">
        <v>0</v>
      </c>
      <c r="AK237" s="2"/>
      <c r="AL237" s="2"/>
      <c r="AM237" s="2"/>
      <c r="AN237" s="2"/>
      <c r="AO237" s="2"/>
    </row>
    <row r="238" spans="1:41" x14ac:dyDescent="0.25">
      <c r="A238" s="10" t="s">
        <v>207</v>
      </c>
      <c r="B238" s="10" t="s">
        <v>267</v>
      </c>
      <c r="C238" s="10" t="str">
        <f>VLOOKUP(B238,codes!A:F,3,FALSE)</f>
        <v>Bruttostromerzeugung - Biogas</v>
      </c>
      <c r="D238" s="10" t="s">
        <v>20</v>
      </c>
      <c r="E238" s="10" t="s">
        <v>268</v>
      </c>
      <c r="F238" s="10" t="s">
        <v>105</v>
      </c>
      <c r="G238" s="10" t="s">
        <v>18</v>
      </c>
      <c r="H238" s="6" t="s">
        <v>210</v>
      </c>
      <c r="I238" s="6"/>
      <c r="J238" s="6"/>
      <c r="K238" s="2">
        <v>28.379968843196181</v>
      </c>
      <c r="L238" s="2">
        <v>26.442913035951861</v>
      </c>
      <c r="M238" s="2">
        <v>24.506186969753848</v>
      </c>
      <c r="N238" s="2">
        <v>22.569649127118009</v>
      </c>
      <c r="O238" s="2">
        <v>20.63338137333837</v>
      </c>
      <c r="P238" s="2">
        <v>18.697278103603171</v>
      </c>
      <c r="Q238" s="2">
        <v>17.804501757016851</v>
      </c>
      <c r="R238" s="2">
        <v>16.912140223849612</v>
      </c>
      <c r="S238" s="2">
        <v>16.02019324267917</v>
      </c>
      <c r="T238" s="2">
        <v>15.128645190353961</v>
      </c>
      <c r="U238" s="2">
        <v>14.237424299073099</v>
      </c>
      <c r="V238" s="2"/>
      <c r="W238" s="2"/>
      <c r="X238" s="2"/>
      <c r="Y238" s="2"/>
      <c r="Z238" s="2">
        <v>14.197499883340569</v>
      </c>
      <c r="AA238" s="2"/>
      <c r="AB238" s="2"/>
      <c r="AC238" s="2"/>
      <c r="AD238" s="2"/>
      <c r="AE238" s="2">
        <v>14.182617479421181</v>
      </c>
      <c r="AF238" s="2"/>
      <c r="AG238" s="2"/>
      <c r="AH238" s="2"/>
      <c r="AI238" s="2"/>
      <c r="AJ238" s="2">
        <v>14.168299639731259</v>
      </c>
      <c r="AK238" s="2"/>
      <c r="AL238" s="2"/>
      <c r="AM238" s="2"/>
      <c r="AN238" s="2"/>
      <c r="AO238" s="2"/>
    </row>
    <row r="239" spans="1:41" ht="15" customHeight="1" x14ac:dyDescent="0.35">
      <c r="A239" s="10" t="s">
        <v>207</v>
      </c>
      <c r="B239" s="10" t="s">
        <v>269</v>
      </c>
      <c r="C239" s="10" t="str">
        <f>VLOOKUP(B239,codes!A:F,3,FALSE)</f>
        <v>Installierte Leistung - Großbatteriespeicher</v>
      </c>
      <c r="D239" s="10" t="s">
        <v>20</v>
      </c>
      <c r="E239" s="10" t="s">
        <v>270</v>
      </c>
      <c r="F239" s="10" t="s">
        <v>217</v>
      </c>
      <c r="G239" s="10" t="s">
        <v>15</v>
      </c>
      <c r="H239" s="6" t="s">
        <v>210</v>
      </c>
      <c r="I239" s="6"/>
      <c r="J239" s="6"/>
      <c r="K239" s="2">
        <v>1.838179565429688</v>
      </c>
      <c r="L239" s="2">
        <v>2.8702292480468752</v>
      </c>
      <c r="M239" s="2">
        <v>4.4077011718749999</v>
      </c>
      <c r="N239" s="2">
        <v>5.8562524414062498</v>
      </c>
      <c r="O239" s="2">
        <v>7.50876708984375</v>
      </c>
      <c r="P239" s="2">
        <v>9.0837666015625</v>
      </c>
      <c r="Q239" s="2">
        <v>10.658766601562499</v>
      </c>
      <c r="R239" s="2">
        <v>12.2337666015625</v>
      </c>
      <c r="S239" s="2">
        <v>13.8087666015625</v>
      </c>
      <c r="T239" s="2">
        <v>15.383766601562501</v>
      </c>
      <c r="U239" s="2">
        <v>16.958767578124998</v>
      </c>
      <c r="V239" s="2"/>
      <c r="W239" s="2"/>
      <c r="X239" s="2"/>
      <c r="Y239" s="2"/>
      <c r="Z239" s="2">
        <v>23.032605468749999</v>
      </c>
      <c r="AA239" s="2"/>
      <c r="AB239" s="2"/>
      <c r="AC239" s="2"/>
      <c r="AD239" s="2"/>
      <c r="AE239" s="2">
        <v>24.363126953125001</v>
      </c>
      <c r="AF239" s="2"/>
      <c r="AG239" s="2"/>
      <c r="AH239" s="2"/>
      <c r="AI239" s="2"/>
      <c r="AJ239" s="2">
        <v>27.129728515625001</v>
      </c>
      <c r="AK239" s="2"/>
      <c r="AL239" s="2"/>
      <c r="AM239" s="2"/>
      <c r="AN239" s="2"/>
      <c r="AO239" s="2"/>
    </row>
    <row r="240" spans="1:41" x14ac:dyDescent="0.25">
      <c r="A240" s="10" t="s">
        <v>207</v>
      </c>
      <c r="B240" s="10" t="s">
        <v>271</v>
      </c>
      <c r="C240" s="10" t="str">
        <f>VLOOKUP(B240,codes!A:F,3,FALSE)</f>
        <v>Stromspeicherkapazität  - Pumpspeicher</v>
      </c>
      <c r="D240" s="10" t="s">
        <v>20</v>
      </c>
      <c r="E240" s="10" t="s">
        <v>272</v>
      </c>
      <c r="F240" s="10" t="s">
        <v>105</v>
      </c>
      <c r="G240" s="10" t="s">
        <v>15</v>
      </c>
      <c r="H240" s="6" t="s">
        <v>210</v>
      </c>
      <c r="I240" s="6"/>
      <c r="J240" s="6"/>
      <c r="K240" s="2">
        <v>8.0799999999999997E-2</v>
      </c>
      <c r="L240" s="2">
        <v>8.1599999999999992E-2</v>
      </c>
      <c r="M240" s="2">
        <v>8.2400000976562499E-2</v>
      </c>
      <c r="N240" s="2">
        <v>8.3199999023437499E-2</v>
      </c>
      <c r="O240" s="2">
        <v>8.3999999023437494E-2</v>
      </c>
      <c r="P240" s="2">
        <v>8.48E-2</v>
      </c>
      <c r="Q240" s="2">
        <v>8.5600001953124991E-2</v>
      </c>
      <c r="R240" s="2">
        <v>8.6399998046874996E-2</v>
      </c>
      <c r="S240" s="2">
        <v>8.7199999023437502E-2</v>
      </c>
      <c r="T240" s="2">
        <v>8.8000000976562492E-2</v>
      </c>
      <c r="U240" s="2">
        <v>8.879999999999999E-2</v>
      </c>
      <c r="V240" s="2"/>
      <c r="W240" s="2"/>
      <c r="X240" s="2"/>
      <c r="Y240" s="2"/>
      <c r="Z240" s="2">
        <v>8.879999999999999E-2</v>
      </c>
      <c r="AA240" s="2"/>
      <c r="AB240" s="2"/>
      <c r="AC240" s="2"/>
      <c r="AD240" s="2"/>
      <c r="AE240" s="2">
        <v>8.879999999999999E-2</v>
      </c>
      <c r="AF240" s="2"/>
      <c r="AG240" s="2"/>
      <c r="AH240" s="2"/>
      <c r="AI240" s="2"/>
      <c r="AJ240" s="2">
        <v>8.879999999999999E-2</v>
      </c>
      <c r="AK240" s="2"/>
      <c r="AL240" s="2"/>
      <c r="AM240" s="2"/>
      <c r="AN240" s="2"/>
      <c r="AO240" s="2"/>
    </row>
    <row r="241" spans="1:41" x14ac:dyDescent="0.25">
      <c r="A241" s="10" t="s">
        <v>207</v>
      </c>
      <c r="B241" s="10" t="s">
        <v>267</v>
      </c>
      <c r="C241" s="10" t="str">
        <f>VLOOKUP(B241,codes!A:F,3,FALSE)</f>
        <v>Bruttostromerzeugung - Biogas</v>
      </c>
      <c r="D241" s="10" t="s">
        <v>20</v>
      </c>
      <c r="E241" s="10" t="s">
        <v>268</v>
      </c>
      <c r="F241" s="10" t="s">
        <v>105</v>
      </c>
      <c r="G241" s="10" t="s">
        <v>15</v>
      </c>
      <c r="H241" s="6" t="s">
        <v>210</v>
      </c>
      <c r="I241" s="6"/>
      <c r="J241" s="6"/>
      <c r="K241" s="2">
        <v>28.379968843196181</v>
      </c>
      <c r="L241" s="2">
        <v>26.442913035951861</v>
      </c>
      <c r="M241" s="2">
        <v>24.506186969753848</v>
      </c>
      <c r="N241" s="2">
        <v>22.569649127118009</v>
      </c>
      <c r="O241" s="2">
        <v>20.63338137333837</v>
      </c>
      <c r="P241" s="2">
        <v>18.697278103603171</v>
      </c>
      <c r="Q241" s="2">
        <v>17.804501757016851</v>
      </c>
      <c r="R241" s="2">
        <v>16.912140223849612</v>
      </c>
      <c r="S241" s="2">
        <v>16.02019324267917</v>
      </c>
      <c r="T241" s="2">
        <v>15.128645190353961</v>
      </c>
      <c r="U241" s="2">
        <v>14.237424299073099</v>
      </c>
      <c r="V241" s="2"/>
      <c r="W241" s="2"/>
      <c r="X241" s="2"/>
      <c r="Y241" s="2"/>
      <c r="Z241" s="2">
        <v>14.197499883340569</v>
      </c>
      <c r="AA241" s="2"/>
      <c r="AB241" s="2"/>
      <c r="AC241" s="2"/>
      <c r="AD241" s="2"/>
      <c r="AE241" s="2">
        <v>14.182617479421181</v>
      </c>
      <c r="AF241" s="2"/>
      <c r="AG241" s="2"/>
      <c r="AH241" s="2"/>
      <c r="AI241" s="2"/>
      <c r="AJ241" s="2">
        <v>14.168299639731259</v>
      </c>
      <c r="AK241" s="2"/>
      <c r="AL241" s="2"/>
      <c r="AM241" s="2"/>
      <c r="AN241" s="2"/>
      <c r="AO241" s="2"/>
    </row>
    <row r="242" spans="1:41" ht="15" customHeight="1" x14ac:dyDescent="0.35">
      <c r="A242" s="10" t="s">
        <v>207</v>
      </c>
      <c r="B242" s="10" t="s">
        <v>269</v>
      </c>
      <c r="C242" s="10" t="str">
        <f>VLOOKUP(B242,codes!A:F,3,FALSE)</f>
        <v>Installierte Leistung - Großbatteriespeicher</v>
      </c>
      <c r="D242" s="10" t="s">
        <v>20</v>
      </c>
      <c r="E242" s="10" t="s">
        <v>270</v>
      </c>
      <c r="F242" s="10" t="s">
        <v>217</v>
      </c>
      <c r="G242" s="10" t="s">
        <v>18</v>
      </c>
      <c r="H242" s="6" t="s">
        <v>210</v>
      </c>
      <c r="I242" s="6"/>
      <c r="J242" s="6"/>
      <c r="K242" s="2">
        <v>1.838179565429688</v>
      </c>
      <c r="L242" s="2">
        <v>2.8702292480468752</v>
      </c>
      <c r="M242" s="2">
        <v>4.4077011718749999</v>
      </c>
      <c r="N242" s="2">
        <v>5.8562524414062498</v>
      </c>
      <c r="O242" s="2">
        <v>7.50876708984375</v>
      </c>
      <c r="P242" s="2">
        <v>9.0837666015625</v>
      </c>
      <c r="Q242" s="2">
        <v>10.658766601562499</v>
      </c>
      <c r="R242" s="2">
        <v>12.2337666015625</v>
      </c>
      <c r="S242" s="2">
        <v>13.8087666015625</v>
      </c>
      <c r="T242" s="2">
        <v>15.383766601562501</v>
      </c>
      <c r="U242" s="2">
        <v>16.958767578124998</v>
      </c>
      <c r="V242" s="2"/>
      <c r="W242" s="2"/>
      <c r="X242" s="2"/>
      <c r="Y242" s="2"/>
      <c r="Z242" s="2">
        <v>23.032605468749999</v>
      </c>
      <c r="AA242" s="2"/>
      <c r="AB242" s="2"/>
      <c r="AC242" s="2"/>
      <c r="AD242" s="2"/>
      <c r="AE242" s="2">
        <v>24.363126953125001</v>
      </c>
      <c r="AF242" s="2"/>
      <c r="AG242" s="2"/>
      <c r="AH242" s="2"/>
      <c r="AI242" s="2"/>
      <c r="AJ242" s="2">
        <v>27.129728515625001</v>
      </c>
      <c r="AK242" s="2"/>
      <c r="AL242" s="2"/>
      <c r="AM242" s="2"/>
      <c r="AN242" s="2"/>
      <c r="AO242" s="2"/>
    </row>
    <row r="243" spans="1:41" x14ac:dyDescent="0.25">
      <c r="A243" s="10" t="s">
        <v>207</v>
      </c>
      <c r="B243" s="10" t="s">
        <v>271</v>
      </c>
      <c r="C243" s="10" t="str">
        <f>VLOOKUP(B243,codes!A:F,3,FALSE)</f>
        <v>Stromspeicherkapazität  - Pumpspeicher</v>
      </c>
      <c r="D243" s="10" t="s">
        <v>20</v>
      </c>
      <c r="E243" s="10" t="s">
        <v>272</v>
      </c>
      <c r="F243" s="10" t="s">
        <v>105</v>
      </c>
      <c r="G243" s="10" t="s">
        <v>18</v>
      </c>
      <c r="H243" s="6" t="s">
        <v>210</v>
      </c>
      <c r="I243" s="6"/>
      <c r="J243" s="6"/>
      <c r="K243" s="2">
        <v>8.0799999999999997E-2</v>
      </c>
      <c r="L243" s="2">
        <v>8.1599999999999992E-2</v>
      </c>
      <c r="M243" s="2">
        <v>8.2400000976562499E-2</v>
      </c>
      <c r="N243" s="2">
        <v>8.3199999023437499E-2</v>
      </c>
      <c r="O243" s="2">
        <v>8.3999999023437494E-2</v>
      </c>
      <c r="P243" s="2">
        <v>8.48E-2</v>
      </c>
      <c r="Q243" s="2">
        <v>8.5600001953124991E-2</v>
      </c>
      <c r="R243" s="2">
        <v>8.6399998046874996E-2</v>
      </c>
      <c r="S243" s="2">
        <v>8.7199999023437502E-2</v>
      </c>
      <c r="T243" s="2">
        <v>8.8000000976562492E-2</v>
      </c>
      <c r="U243" s="2">
        <v>8.879999999999999E-2</v>
      </c>
      <c r="V243" s="2"/>
      <c r="W243" s="2"/>
      <c r="X243" s="2"/>
      <c r="Y243" s="2"/>
      <c r="Z243" s="2">
        <v>8.879999999999999E-2</v>
      </c>
      <c r="AA243" s="2"/>
      <c r="AB243" s="2"/>
      <c r="AC243" s="2"/>
      <c r="AD243" s="2"/>
      <c r="AE243" s="2">
        <v>8.879999999999999E-2</v>
      </c>
      <c r="AF243" s="2"/>
      <c r="AG243" s="2"/>
      <c r="AH243" s="2"/>
      <c r="AI243" s="2"/>
      <c r="AJ243" s="2">
        <v>8.879999999999999E-2</v>
      </c>
      <c r="AK243" s="2"/>
      <c r="AL243" s="2"/>
      <c r="AM243" s="2"/>
      <c r="AN243" s="2"/>
      <c r="AO243" s="2"/>
    </row>
    <row r="244" spans="1:41" x14ac:dyDescent="0.25">
      <c r="A244" s="10" t="s">
        <v>273</v>
      </c>
      <c r="B244" s="10" t="s">
        <v>274</v>
      </c>
      <c r="C244" s="10" t="str">
        <f>VLOOKUP(B244,codes!A:F,3,FALSE)</f>
        <v>CO2-Abscheidung - gesamt</v>
      </c>
      <c r="D244" s="10" t="s">
        <v>24</v>
      </c>
      <c r="E244" s="10" t="s">
        <v>275</v>
      </c>
      <c r="F244" s="10" t="s">
        <v>276</v>
      </c>
      <c r="G244" s="10" t="s">
        <v>15</v>
      </c>
      <c r="H244" s="6" t="s">
        <v>277</v>
      </c>
      <c r="I244" s="6"/>
      <c r="J244" s="6" t="s">
        <v>278</v>
      </c>
      <c r="K244" s="2">
        <v>0</v>
      </c>
      <c r="L244" s="2">
        <v>0</v>
      </c>
      <c r="M244" s="2">
        <v>0</v>
      </c>
      <c r="N244" s="2">
        <v>0</v>
      </c>
      <c r="O244" s="2">
        <v>0</v>
      </c>
      <c r="P244" s="2">
        <v>0</v>
      </c>
      <c r="Q244" s="2">
        <v>0</v>
      </c>
      <c r="R244" s="2">
        <v>0</v>
      </c>
      <c r="S244" s="2">
        <v>0.12573621700000001</v>
      </c>
      <c r="T244" s="2">
        <v>0.12808235900000001</v>
      </c>
      <c r="U244" s="2">
        <v>0.13061073500000001</v>
      </c>
      <c r="V244" s="2">
        <v>0.13001068399999999</v>
      </c>
      <c r="W244" s="2">
        <v>0.129577103</v>
      </c>
      <c r="X244" s="2">
        <v>0.129273098</v>
      </c>
      <c r="Y244" s="2">
        <v>0.12912189800000001</v>
      </c>
      <c r="Z244" s="2">
        <v>0.129102613</v>
      </c>
      <c r="AA244" s="2">
        <v>0.12768376300000001</v>
      </c>
      <c r="AB244" s="2">
        <v>0.126336065</v>
      </c>
      <c r="AC244" s="2">
        <v>0.12502528399999999</v>
      </c>
      <c r="AD244" s="2">
        <v>0.12377028399999999</v>
      </c>
      <c r="AE244" s="2">
        <v>0.12255216400000001</v>
      </c>
      <c r="AF244" s="2">
        <v>0.12136661500000001</v>
      </c>
      <c r="AG244" s="2">
        <v>0.12021878200000001</v>
      </c>
      <c r="AH244" s="2">
        <v>0.11911195699999999</v>
      </c>
      <c r="AI244" s="2">
        <v>0.118036719</v>
      </c>
      <c r="AJ244" s="2">
        <v>0.116963969</v>
      </c>
      <c r="AK244" s="2"/>
      <c r="AL244" s="2"/>
      <c r="AM244" s="2"/>
      <c r="AN244" s="2"/>
      <c r="AO244" s="2"/>
    </row>
    <row r="245" spans="1:41" x14ac:dyDescent="0.25">
      <c r="A245" s="10" t="s">
        <v>273</v>
      </c>
      <c r="B245" s="10" t="s">
        <v>274</v>
      </c>
      <c r="C245" s="10" t="str">
        <f>VLOOKUP(B245,codes!A:F,3,FALSE)</f>
        <v>CO2-Abscheidung - gesamt</v>
      </c>
      <c r="D245" s="10" t="s">
        <v>24</v>
      </c>
      <c r="E245" s="10" t="s">
        <v>275</v>
      </c>
      <c r="F245" s="10" t="s">
        <v>276</v>
      </c>
      <c r="G245" s="10" t="s">
        <v>18</v>
      </c>
      <c r="H245" s="6" t="s">
        <v>277</v>
      </c>
      <c r="I245" s="6"/>
      <c r="J245" s="6" t="s">
        <v>278</v>
      </c>
      <c r="K245" s="2">
        <v>0</v>
      </c>
      <c r="L245" s="2">
        <v>7.5172817999999988E-2</v>
      </c>
      <c r="M245" s="2">
        <v>0.38748381700000001</v>
      </c>
      <c r="N245" s="2">
        <v>0.69684136000000008</v>
      </c>
      <c r="O245" s="2">
        <v>1.006377748</v>
      </c>
      <c r="P245" s="2">
        <v>1.2979694390000001</v>
      </c>
      <c r="Q245" s="2">
        <v>2.0579827769999999</v>
      </c>
      <c r="R245" s="2">
        <v>2.8396283120000003</v>
      </c>
      <c r="S245" s="2">
        <v>3.6433429960000003</v>
      </c>
      <c r="T245" s="2">
        <v>4.4717032139999997</v>
      </c>
      <c r="U245" s="2">
        <v>5.3299914620000006</v>
      </c>
      <c r="V245" s="2">
        <v>6.1492514539999998</v>
      </c>
      <c r="W245" s="2">
        <v>6.9653445999999999</v>
      </c>
      <c r="X245" s="2">
        <v>7.7794526739999998</v>
      </c>
      <c r="Y245" s="2">
        <v>8.6363821190000003</v>
      </c>
      <c r="Z245" s="2">
        <v>9.5046988799999994</v>
      </c>
      <c r="AA245" s="2">
        <v>8.6351726099999997</v>
      </c>
      <c r="AB245" s="2">
        <v>8.5857258690000009</v>
      </c>
      <c r="AC245" s="2">
        <v>8.5399173959999999</v>
      </c>
      <c r="AD245" s="2">
        <v>8.4986752199999991</v>
      </c>
      <c r="AE245" s="2">
        <v>8.4602596940000012</v>
      </c>
      <c r="AF245" s="2">
        <v>8.4242441409999991</v>
      </c>
      <c r="AG245" s="2">
        <v>8.3906245699999999</v>
      </c>
      <c r="AH245" s="2">
        <v>8.3597051429999993</v>
      </c>
      <c r="AI245" s="2">
        <v>8.3305653450000001</v>
      </c>
      <c r="AJ245" s="2">
        <v>8.3008868580000001</v>
      </c>
      <c r="AK245" s="2"/>
      <c r="AL245" s="2"/>
      <c r="AM245" s="2"/>
      <c r="AN245" s="2"/>
      <c r="AO245" s="2"/>
    </row>
    <row r="246" spans="1:41" x14ac:dyDescent="0.25">
      <c r="A246" s="10" t="s">
        <v>273</v>
      </c>
      <c r="B246" s="10" t="s">
        <v>279</v>
      </c>
      <c r="C246" s="10" t="str">
        <f>VLOOKUP(B246,codes!A:F,3,FALSE)</f>
        <v>Produktionsmengen/Produktionsindex</v>
      </c>
      <c r="D246" s="10" t="s">
        <v>24</v>
      </c>
      <c r="E246" s="10" t="s">
        <v>280</v>
      </c>
      <c r="F246" s="10" t="s">
        <v>281</v>
      </c>
      <c r="G246" s="10"/>
      <c r="H246" s="6" t="s">
        <v>277</v>
      </c>
      <c r="I246" s="6" t="s">
        <v>282</v>
      </c>
      <c r="J246" s="6" t="s">
        <v>278</v>
      </c>
      <c r="K246" s="2">
        <v>90.762686657694175</v>
      </c>
      <c r="L246" s="2">
        <v>91.98590383938064</v>
      </c>
      <c r="M246" s="2">
        <v>92.53141449931789</v>
      </c>
      <c r="N246" s="2">
        <v>92.826455987175791</v>
      </c>
      <c r="O246" s="2">
        <v>93.21876422506034</v>
      </c>
      <c r="P246" s="2">
        <v>93.721521257435114</v>
      </c>
      <c r="Q246" s="2">
        <v>94.156051580935866</v>
      </c>
      <c r="R246" s="2">
        <v>94.636487822868347</v>
      </c>
      <c r="S246" s="2">
        <v>95.152561599812458</v>
      </c>
      <c r="T246" s="2">
        <v>95.643407911562505</v>
      </c>
      <c r="U246" s="2">
        <v>96.11946236032442</v>
      </c>
      <c r="V246" s="2">
        <v>96.574988802564448</v>
      </c>
      <c r="W246" s="2">
        <v>97.028294945921772</v>
      </c>
      <c r="X246" s="2">
        <v>97.481468955248502</v>
      </c>
      <c r="Y246" s="2">
        <v>97.956399499092896</v>
      </c>
      <c r="Z246" s="2">
        <v>98.457062179703442</v>
      </c>
      <c r="AA246" s="2">
        <v>98.97740068082733</v>
      </c>
      <c r="AB246" s="2">
        <v>99.52181956172484</v>
      </c>
      <c r="AC246" s="2">
        <v>100.06116841283247</v>
      </c>
      <c r="AD246" s="2">
        <v>100.5788433129191</v>
      </c>
      <c r="AE246" s="2">
        <v>101.06170645057469</v>
      </c>
      <c r="AF246" s="2">
        <v>101.49198239562931</v>
      </c>
      <c r="AG246" s="2">
        <v>101.89418488717462</v>
      </c>
      <c r="AH246" s="2">
        <v>102.28674849511124</v>
      </c>
      <c r="AI246" s="2">
        <v>102.6672360176112</v>
      </c>
      <c r="AJ246" s="2">
        <v>103.02544904400031</v>
      </c>
      <c r="AK246" s="2"/>
      <c r="AL246" s="2"/>
      <c r="AM246" s="2"/>
      <c r="AN246" s="2"/>
      <c r="AO246" s="2"/>
    </row>
    <row r="247" spans="1:41" x14ac:dyDescent="0.25">
      <c r="A247" s="10" t="s">
        <v>273</v>
      </c>
      <c r="B247" s="10" t="s">
        <v>283</v>
      </c>
      <c r="C247" s="10" t="str">
        <f>VLOOKUP(B247,codes!A:F,3,FALSE)</f>
        <v>Anteil Strom (und Umgebungswärme aus Wärmepumpen) an Prozesswärmeerzeugung</v>
      </c>
      <c r="D247" s="10" t="s">
        <v>24</v>
      </c>
      <c r="E247" s="10" t="s">
        <v>284</v>
      </c>
      <c r="F247" s="10" t="s">
        <v>17</v>
      </c>
      <c r="G247" s="10" t="s">
        <v>15</v>
      </c>
      <c r="H247" s="6" t="s">
        <v>277</v>
      </c>
      <c r="I247" s="6" t="s">
        <v>285</v>
      </c>
      <c r="J247" s="6"/>
      <c r="K247" s="2">
        <v>9.851713189938998</v>
      </c>
      <c r="L247" s="2">
        <v>12.325440042069747</v>
      </c>
      <c r="M247" s="2">
        <v>15.107272420156962</v>
      </c>
      <c r="N247" s="2">
        <v>17.107931149823269</v>
      </c>
      <c r="O247" s="2">
        <v>18.975692459806176</v>
      </c>
      <c r="P247" s="2">
        <v>20.776017479146351</v>
      </c>
      <c r="Q247" s="2">
        <v>22.694449674707826</v>
      </c>
      <c r="R247" s="2">
        <v>24.770293005186772</v>
      </c>
      <c r="S247" s="2">
        <v>26.853955628619659</v>
      </c>
      <c r="T247" s="2">
        <v>28.902580838990389</v>
      </c>
      <c r="U247" s="2">
        <v>30.020720479552875</v>
      </c>
      <c r="V247" s="2">
        <v>31.257319835574364</v>
      </c>
      <c r="W247" s="2">
        <v>31.644485899745074</v>
      </c>
      <c r="X247" s="2">
        <v>31.914647382594069</v>
      </c>
      <c r="Y247" s="2">
        <v>32.129814607172747</v>
      </c>
      <c r="Z247" s="2">
        <v>32.361208886256186</v>
      </c>
      <c r="AA247" s="2">
        <v>32.519417568896628</v>
      </c>
      <c r="AB247" s="2">
        <v>32.517521772342299</v>
      </c>
      <c r="AC247" s="2">
        <v>32.500082643426005</v>
      </c>
      <c r="AD247" s="2">
        <v>32.449334895516365</v>
      </c>
      <c r="AE247" s="2">
        <v>32.342515139563019</v>
      </c>
      <c r="AF247" s="2">
        <v>32.071687104481853</v>
      </c>
      <c r="AG247" s="2">
        <v>31.748955944629937</v>
      </c>
      <c r="AH247" s="2">
        <v>31.440415451785192</v>
      </c>
      <c r="AI247" s="2">
        <v>31.043539087997456</v>
      </c>
      <c r="AJ247" s="2">
        <v>30.538724237120856</v>
      </c>
      <c r="AK247" s="2"/>
      <c r="AL247" s="2"/>
      <c r="AM247" s="2"/>
      <c r="AN247" s="2"/>
      <c r="AO247" s="2"/>
    </row>
    <row r="248" spans="1:41" ht="15" customHeight="1" x14ac:dyDescent="0.25">
      <c r="A248" s="10" t="s">
        <v>273</v>
      </c>
      <c r="B248" s="10" t="s">
        <v>283</v>
      </c>
      <c r="C248" s="10" t="str">
        <f>VLOOKUP(B248,codes!A:F,3,FALSE)</f>
        <v>Anteil Strom (und Umgebungswärme aus Wärmepumpen) an Prozesswärmeerzeugung</v>
      </c>
      <c r="D248" s="10" t="s">
        <v>24</v>
      </c>
      <c r="E248" s="10" t="s">
        <v>284</v>
      </c>
      <c r="F248" s="10" t="s">
        <v>17</v>
      </c>
      <c r="G248" s="10" t="s">
        <v>18</v>
      </c>
      <c r="H248" s="6" t="s">
        <v>277</v>
      </c>
      <c r="I248" s="6" t="s">
        <v>285</v>
      </c>
      <c r="J248" s="6"/>
      <c r="K248" s="2">
        <v>10.149285706899688</v>
      </c>
      <c r="L248" s="2">
        <v>12.805686677140121</v>
      </c>
      <c r="M248" s="2">
        <v>15.701691662507736</v>
      </c>
      <c r="N248" s="2">
        <v>17.777266397006979</v>
      </c>
      <c r="O248" s="2">
        <v>19.683041734280032</v>
      </c>
      <c r="P248" s="2">
        <v>21.505727717312926</v>
      </c>
      <c r="Q248" s="2">
        <v>23.45601176355455</v>
      </c>
      <c r="R248" s="2">
        <v>25.525398374534468</v>
      </c>
      <c r="S248" s="2">
        <v>27.576668796043556</v>
      </c>
      <c r="T248" s="2">
        <v>29.574735281590993</v>
      </c>
      <c r="U248" s="2">
        <v>30.419855427580373</v>
      </c>
      <c r="V248" s="2">
        <v>31.458276680336343</v>
      </c>
      <c r="W248" s="2">
        <v>31.768602534606487</v>
      </c>
      <c r="X248" s="2">
        <v>32.000565795249493</v>
      </c>
      <c r="Y248" s="2">
        <v>32.192861079802945</v>
      </c>
      <c r="Z248" s="2">
        <v>32.408903520761356</v>
      </c>
      <c r="AA248" s="2">
        <v>32.55630803477159</v>
      </c>
      <c r="AB248" s="2">
        <v>32.546497695600145</v>
      </c>
      <c r="AC248" s="2">
        <v>32.523065638184526</v>
      </c>
      <c r="AD248" s="2">
        <v>32.467719610483663</v>
      </c>
      <c r="AE248" s="2">
        <v>32.357327240424837</v>
      </c>
      <c r="AF248" s="2">
        <v>32.08370010166886</v>
      </c>
      <c r="AG248" s="2">
        <v>31.758756567974235</v>
      </c>
      <c r="AH248" s="2">
        <v>31.448450594947712</v>
      </c>
      <c r="AI248" s="2">
        <v>31.050157814520173</v>
      </c>
      <c r="AJ248" s="2">
        <v>30.538724237120856</v>
      </c>
      <c r="AK248" s="2"/>
      <c r="AL248" s="2"/>
      <c r="AM248" s="2"/>
      <c r="AN248" s="2"/>
      <c r="AO248" s="2"/>
    </row>
    <row r="249" spans="1:41" x14ac:dyDescent="0.25">
      <c r="A249" s="10" t="s">
        <v>273</v>
      </c>
      <c r="B249" s="10" t="s">
        <v>286</v>
      </c>
      <c r="C249" s="10" t="str">
        <f>VLOOKUP(B249,codes!A:F,3,FALSE)</f>
        <v>Elektrifizierungsgrad (Anteil Strom an Endenergiebedarf)</v>
      </c>
      <c r="D249" s="10" t="s">
        <v>24</v>
      </c>
      <c r="E249" s="10" t="s">
        <v>287</v>
      </c>
      <c r="F249" s="10" t="s">
        <v>17</v>
      </c>
      <c r="G249" s="10" t="s">
        <v>15</v>
      </c>
      <c r="H249" s="6" t="s">
        <v>277</v>
      </c>
      <c r="I249" s="6" t="s">
        <v>288</v>
      </c>
      <c r="J249" s="6"/>
      <c r="K249" s="2">
        <v>33.830129600567666</v>
      </c>
      <c r="L249" s="2">
        <v>35.050735265087823</v>
      </c>
      <c r="M249" s="2">
        <v>36.252363124914808</v>
      </c>
      <c r="N249" s="2">
        <v>37.104329752270978</v>
      </c>
      <c r="O249" s="2">
        <v>37.869011307350206</v>
      </c>
      <c r="P249" s="2">
        <v>38.6653429723399</v>
      </c>
      <c r="Q249" s="2">
        <v>39.522952614237539</v>
      </c>
      <c r="R249" s="2">
        <v>40.335107222406208</v>
      </c>
      <c r="S249" s="2">
        <v>41.24603730336873</v>
      </c>
      <c r="T249" s="2">
        <v>42.152292621102262</v>
      </c>
      <c r="U249" s="2">
        <v>42.54853715482276</v>
      </c>
      <c r="V249" s="2">
        <v>43.089500006525462</v>
      </c>
      <c r="W249" s="2">
        <v>43.343938332282896</v>
      </c>
      <c r="X249" s="2">
        <v>43.555677399932883</v>
      </c>
      <c r="Y249" s="2">
        <v>43.758345541624919</v>
      </c>
      <c r="Z249" s="2">
        <v>43.984923500108927</v>
      </c>
      <c r="AA249" s="2">
        <v>44.160660313677155</v>
      </c>
      <c r="AB249" s="2">
        <v>44.2429094257432</v>
      </c>
      <c r="AC249" s="2">
        <v>44.32896054105224</v>
      </c>
      <c r="AD249" s="2">
        <v>44.398701243109237</v>
      </c>
      <c r="AE249" s="2">
        <v>44.437862161031731</v>
      </c>
      <c r="AF249" s="2">
        <v>44.372047785449105</v>
      </c>
      <c r="AG249" s="2">
        <v>44.288305430754491</v>
      </c>
      <c r="AH249" s="2">
        <v>44.210564687415733</v>
      </c>
      <c r="AI249" s="2">
        <v>44.06745832240788</v>
      </c>
      <c r="AJ249" s="2">
        <v>43.877773498094328</v>
      </c>
      <c r="AK249" s="2"/>
      <c r="AL249" s="2"/>
      <c r="AM249" s="2"/>
      <c r="AN249" s="2"/>
      <c r="AO249" s="2"/>
    </row>
    <row r="250" spans="1:41" x14ac:dyDescent="0.25">
      <c r="A250" s="10" t="s">
        <v>273</v>
      </c>
      <c r="B250" s="10" t="s">
        <v>286</v>
      </c>
      <c r="C250" s="10" t="str">
        <f>VLOOKUP(B250,codes!A:F,3,FALSE)</f>
        <v>Elektrifizierungsgrad (Anteil Strom an Endenergiebedarf)</v>
      </c>
      <c r="D250" s="10" t="s">
        <v>24</v>
      </c>
      <c r="E250" s="10" t="s">
        <v>287</v>
      </c>
      <c r="F250" s="10" t="s">
        <v>17</v>
      </c>
      <c r="G250" s="10" t="s">
        <v>18</v>
      </c>
      <c r="H250" s="6" t="s">
        <v>277</v>
      </c>
      <c r="I250" s="6" t="s">
        <v>288</v>
      </c>
      <c r="J250" s="6"/>
      <c r="K250" s="2">
        <v>34.010796923785712</v>
      </c>
      <c r="L250" s="2">
        <v>35.348205025992634</v>
      </c>
      <c r="M250" s="2">
        <v>36.639105642859512</v>
      </c>
      <c r="N250" s="2">
        <v>37.553589620268326</v>
      </c>
      <c r="O250" s="2">
        <v>38.359907641536687</v>
      </c>
      <c r="P250" s="2">
        <v>39.186015300171967</v>
      </c>
      <c r="Q250" s="2">
        <v>40.106221118281155</v>
      </c>
      <c r="R250" s="2">
        <v>40.9596228398973</v>
      </c>
      <c r="S250" s="2">
        <v>41.886654648552152</v>
      </c>
      <c r="T250" s="2">
        <v>42.807069020451479</v>
      </c>
      <c r="U250" s="2">
        <v>43.080864958710833</v>
      </c>
      <c r="V250" s="2">
        <v>43.541421118767637</v>
      </c>
      <c r="W250" s="2">
        <v>43.790468062997398</v>
      </c>
      <c r="X250" s="2">
        <v>44.02048887373028</v>
      </c>
      <c r="Y250" s="2">
        <v>44.253077597291437</v>
      </c>
      <c r="Z250" s="2">
        <v>44.514140105368718</v>
      </c>
      <c r="AA250" s="2">
        <v>44.637063579915008</v>
      </c>
      <c r="AB250" s="2">
        <v>44.712205246772179</v>
      </c>
      <c r="AC250" s="2">
        <v>44.792444283280552</v>
      </c>
      <c r="AD250" s="2">
        <v>44.857664240508093</v>
      </c>
      <c r="AE250" s="2">
        <v>44.893320705591947</v>
      </c>
      <c r="AF250" s="2">
        <v>44.825591967552</v>
      </c>
      <c r="AG250" s="2">
        <v>44.740602109279138</v>
      </c>
      <c r="AH250" s="2">
        <v>44.661832068581447</v>
      </c>
      <c r="AI250" s="2">
        <v>44.518376679776843</v>
      </c>
      <c r="AJ250" s="2">
        <v>44.325338645085402</v>
      </c>
      <c r="AK250" s="2"/>
      <c r="AL250" s="2"/>
      <c r="AM250" s="2"/>
      <c r="AN250" s="2"/>
      <c r="AO250" s="2"/>
    </row>
    <row r="251" spans="1:41" x14ac:dyDescent="0.25">
      <c r="A251" s="10" t="s">
        <v>273</v>
      </c>
      <c r="B251" s="10" t="e">
        <v>#N/A</v>
      </c>
      <c r="C251" s="10" t="e">
        <f>VLOOKUP(B251,codes!A:F,3,FALSE)</f>
        <v>#N/A</v>
      </c>
      <c r="D251" s="10" t="s">
        <v>24</v>
      </c>
      <c r="E251" s="10" t="s">
        <v>289</v>
      </c>
      <c r="F251" s="10" t="s">
        <v>290</v>
      </c>
      <c r="G251" s="10" t="s">
        <v>15</v>
      </c>
      <c r="H251" s="6" t="s">
        <v>277</v>
      </c>
      <c r="I251" s="6" t="s">
        <v>291</v>
      </c>
      <c r="J251" s="6" t="s">
        <v>291</v>
      </c>
      <c r="K251" s="2" t="s">
        <v>291</v>
      </c>
      <c r="L251" s="2" t="s">
        <v>291</v>
      </c>
      <c r="M251" s="2" t="s">
        <v>291</v>
      </c>
      <c r="N251" s="2" t="s">
        <v>291</v>
      </c>
      <c r="O251" s="2" t="s">
        <v>291</v>
      </c>
      <c r="P251" s="2" t="s">
        <v>291</v>
      </c>
      <c r="Q251" s="2" t="s">
        <v>291</v>
      </c>
      <c r="R251" s="2" t="s">
        <v>291</v>
      </c>
      <c r="S251" s="2" t="s">
        <v>291</v>
      </c>
      <c r="T251" s="2" t="s">
        <v>291</v>
      </c>
      <c r="U251" s="2" t="s">
        <v>291</v>
      </c>
      <c r="V251" s="2" t="s">
        <v>291</v>
      </c>
      <c r="W251" s="2" t="s">
        <v>291</v>
      </c>
      <c r="X251" s="2" t="s">
        <v>291</v>
      </c>
      <c r="Y251" s="2" t="s">
        <v>291</v>
      </c>
      <c r="Z251" s="2" t="s">
        <v>291</v>
      </c>
      <c r="AA251" s="2" t="s">
        <v>291</v>
      </c>
      <c r="AB251" s="2" t="s">
        <v>291</v>
      </c>
      <c r="AC251" s="2" t="s">
        <v>291</v>
      </c>
      <c r="AD251" s="2" t="s">
        <v>291</v>
      </c>
      <c r="AE251" s="2" t="s">
        <v>291</v>
      </c>
      <c r="AF251" s="2" t="s">
        <v>291</v>
      </c>
      <c r="AG251" s="2" t="s">
        <v>291</v>
      </c>
      <c r="AH251" s="2" t="s">
        <v>291</v>
      </c>
      <c r="AI251" s="2" t="s">
        <v>291</v>
      </c>
      <c r="AJ251" s="2" t="s">
        <v>291</v>
      </c>
      <c r="AK251" s="2"/>
      <c r="AL251" s="2"/>
      <c r="AM251" s="2"/>
      <c r="AN251" s="2"/>
      <c r="AO251" s="2"/>
    </row>
    <row r="252" spans="1:41" x14ac:dyDescent="0.25">
      <c r="A252" s="10" t="s">
        <v>273</v>
      </c>
      <c r="B252" s="10" t="e">
        <v>#N/A</v>
      </c>
      <c r="C252" s="10" t="e">
        <f>VLOOKUP(B252,codes!A:F,3,FALSE)</f>
        <v>#N/A</v>
      </c>
      <c r="D252" s="10" t="s">
        <v>24</v>
      </c>
      <c r="E252" s="10" t="s">
        <v>289</v>
      </c>
      <c r="F252" s="10" t="s">
        <v>290</v>
      </c>
      <c r="G252" s="10" t="s">
        <v>18</v>
      </c>
      <c r="H252" s="6" t="s">
        <v>277</v>
      </c>
      <c r="I252" s="6" t="s">
        <v>291</v>
      </c>
      <c r="J252" s="6" t="s">
        <v>291</v>
      </c>
      <c r="K252" s="2" t="s">
        <v>291</v>
      </c>
      <c r="L252" s="2" t="s">
        <v>291</v>
      </c>
      <c r="M252" s="2" t="s">
        <v>291</v>
      </c>
      <c r="N252" s="2" t="s">
        <v>291</v>
      </c>
      <c r="O252" s="2" t="s">
        <v>291</v>
      </c>
      <c r="P252" s="2" t="s">
        <v>291</v>
      </c>
      <c r="Q252" s="2" t="s">
        <v>291</v>
      </c>
      <c r="R252" s="2" t="s">
        <v>291</v>
      </c>
      <c r="S252" s="2" t="s">
        <v>291</v>
      </c>
      <c r="T252" s="2" t="s">
        <v>291</v>
      </c>
      <c r="U252" s="2" t="s">
        <v>291</v>
      </c>
      <c r="V252" s="2" t="s">
        <v>291</v>
      </c>
      <c r="W252" s="2" t="s">
        <v>291</v>
      </c>
      <c r="X252" s="2" t="s">
        <v>291</v>
      </c>
      <c r="Y252" s="2" t="s">
        <v>291</v>
      </c>
      <c r="Z252" s="2" t="s">
        <v>291</v>
      </c>
      <c r="AA252" s="2" t="s">
        <v>291</v>
      </c>
      <c r="AB252" s="2" t="s">
        <v>291</v>
      </c>
      <c r="AC252" s="2" t="s">
        <v>291</v>
      </c>
      <c r="AD252" s="2" t="s">
        <v>291</v>
      </c>
      <c r="AE252" s="2" t="s">
        <v>291</v>
      </c>
      <c r="AF252" s="2" t="s">
        <v>291</v>
      </c>
      <c r="AG252" s="2" t="s">
        <v>291</v>
      </c>
      <c r="AH252" s="2" t="s">
        <v>291</v>
      </c>
      <c r="AI252" s="2" t="s">
        <v>291</v>
      </c>
      <c r="AJ252" s="2" t="s">
        <v>291</v>
      </c>
      <c r="AK252" s="2"/>
      <c r="AL252" s="2"/>
      <c r="AM252" s="2"/>
      <c r="AN252" s="2"/>
      <c r="AO252" s="2"/>
    </row>
    <row r="253" spans="1:41" ht="15" customHeight="1" x14ac:dyDescent="0.25">
      <c r="A253" s="10" t="s">
        <v>273</v>
      </c>
      <c r="B253" s="10" t="e">
        <v>#N/A</v>
      </c>
      <c r="C253" s="10" t="e">
        <f>VLOOKUP(B253,codes!A:F,3,FALSE)</f>
        <v>#N/A</v>
      </c>
      <c r="D253" s="10" t="s">
        <v>24</v>
      </c>
      <c r="E253" s="10" t="s">
        <v>292</v>
      </c>
      <c r="F253" s="10" t="s">
        <v>290</v>
      </c>
      <c r="G253" s="10" t="s">
        <v>15</v>
      </c>
      <c r="H253" s="6" t="s">
        <v>277</v>
      </c>
      <c r="I253" s="6" t="s">
        <v>291</v>
      </c>
      <c r="J253" s="6" t="s">
        <v>291</v>
      </c>
      <c r="K253" s="2" t="s">
        <v>291</v>
      </c>
      <c r="L253" s="2" t="s">
        <v>291</v>
      </c>
      <c r="M253" s="2" t="s">
        <v>291</v>
      </c>
      <c r="N253" s="2" t="s">
        <v>291</v>
      </c>
      <c r="O253" s="2" t="s">
        <v>291</v>
      </c>
      <c r="P253" s="2" t="s">
        <v>291</v>
      </c>
      <c r="Q253" s="2" t="s">
        <v>291</v>
      </c>
      <c r="R253" s="2" t="s">
        <v>291</v>
      </c>
      <c r="S253" s="2" t="s">
        <v>291</v>
      </c>
      <c r="T253" s="2" t="s">
        <v>291</v>
      </c>
      <c r="U253" s="2" t="s">
        <v>291</v>
      </c>
      <c r="V253" s="2" t="s">
        <v>291</v>
      </c>
      <c r="W253" s="2" t="s">
        <v>291</v>
      </c>
      <c r="X253" s="2" t="s">
        <v>291</v>
      </c>
      <c r="Y253" s="2" t="s">
        <v>291</v>
      </c>
      <c r="Z253" s="2" t="s">
        <v>291</v>
      </c>
      <c r="AA253" s="2" t="s">
        <v>291</v>
      </c>
      <c r="AB253" s="2" t="s">
        <v>291</v>
      </c>
      <c r="AC253" s="2" t="s">
        <v>291</v>
      </c>
      <c r="AD253" s="2" t="s">
        <v>291</v>
      </c>
      <c r="AE253" s="2" t="s">
        <v>291</v>
      </c>
      <c r="AF253" s="2" t="s">
        <v>291</v>
      </c>
      <c r="AG253" s="2" t="s">
        <v>291</v>
      </c>
      <c r="AH253" s="2" t="s">
        <v>291</v>
      </c>
      <c r="AI253" s="2" t="s">
        <v>291</v>
      </c>
      <c r="AJ253" s="2" t="s">
        <v>291</v>
      </c>
      <c r="AK253" s="2"/>
      <c r="AL253" s="2"/>
      <c r="AM253" s="2"/>
      <c r="AN253" s="2"/>
      <c r="AO253" s="2"/>
    </row>
    <row r="254" spans="1:41" x14ac:dyDescent="0.25">
      <c r="A254" s="10" t="s">
        <v>273</v>
      </c>
      <c r="B254" s="10" t="e">
        <v>#N/A</v>
      </c>
      <c r="C254" s="10" t="e">
        <f>VLOOKUP(B254,codes!A:F,3,FALSE)</f>
        <v>#N/A</v>
      </c>
      <c r="D254" s="10" t="s">
        <v>24</v>
      </c>
      <c r="E254" s="10" t="s">
        <v>292</v>
      </c>
      <c r="F254" s="10" t="s">
        <v>290</v>
      </c>
      <c r="G254" s="10" t="s">
        <v>18</v>
      </c>
      <c r="H254" s="6" t="s">
        <v>277</v>
      </c>
      <c r="I254" s="6" t="s">
        <v>291</v>
      </c>
      <c r="J254" s="6" t="s">
        <v>291</v>
      </c>
      <c r="K254" s="2" t="s">
        <v>291</v>
      </c>
      <c r="L254" s="2" t="s">
        <v>291</v>
      </c>
      <c r="M254" s="2" t="s">
        <v>291</v>
      </c>
      <c r="N254" s="2" t="s">
        <v>291</v>
      </c>
      <c r="O254" s="2" t="s">
        <v>291</v>
      </c>
      <c r="P254" s="2" t="s">
        <v>291</v>
      </c>
      <c r="Q254" s="2" t="s">
        <v>291</v>
      </c>
      <c r="R254" s="2" t="s">
        <v>291</v>
      </c>
      <c r="S254" s="2" t="s">
        <v>291</v>
      </c>
      <c r="T254" s="2" t="s">
        <v>291</v>
      </c>
      <c r="U254" s="2" t="s">
        <v>291</v>
      </c>
      <c r="V254" s="2" t="s">
        <v>291</v>
      </c>
      <c r="W254" s="2" t="s">
        <v>291</v>
      </c>
      <c r="X254" s="2" t="s">
        <v>291</v>
      </c>
      <c r="Y254" s="2" t="s">
        <v>291</v>
      </c>
      <c r="Z254" s="2" t="s">
        <v>291</v>
      </c>
      <c r="AA254" s="2" t="s">
        <v>291</v>
      </c>
      <c r="AB254" s="2" t="s">
        <v>291</v>
      </c>
      <c r="AC254" s="2" t="s">
        <v>291</v>
      </c>
      <c r="AD254" s="2" t="s">
        <v>291</v>
      </c>
      <c r="AE254" s="2" t="s">
        <v>291</v>
      </c>
      <c r="AF254" s="2" t="s">
        <v>291</v>
      </c>
      <c r="AG254" s="2" t="s">
        <v>291</v>
      </c>
      <c r="AH254" s="2" t="s">
        <v>291</v>
      </c>
      <c r="AI254" s="2" t="s">
        <v>291</v>
      </c>
      <c r="AJ254" s="2" t="s">
        <v>291</v>
      </c>
      <c r="AK254" s="2"/>
      <c r="AL254" s="2"/>
      <c r="AM254" s="2"/>
      <c r="AN254" s="2"/>
      <c r="AO254" s="2"/>
    </row>
    <row r="255" spans="1:41" x14ac:dyDescent="0.25">
      <c r="A255" s="10" t="s">
        <v>273</v>
      </c>
      <c r="B255" s="10" t="s">
        <v>293</v>
      </c>
      <c r="C255" s="10" t="str">
        <f>VLOOKUP(B255,codes!A:F,3,FALSE)</f>
        <v>Differenzkosten CO2-armer Produktionsverfahren - (H2-DRI zu BF/BOF)</v>
      </c>
      <c r="D255" s="10" t="s">
        <v>24</v>
      </c>
      <c r="E255" s="10" t="s">
        <v>294</v>
      </c>
      <c r="F255" s="10" t="s">
        <v>295</v>
      </c>
      <c r="G255" s="10" t="s">
        <v>15</v>
      </c>
      <c r="H255" s="6" t="s">
        <v>277</v>
      </c>
      <c r="I255" s="6" t="s">
        <v>296</v>
      </c>
      <c r="J255" s="6" t="s">
        <v>297</v>
      </c>
      <c r="K255" s="2">
        <v>300.61501298856911</v>
      </c>
      <c r="L255" s="2">
        <v>287.22728908190396</v>
      </c>
      <c r="M255" s="2">
        <v>261.99158380931112</v>
      </c>
      <c r="N255" s="2">
        <v>244.09675114085246</v>
      </c>
      <c r="O255" s="2">
        <v>212.44380095846822</v>
      </c>
      <c r="P255" s="2">
        <v>174.91924335243465</v>
      </c>
      <c r="Q255" s="2">
        <v>155.68533134785679</v>
      </c>
      <c r="R255" s="2">
        <v>120.69056665071537</v>
      </c>
      <c r="S255" s="2">
        <v>101.2235342986819</v>
      </c>
      <c r="T255" s="2">
        <v>82.205051218337076</v>
      </c>
      <c r="U255" s="2">
        <v>63.635483010317557</v>
      </c>
      <c r="V255" s="2">
        <v>50.106649515399113</v>
      </c>
      <c r="W255" s="2">
        <v>36.349408316440076</v>
      </c>
      <c r="X255" s="2">
        <v>22.476835070846448</v>
      </c>
      <c r="Y255" s="2">
        <v>8.3760248896024336</v>
      </c>
      <c r="Z255" s="2">
        <v>-5.8399899608982651</v>
      </c>
      <c r="AA255" s="2">
        <v>-12.73523368410423</v>
      </c>
      <c r="AB255" s="2">
        <v>-19.291065684171372</v>
      </c>
      <c r="AC255" s="2">
        <v>-25.959244030967113</v>
      </c>
      <c r="AD255" s="2">
        <v>-32.513664335517774</v>
      </c>
      <c r="AE255" s="2">
        <v>-39.067024903297693</v>
      </c>
      <c r="AF255" s="2">
        <v>-44.828301847528962</v>
      </c>
      <c r="AG255" s="2">
        <v>-50.701062869621751</v>
      </c>
      <c r="AH255" s="2">
        <v>-56.572200835932165</v>
      </c>
      <c r="AI255" s="2">
        <v>-62.441849165691053</v>
      </c>
      <c r="AJ255" s="2">
        <v>-67.682207224790602</v>
      </c>
      <c r="AK255" s="2"/>
      <c r="AL255" s="2"/>
      <c r="AM255" s="2"/>
      <c r="AN255" s="2"/>
      <c r="AO255" s="2"/>
    </row>
    <row r="256" spans="1:41" x14ac:dyDescent="0.25">
      <c r="A256" s="10" t="s">
        <v>273</v>
      </c>
      <c r="B256" s="10" t="s">
        <v>293</v>
      </c>
      <c r="C256" s="10" t="str">
        <f>VLOOKUP(B256,codes!A:F,3,FALSE)</f>
        <v>Differenzkosten CO2-armer Produktionsverfahren - (H2-DRI zu BF/BOF)</v>
      </c>
      <c r="D256" s="10" t="s">
        <v>24</v>
      </c>
      <c r="E256" s="10" t="s">
        <v>294</v>
      </c>
      <c r="F256" s="10" t="s">
        <v>295</v>
      </c>
      <c r="G256" s="10" t="s">
        <v>18</v>
      </c>
      <c r="H256" s="6" t="s">
        <v>277</v>
      </c>
      <c r="I256" s="6" t="s">
        <v>296</v>
      </c>
      <c r="J256" s="6" t="s">
        <v>297</v>
      </c>
      <c r="K256" s="2">
        <v>242.10182677997432</v>
      </c>
      <c r="L256" s="2">
        <v>229.07817756332537</v>
      </c>
      <c r="M256" s="2">
        <v>207.28982637814636</v>
      </c>
      <c r="N256" s="2">
        <v>192.04111053668817</v>
      </c>
      <c r="O256" s="2">
        <v>164.49066893269685</v>
      </c>
      <c r="P256" s="2">
        <v>131.70950064742124</v>
      </c>
      <c r="Q256" s="2">
        <v>113.02130180548187</v>
      </c>
      <c r="R256" s="2">
        <v>80.12103590835892</v>
      </c>
      <c r="S256" s="2">
        <v>61.255784077106</v>
      </c>
      <c r="T256" s="2">
        <v>42.767033517541734</v>
      </c>
      <c r="U256" s="2">
        <v>24.655149830302776</v>
      </c>
      <c r="V256" s="2">
        <v>11.634039958777976</v>
      </c>
      <c r="W256" s="2">
        <v>-1.5794536167874185</v>
      </c>
      <c r="X256" s="2">
        <v>-14.890267238987406</v>
      </c>
      <c r="Y256" s="2">
        <v>-28.393293796837781</v>
      </c>
      <c r="Z256" s="2">
        <v>-41.993513023944843</v>
      </c>
      <c r="AA256" s="2">
        <v>-48.571190889311083</v>
      </c>
      <c r="AB256" s="2">
        <v>-54.863493031538496</v>
      </c>
      <c r="AC256" s="2">
        <v>-61.250129520494568</v>
      </c>
      <c r="AD256" s="2">
        <v>-67.5410199672055</v>
      </c>
      <c r="AE256" s="2">
        <v>-73.83085067714569</v>
      </c>
      <c r="AF256" s="2">
        <v>-79.45468176353728</v>
      </c>
      <c r="AG256" s="2">
        <v>-85.171984927790334</v>
      </c>
      <c r="AH256" s="2">
        <v>-90.887665036261012</v>
      </c>
      <c r="AI256" s="2">
        <v>-96.601855508180222</v>
      </c>
      <c r="AJ256" s="2">
        <v>-101.65073170944004</v>
      </c>
      <c r="AK256" s="2"/>
      <c r="AL256" s="2"/>
      <c r="AM256" s="2"/>
      <c r="AN256" s="2"/>
      <c r="AO256" s="2"/>
    </row>
    <row r="257" spans="1:41" x14ac:dyDescent="0.25">
      <c r="A257" s="10" t="s">
        <v>273</v>
      </c>
      <c r="B257" s="10" t="s">
        <v>298</v>
      </c>
      <c r="C257" s="10" t="str">
        <f>VLOOKUP(B257,codes!A:F,3,FALSE)</f>
        <v>Differenzkosten CO2-armer Produktionsverfahren - (Glasschmelze Flachglas vollelektrisch zu Erdgas), CO2-Preis bereits inbegriffen</v>
      </c>
      <c r="D257" s="10" t="s">
        <v>24</v>
      </c>
      <c r="E257" s="10" t="s">
        <v>299</v>
      </c>
      <c r="F257" s="10" t="s">
        <v>295</v>
      </c>
      <c r="G257" s="10" t="s">
        <v>15</v>
      </c>
      <c r="H257" s="6" t="s">
        <v>277</v>
      </c>
      <c r="I257" s="6" t="s">
        <v>296</v>
      </c>
      <c r="J257" s="6" t="s">
        <v>297</v>
      </c>
      <c r="K257" s="2">
        <v>67.922284326233779</v>
      </c>
      <c r="L257" s="2">
        <v>83.867704547561715</v>
      </c>
      <c r="M257" s="2">
        <v>89.172758646971175</v>
      </c>
      <c r="N257" s="2">
        <v>100.70141634485097</v>
      </c>
      <c r="O257" s="2">
        <v>101.21540955247175</v>
      </c>
      <c r="P257" s="2">
        <v>95.591169422155843</v>
      </c>
      <c r="Q257" s="2">
        <v>90.971733341790497</v>
      </c>
      <c r="R257" s="2">
        <v>86.985274812182212</v>
      </c>
      <c r="S257" s="2">
        <v>75.708742547095312</v>
      </c>
      <c r="T257" s="2">
        <v>67.289354664921007</v>
      </c>
      <c r="U257" s="2">
        <v>61.729364288672798</v>
      </c>
      <c r="V257" s="2">
        <v>57.089684284664997</v>
      </c>
      <c r="W257" s="2">
        <v>51.017252365538212</v>
      </c>
      <c r="X257" s="2">
        <v>44.228384786980484</v>
      </c>
      <c r="Y257" s="2">
        <v>36.007558187559368</v>
      </c>
      <c r="Z257" s="2">
        <v>27.07061170407232</v>
      </c>
      <c r="AA257" s="2">
        <v>24.250541422514317</v>
      </c>
      <c r="AB257" s="2">
        <v>23.406170632003239</v>
      </c>
      <c r="AC257" s="2">
        <v>21.780254165194691</v>
      </c>
      <c r="AD257" s="2">
        <v>20.868732787973158</v>
      </c>
      <c r="AE257" s="2">
        <v>19.95586643014542</v>
      </c>
      <c r="AF257" s="2">
        <v>24.766825106013272</v>
      </c>
      <c r="AG257" s="2">
        <v>28.860579574307906</v>
      </c>
      <c r="AH257" s="2">
        <v>32.952714255929351</v>
      </c>
      <c r="AI257" s="2">
        <v>37.043099400508424</v>
      </c>
      <c r="AJ257" s="2">
        <v>39.700155698559769</v>
      </c>
      <c r="AK257" s="2"/>
      <c r="AL257" s="2"/>
      <c r="AM257" s="2"/>
      <c r="AN257" s="2"/>
      <c r="AO257" s="2"/>
    </row>
    <row r="258" spans="1:41" x14ac:dyDescent="0.25">
      <c r="A258" s="10" t="s">
        <v>273</v>
      </c>
      <c r="B258" s="10" t="s">
        <v>298</v>
      </c>
      <c r="C258" s="10" t="str">
        <f>VLOOKUP(B258,codes!A:F,3,FALSE)</f>
        <v>Differenzkosten CO2-armer Produktionsverfahren - (Glasschmelze Flachglas vollelektrisch zu Erdgas), CO2-Preis bereits inbegriffen</v>
      </c>
      <c r="D258" s="10" t="s">
        <v>24</v>
      </c>
      <c r="E258" s="10" t="s">
        <v>299</v>
      </c>
      <c r="F258" s="10" t="s">
        <v>295</v>
      </c>
      <c r="G258" s="10" t="s">
        <v>18</v>
      </c>
      <c r="H258" s="6" t="s">
        <v>277</v>
      </c>
      <c r="I258" s="6" t="s">
        <v>296</v>
      </c>
      <c r="J258" s="6" t="s">
        <v>297</v>
      </c>
      <c r="K258" s="2">
        <v>67.922284326233779</v>
      </c>
      <c r="L258" s="2">
        <v>83.867704547561715</v>
      </c>
      <c r="M258" s="2">
        <v>89.172758646971175</v>
      </c>
      <c r="N258" s="2">
        <v>100.70141634485097</v>
      </c>
      <c r="O258" s="2">
        <v>101.21540955247175</v>
      </c>
      <c r="P258" s="2">
        <v>95.591169422155843</v>
      </c>
      <c r="Q258" s="2">
        <v>90.971733341790497</v>
      </c>
      <c r="R258" s="2">
        <v>86.985274812182212</v>
      </c>
      <c r="S258" s="2">
        <v>75.708742547095312</v>
      </c>
      <c r="T258" s="2">
        <v>67.289354664921007</v>
      </c>
      <c r="U258" s="2">
        <v>61.729364288672798</v>
      </c>
      <c r="V258" s="2">
        <v>57.089684284664997</v>
      </c>
      <c r="W258" s="2">
        <v>51.017252365538212</v>
      </c>
      <c r="X258" s="2">
        <v>44.228384786980484</v>
      </c>
      <c r="Y258" s="2">
        <v>36.007558187559368</v>
      </c>
      <c r="Z258" s="2">
        <v>27.07061170407232</v>
      </c>
      <c r="AA258" s="2">
        <v>24.250541422514317</v>
      </c>
      <c r="AB258" s="2">
        <v>23.406170632003239</v>
      </c>
      <c r="AC258" s="2">
        <v>21.780254165194691</v>
      </c>
      <c r="AD258" s="2">
        <v>20.868732787973158</v>
      </c>
      <c r="AE258" s="2">
        <v>19.95586643014542</v>
      </c>
      <c r="AF258" s="2">
        <v>24.766825106013272</v>
      </c>
      <c r="AG258" s="2">
        <v>28.860579574307906</v>
      </c>
      <c r="AH258" s="2">
        <v>32.952714255929351</v>
      </c>
      <c r="AI258" s="2">
        <v>37.043099400508424</v>
      </c>
      <c r="AJ258" s="2">
        <v>39.700155698559769</v>
      </c>
      <c r="AK258" s="2"/>
      <c r="AL258" s="2"/>
      <c r="AM258" s="2"/>
      <c r="AN258" s="2"/>
      <c r="AO258" s="2"/>
    </row>
    <row r="259" spans="1:41" x14ac:dyDescent="0.25">
      <c r="A259" s="10" t="s">
        <v>273</v>
      </c>
      <c r="B259" s="10" t="s">
        <v>300</v>
      </c>
      <c r="C259" s="10" t="str">
        <f>VLOOKUP(B259,codes!A:F,3,FALSE)</f>
        <v>Differenzkosten CO2-armer Produktionsverfahren - (Glasschmelze Behälterglas vollelektrisch zu Erdgas), CO2-Preis bereits inbegriffen</v>
      </c>
      <c r="D259" s="10" t="s">
        <v>24</v>
      </c>
      <c r="E259" s="10" t="s">
        <v>301</v>
      </c>
      <c r="F259" s="10" t="s">
        <v>295</v>
      </c>
      <c r="G259" s="10" t="s">
        <v>15</v>
      </c>
      <c r="H259" s="6" t="s">
        <v>277</v>
      </c>
      <c r="I259" s="6" t="s">
        <v>296</v>
      </c>
      <c r="J259" s="6" t="s">
        <v>297</v>
      </c>
      <c r="K259" s="2">
        <v>-51.873243542326946</v>
      </c>
      <c r="L259" s="2">
        <v>-43.887596595729491</v>
      </c>
      <c r="M259" s="2">
        <v>-38.54999545359081</v>
      </c>
      <c r="N259" s="2">
        <v>-32.213556509331312</v>
      </c>
      <c r="O259" s="2">
        <v>-28.952815069989171</v>
      </c>
      <c r="P259" s="2">
        <v>-27.104792741752661</v>
      </c>
      <c r="Q259" s="2">
        <v>-27.978582168905746</v>
      </c>
      <c r="R259" s="2">
        <v>-29.435470291720407</v>
      </c>
      <c r="S259" s="2">
        <v>-32.685217223240784</v>
      </c>
      <c r="T259" s="2">
        <v>-35.34080238431838</v>
      </c>
      <c r="U259" s="2">
        <v>-37.401033187863689</v>
      </c>
      <c r="V259" s="2">
        <v>-38.895356218768256</v>
      </c>
      <c r="W259" s="2">
        <v>-40.688972479470252</v>
      </c>
      <c r="X259" s="2">
        <v>-42.63226695551208</v>
      </c>
      <c r="Y259" s="2">
        <v>-44.874434979227004</v>
      </c>
      <c r="Z259" s="2">
        <v>-47.266114077108739</v>
      </c>
      <c r="AA259" s="2">
        <v>-48.415696012193933</v>
      </c>
      <c r="AB259" s="2">
        <v>-49.208134443776316</v>
      </c>
      <c r="AC259" s="2">
        <v>-50.18471408497399</v>
      </c>
      <c r="AD259" s="2">
        <v>-51.012695592672344</v>
      </c>
      <c r="AE259" s="2">
        <v>-51.841389004024933</v>
      </c>
      <c r="AF259" s="2">
        <v>-51.247177223549556</v>
      </c>
      <c r="AG259" s="2">
        <v>-50.803050454042449</v>
      </c>
      <c r="AH259" s="2">
        <v>-50.359781044148079</v>
      </c>
      <c r="AI259" s="2">
        <v>-49.917437671259648</v>
      </c>
      <c r="AJ259" s="2">
        <v>-49.774692900287917</v>
      </c>
      <c r="AK259" s="2"/>
      <c r="AL259" s="2"/>
      <c r="AM259" s="2"/>
      <c r="AN259" s="2"/>
      <c r="AO259" s="2"/>
    </row>
    <row r="260" spans="1:41" x14ac:dyDescent="0.25">
      <c r="A260" s="10" t="s">
        <v>273</v>
      </c>
      <c r="B260" s="10" t="s">
        <v>300</v>
      </c>
      <c r="C260" s="10" t="str">
        <f>VLOOKUP(B260,codes!A:F,3,FALSE)</f>
        <v>Differenzkosten CO2-armer Produktionsverfahren - (Glasschmelze Behälterglas vollelektrisch zu Erdgas), CO2-Preis bereits inbegriffen</v>
      </c>
      <c r="D260" s="10" t="s">
        <v>24</v>
      </c>
      <c r="E260" s="10" t="s">
        <v>301</v>
      </c>
      <c r="F260" s="10" t="s">
        <v>295</v>
      </c>
      <c r="G260" s="10" t="s">
        <v>18</v>
      </c>
      <c r="H260" s="6" t="s">
        <v>277</v>
      </c>
      <c r="I260" s="6" t="s">
        <v>296</v>
      </c>
      <c r="J260" s="6" t="s">
        <v>297</v>
      </c>
      <c r="K260" s="2">
        <v>-51.873243542326946</v>
      </c>
      <c r="L260" s="2">
        <v>-43.887596595729491</v>
      </c>
      <c r="M260" s="2">
        <v>-38.54999545359081</v>
      </c>
      <c r="N260" s="2">
        <v>-32.213556509331312</v>
      </c>
      <c r="O260" s="2">
        <v>-28.952815069989171</v>
      </c>
      <c r="P260" s="2">
        <v>-27.104792741752661</v>
      </c>
      <c r="Q260" s="2">
        <v>-27.978582168905746</v>
      </c>
      <c r="R260" s="2">
        <v>-29.435470291720407</v>
      </c>
      <c r="S260" s="2">
        <v>-32.685217223240784</v>
      </c>
      <c r="T260" s="2">
        <v>-35.34080238431838</v>
      </c>
      <c r="U260" s="2">
        <v>-37.401033187863689</v>
      </c>
      <c r="V260" s="2">
        <v>-38.895356218768256</v>
      </c>
      <c r="W260" s="2">
        <v>-40.688972479470252</v>
      </c>
      <c r="X260" s="2">
        <v>-42.63226695551208</v>
      </c>
      <c r="Y260" s="2">
        <v>-44.874434979227004</v>
      </c>
      <c r="Z260" s="2">
        <v>-47.266114077108739</v>
      </c>
      <c r="AA260" s="2">
        <v>-48.415696012193933</v>
      </c>
      <c r="AB260" s="2">
        <v>-49.208134443776316</v>
      </c>
      <c r="AC260" s="2">
        <v>-50.18471408497399</v>
      </c>
      <c r="AD260" s="2">
        <v>-51.012695592672344</v>
      </c>
      <c r="AE260" s="2">
        <v>-51.841389004024933</v>
      </c>
      <c r="AF260" s="2">
        <v>-51.247177223549556</v>
      </c>
      <c r="AG260" s="2">
        <v>-50.803050454042449</v>
      </c>
      <c r="AH260" s="2">
        <v>-50.359781044148079</v>
      </c>
      <c r="AI260" s="2">
        <v>-49.917437671259648</v>
      </c>
      <c r="AJ260" s="2">
        <v>-49.774692900287917</v>
      </c>
      <c r="AK260" s="2"/>
      <c r="AL260" s="2"/>
      <c r="AM260" s="2"/>
      <c r="AN260" s="2"/>
      <c r="AO260" s="2"/>
    </row>
    <row r="261" spans="1:41" ht="15" customHeight="1" x14ac:dyDescent="0.25">
      <c r="A261" s="10" t="s">
        <v>273</v>
      </c>
      <c r="B261" s="10" t="s">
        <v>302</v>
      </c>
      <c r="C261" s="10" t="str">
        <f>VLOOKUP(B261,codes!A:F,3,FALSE)</f>
        <v>Produktionsmengen - Elektrische Glasschmelze</v>
      </c>
      <c r="D261" s="10" t="s">
        <v>24</v>
      </c>
      <c r="E261" s="10" t="s">
        <v>303</v>
      </c>
      <c r="F261" s="10" t="s">
        <v>304</v>
      </c>
      <c r="G261" s="10" t="s">
        <v>15</v>
      </c>
      <c r="H261" s="6" t="s">
        <v>277</v>
      </c>
      <c r="I261" s="6" t="s">
        <v>305</v>
      </c>
      <c r="J261" s="6"/>
      <c r="K261" s="2">
        <v>0</v>
      </c>
      <c r="L261" s="2">
        <v>0</v>
      </c>
      <c r="M261" s="2">
        <v>0</v>
      </c>
      <c r="N261" s="2">
        <v>0.5</v>
      </c>
      <c r="O261" s="2">
        <v>0.95</v>
      </c>
      <c r="P261" s="2">
        <v>1.35</v>
      </c>
      <c r="Q261" s="2">
        <v>2</v>
      </c>
      <c r="R261" s="2">
        <v>2.5</v>
      </c>
      <c r="S261" s="2">
        <v>3</v>
      </c>
      <c r="T261" s="2">
        <v>3.45</v>
      </c>
      <c r="U261" s="2">
        <v>3.85</v>
      </c>
      <c r="V261" s="2">
        <v>4.2</v>
      </c>
      <c r="W261" s="2">
        <v>4.5</v>
      </c>
      <c r="X261" s="2">
        <v>4.75</v>
      </c>
      <c r="Y261" s="2">
        <v>5</v>
      </c>
      <c r="Z261" s="2">
        <v>5.3516859999999999</v>
      </c>
      <c r="AA261" s="2">
        <v>5.3592510000000004</v>
      </c>
      <c r="AB261" s="2">
        <v>5.3678439999999998</v>
      </c>
      <c r="AC261" s="2">
        <v>5.3761320000000001</v>
      </c>
      <c r="AD261" s="2">
        <v>5.383121</v>
      </c>
      <c r="AE261" s="2">
        <v>5.3881699999999997</v>
      </c>
      <c r="AF261" s="2">
        <v>5.3915569999999997</v>
      </c>
      <c r="AG261" s="2">
        <v>5.3935370000000002</v>
      </c>
      <c r="AH261" s="2">
        <v>5.395092</v>
      </c>
      <c r="AI261" s="2">
        <v>5.3962060000000003</v>
      </c>
      <c r="AJ261" s="2">
        <v>5.396382</v>
      </c>
      <c r="AK261" s="2"/>
      <c r="AL261" s="2"/>
      <c r="AM261" s="2"/>
      <c r="AN261" s="2"/>
      <c r="AO261" s="2"/>
    </row>
    <row r="262" spans="1:41" x14ac:dyDescent="0.25">
      <c r="A262" s="10" t="s">
        <v>273</v>
      </c>
      <c r="B262" s="10" t="s">
        <v>302</v>
      </c>
      <c r="C262" s="10" t="str">
        <f>VLOOKUP(B262,codes!A:F,3,FALSE)</f>
        <v>Produktionsmengen - Elektrische Glasschmelze</v>
      </c>
      <c r="D262" s="10" t="s">
        <v>24</v>
      </c>
      <c r="E262" s="10" t="s">
        <v>303</v>
      </c>
      <c r="F262" s="10" t="s">
        <v>304</v>
      </c>
      <c r="G262" s="10" t="s">
        <v>18</v>
      </c>
      <c r="H262" s="6" t="s">
        <v>277</v>
      </c>
      <c r="I262" s="6" t="s">
        <v>305</v>
      </c>
      <c r="J262" s="6"/>
      <c r="K262" s="2">
        <v>0</v>
      </c>
      <c r="L262" s="2">
        <v>0</v>
      </c>
      <c r="M262" s="2">
        <v>0</v>
      </c>
      <c r="N262" s="2">
        <v>0.5</v>
      </c>
      <c r="O262" s="2">
        <v>0.95</v>
      </c>
      <c r="P262" s="2">
        <v>1.35</v>
      </c>
      <c r="Q262" s="2">
        <v>2</v>
      </c>
      <c r="R262" s="2">
        <v>2.5</v>
      </c>
      <c r="S262" s="2">
        <v>3</v>
      </c>
      <c r="T262" s="2">
        <v>3.45</v>
      </c>
      <c r="U262" s="2">
        <v>3.85</v>
      </c>
      <c r="V262" s="2">
        <v>4.2</v>
      </c>
      <c r="W262" s="2">
        <v>4.5</v>
      </c>
      <c r="X262" s="2">
        <v>4.75</v>
      </c>
      <c r="Y262" s="2">
        <v>5</v>
      </c>
      <c r="Z262" s="2">
        <v>5.3516859999999999</v>
      </c>
      <c r="AA262" s="2">
        <v>5.3592510000000004</v>
      </c>
      <c r="AB262" s="2">
        <v>5.3678439999999998</v>
      </c>
      <c r="AC262" s="2">
        <v>5.3761320000000001</v>
      </c>
      <c r="AD262" s="2">
        <v>5.383121</v>
      </c>
      <c r="AE262" s="2">
        <v>5.3881699999999997</v>
      </c>
      <c r="AF262" s="2">
        <v>5.3915569999999997</v>
      </c>
      <c r="AG262" s="2">
        <v>5.3935370000000002</v>
      </c>
      <c r="AH262" s="2">
        <v>5.395092</v>
      </c>
      <c r="AI262" s="2">
        <v>5.3962060000000003</v>
      </c>
      <c r="AJ262" s="2">
        <v>5.396382</v>
      </c>
      <c r="AK262" s="2"/>
      <c r="AL262" s="2"/>
      <c r="AM262" s="2"/>
      <c r="AN262" s="2"/>
      <c r="AO262" s="2"/>
    </row>
    <row r="263" spans="1:41" x14ac:dyDescent="0.25">
      <c r="A263" s="10" t="s">
        <v>273</v>
      </c>
      <c r="B263" s="10" t="s">
        <v>306</v>
      </c>
      <c r="C263" s="10" t="str">
        <f>VLOOKUP(B263,codes!A:F,3,FALSE)</f>
        <v>Produktionsmengen - Eisenschwamm (H2 basiert)</v>
      </c>
      <c r="D263" s="10" t="s">
        <v>24</v>
      </c>
      <c r="E263" s="10" t="s">
        <v>307</v>
      </c>
      <c r="F263" s="10" t="s">
        <v>304</v>
      </c>
      <c r="G263" s="10" t="s">
        <v>15</v>
      </c>
      <c r="H263" s="6" t="s">
        <v>277</v>
      </c>
      <c r="I263" s="6" t="s">
        <v>305</v>
      </c>
      <c r="J263" s="6"/>
      <c r="K263" s="2">
        <v>0</v>
      </c>
      <c r="L263" s="2">
        <v>0</v>
      </c>
      <c r="M263" s="2">
        <v>0</v>
      </c>
      <c r="N263" s="2">
        <v>0</v>
      </c>
      <c r="O263" s="2">
        <v>2</v>
      </c>
      <c r="P263" s="2">
        <v>2</v>
      </c>
      <c r="Q263" s="2">
        <v>2</v>
      </c>
      <c r="R263" s="2">
        <v>6.3812379999999997</v>
      </c>
      <c r="S263" s="2">
        <v>11.381238</v>
      </c>
      <c r="T263" s="2">
        <v>17.181238</v>
      </c>
      <c r="U263" s="2">
        <v>17.728038000000002</v>
      </c>
      <c r="V263" s="2">
        <v>18.274839</v>
      </c>
      <c r="W263" s="2">
        <v>18.821639999999999</v>
      </c>
      <c r="X263" s="2">
        <v>19.36844</v>
      </c>
      <c r="Y263" s="2">
        <v>19.915241000000002</v>
      </c>
      <c r="Z263" s="2">
        <v>20.462042</v>
      </c>
      <c r="AA263" s="2">
        <v>21.008842000000001</v>
      </c>
      <c r="AB263" s="2">
        <v>21.555643</v>
      </c>
      <c r="AC263" s="2">
        <v>22.102443999999998</v>
      </c>
      <c r="AD263" s="2">
        <v>22.649243999999999</v>
      </c>
      <c r="AE263" s="2">
        <v>23.196045000000002</v>
      </c>
      <c r="AF263" s="2">
        <v>23.138344</v>
      </c>
      <c r="AG263" s="2">
        <v>23.080642999999998</v>
      </c>
      <c r="AH263" s="2">
        <v>23.022942</v>
      </c>
      <c r="AI263" s="2">
        <v>22.965240999999999</v>
      </c>
      <c r="AJ263" s="2">
        <v>22.907540000000001</v>
      </c>
      <c r="AK263" s="2"/>
      <c r="AL263" s="2"/>
      <c r="AM263" s="2"/>
      <c r="AN263" s="2"/>
      <c r="AO263" s="2"/>
    </row>
    <row r="264" spans="1:41" x14ac:dyDescent="0.25">
      <c r="A264" s="10" t="s">
        <v>273</v>
      </c>
      <c r="B264" s="10" t="s">
        <v>306</v>
      </c>
      <c r="C264" s="10" t="str">
        <f>VLOOKUP(B264,codes!A:F,3,FALSE)</f>
        <v>Produktionsmengen - Eisenschwamm (H2 basiert)</v>
      </c>
      <c r="D264" s="10" t="s">
        <v>24</v>
      </c>
      <c r="E264" s="10" t="s">
        <v>307</v>
      </c>
      <c r="F264" s="10" t="s">
        <v>304</v>
      </c>
      <c r="G264" s="10" t="s">
        <v>18</v>
      </c>
      <c r="H264" s="6" t="s">
        <v>277</v>
      </c>
      <c r="I264" s="6" t="s">
        <v>305</v>
      </c>
      <c r="J264" s="6"/>
      <c r="K264" s="2">
        <v>0</v>
      </c>
      <c r="L264" s="2">
        <v>0</v>
      </c>
      <c r="M264" s="2">
        <v>0</v>
      </c>
      <c r="N264" s="2">
        <v>0</v>
      </c>
      <c r="O264" s="2">
        <v>2</v>
      </c>
      <c r="P264" s="2">
        <v>2</v>
      </c>
      <c r="Q264" s="2">
        <v>2</v>
      </c>
      <c r="R264" s="2">
        <v>6.3812379999999997</v>
      </c>
      <c r="S264" s="2">
        <v>11.381238</v>
      </c>
      <c r="T264" s="2">
        <v>17.181238</v>
      </c>
      <c r="U264" s="2">
        <v>17.728038000000002</v>
      </c>
      <c r="V264" s="2">
        <v>18.274839</v>
      </c>
      <c r="W264" s="2">
        <v>18.821639999999999</v>
      </c>
      <c r="X264" s="2">
        <v>19.36844</v>
      </c>
      <c r="Y264" s="2">
        <v>19.915241000000002</v>
      </c>
      <c r="Z264" s="2">
        <v>20.462042</v>
      </c>
      <c r="AA264" s="2">
        <v>21.008842000000001</v>
      </c>
      <c r="AB264" s="2">
        <v>21.555643</v>
      </c>
      <c r="AC264" s="2">
        <v>22.102443999999998</v>
      </c>
      <c r="AD264" s="2">
        <v>22.649243999999999</v>
      </c>
      <c r="AE264" s="2">
        <v>23.196045000000002</v>
      </c>
      <c r="AF264" s="2">
        <v>23.138344</v>
      </c>
      <c r="AG264" s="2">
        <v>23.080642999999998</v>
      </c>
      <c r="AH264" s="2">
        <v>23.022942</v>
      </c>
      <c r="AI264" s="2">
        <v>22.965240999999999</v>
      </c>
      <c r="AJ264" s="2">
        <v>22.907540000000001</v>
      </c>
      <c r="AK264" s="2"/>
      <c r="AL264" s="2"/>
      <c r="AM264" s="2"/>
      <c r="AN264" s="2"/>
      <c r="AO264" s="2"/>
    </row>
    <row r="265" spans="1:41" x14ac:dyDescent="0.25">
      <c r="A265" s="10" t="s">
        <v>273</v>
      </c>
      <c r="B265" s="10" t="s">
        <v>308</v>
      </c>
      <c r="C265" s="10" t="str">
        <f>VLOOKUP(B265,codes!A:F,3,FALSE)</f>
        <v>Produktionsmengen - Kalksteinreduzierte Bindemittel</v>
      </c>
      <c r="D265" s="10" t="s">
        <v>24</v>
      </c>
      <c r="E265" s="10" t="s">
        <v>309</v>
      </c>
      <c r="F265" s="10" t="s">
        <v>304</v>
      </c>
      <c r="G265" s="10" t="s">
        <v>15</v>
      </c>
      <c r="H265" s="6" t="s">
        <v>277</v>
      </c>
      <c r="I265" s="6" t="s">
        <v>305</v>
      </c>
      <c r="J265" s="6"/>
      <c r="K265" s="2">
        <v>0</v>
      </c>
      <c r="L265" s="2">
        <v>0</v>
      </c>
      <c r="M265" s="2">
        <v>0</v>
      </c>
      <c r="N265" s="2">
        <v>0</v>
      </c>
      <c r="O265" s="2">
        <v>0</v>
      </c>
      <c r="P265" s="2">
        <v>0</v>
      </c>
      <c r="Q265" s="2">
        <v>0</v>
      </c>
      <c r="R265" s="2">
        <v>0</v>
      </c>
      <c r="S265" s="2">
        <v>0</v>
      </c>
      <c r="T265" s="2">
        <v>0</v>
      </c>
      <c r="U265" s="2">
        <v>0</v>
      </c>
      <c r="V265" s="2">
        <v>0.22137999999999999</v>
      </c>
      <c r="W265" s="2">
        <v>0.44341000000000003</v>
      </c>
      <c r="X265" s="2">
        <v>0.666439</v>
      </c>
      <c r="Y265" s="2">
        <v>0.89093</v>
      </c>
      <c r="Z265" s="2">
        <v>1.117337</v>
      </c>
      <c r="AA265" s="2">
        <v>1.1086750000000001</v>
      </c>
      <c r="AB265" s="2">
        <v>1.100014</v>
      </c>
      <c r="AC265" s="2">
        <v>1.0913520000000001</v>
      </c>
      <c r="AD265" s="2">
        <v>1.0826910000000001</v>
      </c>
      <c r="AE265" s="2">
        <v>1.0740289999999999</v>
      </c>
      <c r="AF265" s="2">
        <v>1.0653680000000001</v>
      </c>
      <c r="AG265" s="2">
        <v>1.0567059999999999</v>
      </c>
      <c r="AH265" s="2">
        <v>1.0480449999999999</v>
      </c>
      <c r="AI265" s="2">
        <v>1.0393829999999999</v>
      </c>
      <c r="AJ265" s="2">
        <v>1.0307219999999999</v>
      </c>
      <c r="AK265" s="2"/>
      <c r="AL265" s="2"/>
      <c r="AM265" s="2"/>
      <c r="AN265" s="2"/>
      <c r="AO265" s="2"/>
    </row>
    <row r="266" spans="1:41" ht="15" customHeight="1" x14ac:dyDescent="0.25">
      <c r="A266" s="10" t="s">
        <v>273</v>
      </c>
      <c r="B266" s="10" t="s">
        <v>308</v>
      </c>
      <c r="C266" s="10" t="str">
        <f>VLOOKUP(B266,codes!A:F,3,FALSE)</f>
        <v>Produktionsmengen - Kalksteinreduzierte Bindemittel</v>
      </c>
      <c r="D266" s="10" t="s">
        <v>24</v>
      </c>
      <c r="E266" s="10" t="s">
        <v>309</v>
      </c>
      <c r="F266" s="10" t="s">
        <v>304</v>
      </c>
      <c r="G266" s="10" t="s">
        <v>18</v>
      </c>
      <c r="H266" s="6" t="s">
        <v>277</v>
      </c>
      <c r="I266" s="6" t="s">
        <v>305</v>
      </c>
      <c r="J266" s="6"/>
      <c r="K266" s="2">
        <v>0</v>
      </c>
      <c r="L266" s="2">
        <v>0</v>
      </c>
      <c r="M266" s="2">
        <v>0</v>
      </c>
      <c r="N266" s="2">
        <v>0</v>
      </c>
      <c r="O266" s="2">
        <v>0</v>
      </c>
      <c r="P266" s="2">
        <v>0</v>
      </c>
      <c r="Q266" s="2">
        <v>0</v>
      </c>
      <c r="R266" s="2">
        <v>0</v>
      </c>
      <c r="S266" s="2">
        <v>0</v>
      </c>
      <c r="T266" s="2">
        <v>0</v>
      </c>
      <c r="U266" s="2">
        <v>0</v>
      </c>
      <c r="V266" s="2">
        <v>0.22137999999999999</v>
      </c>
      <c r="W266" s="2">
        <v>0.44341000000000003</v>
      </c>
      <c r="X266" s="2">
        <v>0.666439</v>
      </c>
      <c r="Y266" s="2">
        <v>0.89093</v>
      </c>
      <c r="Z266" s="2">
        <v>1.117337</v>
      </c>
      <c r="AA266" s="2">
        <v>1.1086750000000001</v>
      </c>
      <c r="AB266" s="2">
        <v>1.100014</v>
      </c>
      <c r="AC266" s="2">
        <v>1.0913520000000001</v>
      </c>
      <c r="AD266" s="2">
        <v>1.0826910000000001</v>
      </c>
      <c r="AE266" s="2">
        <v>1.0740289999999999</v>
      </c>
      <c r="AF266" s="2">
        <v>1.0653680000000001</v>
      </c>
      <c r="AG266" s="2">
        <v>1.0567059999999999</v>
      </c>
      <c r="AH266" s="2">
        <v>1.0480449999999999</v>
      </c>
      <c r="AI266" s="2">
        <v>1.0393829999999999</v>
      </c>
      <c r="AJ266" s="2">
        <v>1.0307219999999999</v>
      </c>
      <c r="AK266" s="2"/>
      <c r="AL266" s="2"/>
      <c r="AM266" s="2"/>
      <c r="AN266" s="2"/>
      <c r="AO266" s="2"/>
    </row>
    <row r="267" spans="1:41" x14ac:dyDescent="0.25">
      <c r="A267" s="10" t="s">
        <v>273</v>
      </c>
      <c r="B267" s="10" t="s">
        <v>310</v>
      </c>
      <c r="C267" s="10" t="str">
        <f>VLOOKUP(B267,codes!A:F,3,FALSE)</f>
        <v>Produktionsmengen - Ammoniak (H2 basiert)</v>
      </c>
      <c r="D267" s="10" t="s">
        <v>24</v>
      </c>
      <c r="E267" s="10" t="s">
        <v>311</v>
      </c>
      <c r="F267" s="10" t="s">
        <v>304</v>
      </c>
      <c r="G267" s="10" t="s">
        <v>15</v>
      </c>
      <c r="H267" s="6" t="s">
        <v>277</v>
      </c>
      <c r="I267" s="6" t="s">
        <v>305</v>
      </c>
      <c r="J267" s="6"/>
      <c r="K267" s="2">
        <v>0</v>
      </c>
      <c r="L267" s="2">
        <v>0</v>
      </c>
      <c r="M267" s="2">
        <v>0</v>
      </c>
      <c r="N267" s="2">
        <v>7.4074000000000001E-2</v>
      </c>
      <c r="O267" s="2">
        <v>0.140741</v>
      </c>
      <c r="P267" s="2">
        <v>0.2</v>
      </c>
      <c r="Q267" s="2">
        <v>0.25185200000000002</v>
      </c>
      <c r="R267" s="2">
        <v>0.296296</v>
      </c>
      <c r="S267" s="2">
        <v>0.33333299999999999</v>
      </c>
      <c r="T267" s="2">
        <v>0.36296299999999998</v>
      </c>
      <c r="U267" s="2">
        <v>0.385185</v>
      </c>
      <c r="V267" s="2">
        <v>0.4</v>
      </c>
      <c r="W267" s="2">
        <v>0.40740700000000002</v>
      </c>
      <c r="X267" s="2">
        <v>0.40740700000000002</v>
      </c>
      <c r="Y267" s="2">
        <v>0.40740700000000002</v>
      </c>
      <c r="Z267" s="2">
        <v>0.40740700000000002</v>
      </c>
      <c r="AA267" s="2">
        <v>0.40740700000000002</v>
      </c>
      <c r="AB267" s="2">
        <v>0.40740700000000002</v>
      </c>
      <c r="AC267" s="2">
        <v>0.40740700000000002</v>
      </c>
      <c r="AD267" s="2">
        <v>0.40740700000000002</v>
      </c>
      <c r="AE267" s="2">
        <v>0.40740700000000002</v>
      </c>
      <c r="AF267" s="2">
        <v>0.40740700000000002</v>
      </c>
      <c r="AG267" s="2">
        <v>0.40740700000000002</v>
      </c>
      <c r="AH267" s="2">
        <v>0.40740700000000002</v>
      </c>
      <c r="AI267" s="2">
        <v>0.40740700000000002</v>
      </c>
      <c r="AJ267" s="2">
        <v>0.40740700000000002</v>
      </c>
      <c r="AK267" s="2"/>
      <c r="AL267" s="2"/>
      <c r="AM267" s="2"/>
      <c r="AN267" s="2"/>
      <c r="AO267" s="2"/>
    </row>
    <row r="268" spans="1:41" x14ac:dyDescent="0.25">
      <c r="A268" s="10" t="s">
        <v>273</v>
      </c>
      <c r="B268" s="10" t="s">
        <v>310</v>
      </c>
      <c r="C268" s="10" t="str">
        <f>VLOOKUP(B268,codes!A:F,3,FALSE)</f>
        <v>Produktionsmengen - Ammoniak (H2 basiert)</v>
      </c>
      <c r="D268" s="10" t="s">
        <v>24</v>
      </c>
      <c r="E268" s="10" t="s">
        <v>311</v>
      </c>
      <c r="F268" s="10" t="s">
        <v>304</v>
      </c>
      <c r="G268" s="10" t="s">
        <v>18</v>
      </c>
      <c r="H268" s="6" t="s">
        <v>277</v>
      </c>
      <c r="I268" s="6" t="s">
        <v>305</v>
      </c>
      <c r="J268" s="6"/>
      <c r="K268" s="2">
        <v>0</v>
      </c>
      <c r="L268" s="2">
        <v>0</v>
      </c>
      <c r="M268" s="2">
        <v>0</v>
      </c>
      <c r="N268" s="2">
        <v>7.4074000000000001E-2</v>
      </c>
      <c r="O268" s="2">
        <v>0.140741</v>
      </c>
      <c r="P268" s="2">
        <v>0.2</v>
      </c>
      <c r="Q268" s="2">
        <v>0.25185200000000002</v>
      </c>
      <c r="R268" s="2">
        <v>0.296296</v>
      </c>
      <c r="S268" s="2">
        <v>0.33333299999999999</v>
      </c>
      <c r="T268" s="2">
        <v>0.36296299999999998</v>
      </c>
      <c r="U268" s="2">
        <v>0.385185</v>
      </c>
      <c r="V268" s="2">
        <v>0.4</v>
      </c>
      <c r="W268" s="2">
        <v>0.40740700000000002</v>
      </c>
      <c r="X268" s="2">
        <v>0.40740700000000002</v>
      </c>
      <c r="Y268" s="2">
        <v>0.40740700000000002</v>
      </c>
      <c r="Z268" s="2">
        <v>0.40740700000000002</v>
      </c>
      <c r="AA268" s="2">
        <v>0.40740700000000002</v>
      </c>
      <c r="AB268" s="2">
        <v>0.40740700000000002</v>
      </c>
      <c r="AC268" s="2">
        <v>0.40740700000000002</v>
      </c>
      <c r="AD268" s="2">
        <v>0.40740700000000002</v>
      </c>
      <c r="AE268" s="2">
        <v>0.40740700000000002</v>
      </c>
      <c r="AF268" s="2">
        <v>0.40740700000000002</v>
      </c>
      <c r="AG268" s="2">
        <v>0.40740700000000002</v>
      </c>
      <c r="AH268" s="2">
        <v>0.40740700000000002</v>
      </c>
      <c r="AI268" s="2">
        <v>0.40740700000000002</v>
      </c>
      <c r="AJ268" s="2">
        <v>0.40740700000000002</v>
      </c>
      <c r="AK268" s="2"/>
      <c r="AL268" s="2"/>
      <c r="AM268" s="2"/>
      <c r="AN268" s="2"/>
      <c r="AO268" s="2"/>
    </row>
    <row r="269" spans="1:41" x14ac:dyDescent="0.25">
      <c r="A269" s="10" t="s">
        <v>273</v>
      </c>
      <c r="B269" s="10" t="s">
        <v>312</v>
      </c>
      <c r="C269" s="10" t="str">
        <f>VLOOKUP(B269,codes!A:F,3,FALSE)</f>
        <v>Produktionsmengen - Ethylen (H2 basiert)</v>
      </c>
      <c r="D269" s="10" t="s">
        <v>24</v>
      </c>
      <c r="E269" s="10" t="s">
        <v>313</v>
      </c>
      <c r="F269" s="10" t="s">
        <v>304</v>
      </c>
      <c r="G269" s="10" t="s">
        <v>15</v>
      </c>
      <c r="H269" s="6" t="s">
        <v>277</v>
      </c>
      <c r="I269" s="6" t="s">
        <v>305</v>
      </c>
      <c r="J269" s="6"/>
      <c r="K269" s="2">
        <v>0</v>
      </c>
      <c r="L269" s="2">
        <v>0</v>
      </c>
      <c r="M269" s="2">
        <v>0</v>
      </c>
      <c r="N269" s="2">
        <v>0</v>
      </c>
      <c r="O269" s="2">
        <v>0</v>
      </c>
      <c r="P269" s="2">
        <v>0</v>
      </c>
      <c r="Q269" s="2">
        <v>0</v>
      </c>
      <c r="R269" s="2">
        <v>0</v>
      </c>
      <c r="S269" s="2">
        <v>0</v>
      </c>
      <c r="T269" s="2">
        <v>0</v>
      </c>
      <c r="U269" s="2">
        <v>0</v>
      </c>
      <c r="V269" s="2">
        <v>0</v>
      </c>
      <c r="W269" s="2">
        <v>0</v>
      </c>
      <c r="X269" s="2">
        <v>0</v>
      </c>
      <c r="Y269" s="2">
        <v>0</v>
      </c>
      <c r="Z269" s="2">
        <v>0</v>
      </c>
      <c r="AA269" s="2">
        <v>0</v>
      </c>
      <c r="AB269" s="2">
        <v>0</v>
      </c>
      <c r="AC269" s="2">
        <v>0</v>
      </c>
      <c r="AD269" s="2">
        <v>0</v>
      </c>
      <c r="AE269" s="2">
        <v>0</v>
      </c>
      <c r="AF269" s="2">
        <v>0</v>
      </c>
      <c r="AG269" s="2">
        <v>0</v>
      </c>
      <c r="AH269" s="2">
        <v>0</v>
      </c>
      <c r="AI269" s="2">
        <v>0</v>
      </c>
      <c r="AJ269" s="2">
        <v>0</v>
      </c>
      <c r="AK269" s="2"/>
      <c r="AL269" s="2"/>
      <c r="AM269" s="2"/>
      <c r="AN269" s="2"/>
      <c r="AO269" s="2"/>
    </row>
    <row r="270" spans="1:41" x14ac:dyDescent="0.25">
      <c r="A270" s="10" t="s">
        <v>273</v>
      </c>
      <c r="B270" s="10" t="s">
        <v>312</v>
      </c>
      <c r="C270" s="10" t="str">
        <f>VLOOKUP(B270,codes!A:F,3,FALSE)</f>
        <v>Produktionsmengen - Ethylen (H2 basiert)</v>
      </c>
      <c r="D270" s="10" t="s">
        <v>24</v>
      </c>
      <c r="E270" s="10" t="s">
        <v>313</v>
      </c>
      <c r="F270" s="10" t="s">
        <v>304</v>
      </c>
      <c r="G270" s="10" t="s">
        <v>18</v>
      </c>
      <c r="H270" s="6" t="s">
        <v>277</v>
      </c>
      <c r="I270" s="6" t="s">
        <v>305</v>
      </c>
      <c r="J270" s="6"/>
      <c r="K270" s="2">
        <v>0</v>
      </c>
      <c r="L270" s="2">
        <v>0</v>
      </c>
      <c r="M270" s="2">
        <v>0</v>
      </c>
      <c r="N270" s="2">
        <v>0</v>
      </c>
      <c r="O270" s="2">
        <v>0</v>
      </c>
      <c r="P270" s="2">
        <v>0</v>
      </c>
      <c r="Q270" s="2">
        <v>0</v>
      </c>
      <c r="R270" s="2">
        <v>0</v>
      </c>
      <c r="S270" s="2">
        <v>0</v>
      </c>
      <c r="T270" s="2">
        <v>0</v>
      </c>
      <c r="U270" s="2">
        <v>0</v>
      </c>
      <c r="V270" s="2">
        <v>0</v>
      </c>
      <c r="W270" s="2">
        <v>0</v>
      </c>
      <c r="X270" s="2">
        <v>0</v>
      </c>
      <c r="Y270" s="2">
        <v>0</v>
      </c>
      <c r="Z270" s="2">
        <v>0</v>
      </c>
      <c r="AA270" s="2">
        <v>0</v>
      </c>
      <c r="AB270" s="2">
        <v>0</v>
      </c>
      <c r="AC270" s="2">
        <v>0</v>
      </c>
      <c r="AD270" s="2">
        <v>0</v>
      </c>
      <c r="AE270" s="2">
        <v>0</v>
      </c>
      <c r="AF270" s="2">
        <v>0</v>
      </c>
      <c r="AG270" s="2">
        <v>0</v>
      </c>
      <c r="AH270" s="2">
        <v>0</v>
      </c>
      <c r="AI270" s="2">
        <v>0</v>
      </c>
      <c r="AJ270" s="2">
        <v>0</v>
      </c>
      <c r="AK270" s="2"/>
      <c r="AL270" s="2"/>
      <c r="AM270" s="2"/>
      <c r="AN270" s="2"/>
      <c r="AO270" s="2"/>
    </row>
    <row r="271" spans="1:41" ht="14.45" customHeight="1" x14ac:dyDescent="0.25">
      <c r="A271" s="10" t="s">
        <v>273</v>
      </c>
      <c r="B271" s="10" t="s">
        <v>314</v>
      </c>
      <c r="C271" s="10" t="str">
        <f>VLOOKUP(B271,codes!A:F,3,FALSE)</f>
        <v>Wasserstoffbedarf - Stahl</v>
      </c>
      <c r="D271" s="10" t="s">
        <v>24</v>
      </c>
      <c r="E271" s="10" t="s">
        <v>315</v>
      </c>
      <c r="F271" s="10" t="s">
        <v>105</v>
      </c>
      <c r="G271" s="10" t="s">
        <v>15</v>
      </c>
      <c r="H271" s="6" t="s">
        <v>277</v>
      </c>
      <c r="I271" s="6" t="s">
        <v>316</v>
      </c>
      <c r="J271" s="6" t="s">
        <v>317</v>
      </c>
      <c r="K271" s="2">
        <v>9.0991202500000007E-2</v>
      </c>
      <c r="L271" s="2">
        <v>0.13823023166666709</v>
      </c>
      <c r="M271" s="2">
        <v>0.21339600777777781</v>
      </c>
      <c r="N271" s="2">
        <v>1.4785661891666659</v>
      </c>
      <c r="O271" s="2">
        <v>4.3664836152777813</v>
      </c>
      <c r="P271" s="2">
        <v>6.2795480844444489</v>
      </c>
      <c r="Q271" s="2">
        <v>7.5118772008333314</v>
      </c>
      <c r="R271" s="2">
        <v>12.392032526111089</v>
      </c>
      <c r="S271" s="2">
        <v>20.361126409722189</v>
      </c>
      <c r="T271" s="2">
        <v>30.679836702222264</v>
      </c>
      <c r="U271" s="2">
        <v>39.20964806972227</v>
      </c>
      <c r="V271" s="2">
        <v>45.945763346666666</v>
      </c>
      <c r="W271" s="2">
        <v>48.66796273527779</v>
      </c>
      <c r="X271" s="2">
        <v>50.382479763888881</v>
      </c>
      <c r="Y271" s="2">
        <v>51.833593702777826</v>
      </c>
      <c r="Z271" s="2">
        <v>53.211811343611068</v>
      </c>
      <c r="AA271" s="2">
        <v>54.991466719999963</v>
      </c>
      <c r="AB271" s="2">
        <v>56.340178651944477</v>
      </c>
      <c r="AC271" s="2">
        <v>57.662749539999965</v>
      </c>
      <c r="AD271" s="2">
        <v>58.997083774722256</v>
      </c>
      <c r="AE271" s="2">
        <v>60.327818564444399</v>
      </c>
      <c r="AF271" s="2">
        <v>60.228857588333305</v>
      </c>
      <c r="AG271" s="2">
        <v>60.130074075833335</v>
      </c>
      <c r="AH271" s="2">
        <v>60.017836233333369</v>
      </c>
      <c r="AI271" s="2">
        <v>59.920134893888893</v>
      </c>
      <c r="AJ271" s="2">
        <v>59.81287420388886</v>
      </c>
      <c r="AK271" s="2"/>
      <c r="AL271" s="2"/>
      <c r="AM271" s="2"/>
      <c r="AN271" s="2"/>
      <c r="AO271" s="2"/>
    </row>
    <row r="272" spans="1:41" ht="15" customHeight="1" x14ac:dyDescent="0.25">
      <c r="A272" s="10" t="s">
        <v>273</v>
      </c>
      <c r="B272" s="10" t="s">
        <v>314</v>
      </c>
      <c r="C272" s="10" t="str">
        <f>VLOOKUP(B272,codes!A:F,3,FALSE)</f>
        <v>Wasserstoffbedarf - Stahl</v>
      </c>
      <c r="D272" s="10" t="s">
        <v>24</v>
      </c>
      <c r="E272" s="10" t="s">
        <v>315</v>
      </c>
      <c r="F272" s="10" t="s">
        <v>105</v>
      </c>
      <c r="G272" s="10" t="s">
        <v>18</v>
      </c>
      <c r="H272" s="6" t="s">
        <v>277</v>
      </c>
      <c r="I272" s="6" t="s">
        <v>316</v>
      </c>
      <c r="J272" s="6" t="s">
        <v>317</v>
      </c>
      <c r="K272" s="2">
        <v>8.9178901666666602E-2</v>
      </c>
      <c r="L272" s="2">
        <v>0.13528561027777819</v>
      </c>
      <c r="M272" s="2">
        <v>0.20952165888888891</v>
      </c>
      <c r="N272" s="2">
        <v>1.339662463055556</v>
      </c>
      <c r="O272" s="2">
        <v>4.1300804219444407</v>
      </c>
      <c r="P272" s="2">
        <v>5.9541585366666689</v>
      </c>
      <c r="Q272" s="2">
        <v>7.125981601388891</v>
      </c>
      <c r="R272" s="2">
        <v>12.006418293611089</v>
      </c>
      <c r="S272" s="2">
        <v>19.982759571944488</v>
      </c>
      <c r="T272" s="2">
        <v>30.355768704722266</v>
      </c>
      <c r="U272" s="2">
        <v>39.046304684166671</v>
      </c>
      <c r="V272" s="2">
        <v>45.904936983333371</v>
      </c>
      <c r="W272" s="2">
        <v>48.657755950833391</v>
      </c>
      <c r="X272" s="2">
        <v>50.379927390277778</v>
      </c>
      <c r="Y272" s="2">
        <v>51.832955290833326</v>
      </c>
      <c r="Z272" s="2">
        <v>53.211651626388871</v>
      </c>
      <c r="AA272" s="2">
        <v>54.991466719999963</v>
      </c>
      <c r="AB272" s="2">
        <v>56.340178651944477</v>
      </c>
      <c r="AC272" s="2">
        <v>57.662749539999965</v>
      </c>
      <c r="AD272" s="2">
        <v>58.997083774722256</v>
      </c>
      <c r="AE272" s="2">
        <v>60.327818564444399</v>
      </c>
      <c r="AF272" s="2">
        <v>60.228857588333305</v>
      </c>
      <c r="AG272" s="2">
        <v>60.130074075833335</v>
      </c>
      <c r="AH272" s="2">
        <v>60.017836233333369</v>
      </c>
      <c r="AI272" s="2">
        <v>59.920134893888893</v>
      </c>
      <c r="AJ272" s="2">
        <v>59.81287420388886</v>
      </c>
      <c r="AK272" s="2"/>
      <c r="AL272" s="2"/>
      <c r="AM272" s="2"/>
      <c r="AN272" s="2"/>
      <c r="AO272" s="2"/>
    </row>
    <row r="273" spans="1:41" x14ac:dyDescent="0.25">
      <c r="A273" s="10" t="s">
        <v>273</v>
      </c>
      <c r="B273" s="10" t="s">
        <v>318</v>
      </c>
      <c r="C273" s="10" t="str">
        <f>VLOOKUP(B273,codes!A:F,3,FALSE)</f>
        <v>Wasserstoffbedarf - Industrie gesamt (ohne chemischen Rohstoff)</v>
      </c>
      <c r="D273" s="10" t="s">
        <v>24</v>
      </c>
      <c r="E273" s="10" t="s">
        <v>319</v>
      </c>
      <c r="F273" s="10" t="s">
        <v>105</v>
      </c>
      <c r="G273" s="10" t="s">
        <v>15</v>
      </c>
      <c r="H273" s="6" t="s">
        <v>277</v>
      </c>
      <c r="I273" s="6" t="s">
        <v>320</v>
      </c>
      <c r="J273" s="6"/>
      <c r="K273" s="2">
        <v>0.1273782358333333</v>
      </c>
      <c r="L273" s="2">
        <v>0.19402684222222261</v>
      </c>
      <c r="M273" s="2">
        <v>0.29982797888888907</v>
      </c>
      <c r="N273" s="2">
        <v>1.8313358880555544</v>
      </c>
      <c r="O273" s="2">
        <v>5.0849071780555581</v>
      </c>
      <c r="P273" s="2">
        <v>7.5613743316666717</v>
      </c>
      <c r="Q273" s="2">
        <v>9.2602485455555534</v>
      </c>
      <c r="R273" s="2">
        <v>14.263493048611091</v>
      </c>
      <c r="S273" s="2">
        <v>22.394238399999974</v>
      </c>
      <c r="T273" s="2">
        <v>32.680634607777812</v>
      </c>
      <c r="U273" s="2">
        <v>41.226447640555591</v>
      </c>
      <c r="V273" s="2">
        <v>47.89391159611111</v>
      </c>
      <c r="W273" s="2">
        <v>50.607735624722238</v>
      </c>
      <c r="X273" s="2">
        <v>52.332991878333331</v>
      </c>
      <c r="Y273" s="2">
        <v>53.826896975555606</v>
      </c>
      <c r="Z273" s="2">
        <v>55.262637863333289</v>
      </c>
      <c r="AA273" s="2">
        <v>57.161350858055535</v>
      </c>
      <c r="AB273" s="2">
        <v>58.658488614166707</v>
      </c>
      <c r="AC273" s="2">
        <v>60.155109450833287</v>
      </c>
      <c r="AD273" s="2">
        <v>61.722898894722256</v>
      </c>
      <c r="AE273" s="2">
        <v>63.362563663611063</v>
      </c>
      <c r="AF273" s="2">
        <v>63.518727948333307</v>
      </c>
      <c r="AG273" s="2">
        <v>63.652439596944454</v>
      </c>
      <c r="AH273" s="2">
        <v>63.756354276944485</v>
      </c>
      <c r="AI273" s="2">
        <v>63.867864412499998</v>
      </c>
      <c r="AJ273" s="2">
        <v>64.437984289999974</v>
      </c>
      <c r="AK273" s="2"/>
      <c r="AL273" s="2"/>
      <c r="AM273" s="2"/>
      <c r="AN273" s="2"/>
      <c r="AO273" s="2"/>
    </row>
    <row r="274" spans="1:41" x14ac:dyDescent="0.25">
      <c r="A274" s="10" t="s">
        <v>273</v>
      </c>
      <c r="B274" s="10" t="s">
        <v>318</v>
      </c>
      <c r="C274" s="10" t="str">
        <f>VLOOKUP(B274,codes!A:F,3,FALSE)</f>
        <v>Wasserstoffbedarf - Industrie gesamt (ohne chemischen Rohstoff)</v>
      </c>
      <c r="D274" s="10" t="s">
        <v>24</v>
      </c>
      <c r="E274" s="10" t="s">
        <v>319</v>
      </c>
      <c r="F274" s="10" t="s">
        <v>105</v>
      </c>
      <c r="G274" s="10" t="s">
        <v>18</v>
      </c>
      <c r="H274" s="6" t="s">
        <v>277</v>
      </c>
      <c r="I274" s="6" t="s">
        <v>320</v>
      </c>
      <c r="J274" s="6"/>
      <c r="K274" s="2">
        <v>0.12546946999999992</v>
      </c>
      <c r="L274" s="2">
        <v>0.1909151933333337</v>
      </c>
      <c r="M274" s="2">
        <v>0.29570546222222233</v>
      </c>
      <c r="N274" s="2">
        <v>1.6916307686111114</v>
      </c>
      <c r="O274" s="2">
        <v>4.8470717994444392</v>
      </c>
      <c r="P274" s="2">
        <v>7.2324968500000013</v>
      </c>
      <c r="Q274" s="2">
        <v>8.8649587925000013</v>
      </c>
      <c r="R274" s="2">
        <v>13.868326942499976</v>
      </c>
      <c r="S274" s="2">
        <v>22.00634158694449</v>
      </c>
      <c r="T274" s="2">
        <v>32.347779963055601</v>
      </c>
      <c r="U274" s="2">
        <v>41.056274959722217</v>
      </c>
      <c r="V274" s="2">
        <v>47.847735782500038</v>
      </c>
      <c r="W274" s="2">
        <v>50.593313295000058</v>
      </c>
      <c r="X274" s="2">
        <v>52.32709958805556</v>
      </c>
      <c r="Y274" s="2">
        <v>53.8235988275</v>
      </c>
      <c r="Z274" s="2">
        <v>55.260350936944427</v>
      </c>
      <c r="AA274" s="2">
        <v>57.159643110277749</v>
      </c>
      <c r="AB274" s="2">
        <v>58.657112874444493</v>
      </c>
      <c r="AC274" s="2">
        <v>60.153997805833292</v>
      </c>
      <c r="AD274" s="2">
        <v>61.721998108611139</v>
      </c>
      <c r="AE274" s="2">
        <v>63.361831737499955</v>
      </c>
      <c r="AF274" s="2">
        <v>63.518131912222195</v>
      </c>
      <c r="AG274" s="2">
        <v>63.651952756111115</v>
      </c>
      <c r="AH274" s="2">
        <v>63.755955317500039</v>
      </c>
      <c r="AI274" s="2">
        <v>63.867536344999998</v>
      </c>
      <c r="AJ274" s="2">
        <v>64.437984289999974</v>
      </c>
      <c r="AK274" s="2"/>
      <c r="AL274" s="2"/>
      <c r="AM274" s="2"/>
      <c r="AN274" s="2"/>
      <c r="AO274" s="2"/>
    </row>
    <row r="275" spans="1:41" ht="14.45" customHeight="1" x14ac:dyDescent="0.25">
      <c r="A275" s="10" t="s">
        <v>273</v>
      </c>
      <c r="B275" s="10" t="s">
        <v>321</v>
      </c>
      <c r="C275" s="10" t="str">
        <f>VLOOKUP(B275,codes!A:F,3,FALSE)</f>
        <v>Wasserstoffbedarf - chemischer Rohstoff</v>
      </c>
      <c r="D275" s="10" t="s">
        <v>24</v>
      </c>
      <c r="E275" s="10" t="s">
        <v>322</v>
      </c>
      <c r="F275" s="10" t="s">
        <v>105</v>
      </c>
      <c r="G275" s="10" t="s">
        <v>15</v>
      </c>
      <c r="H275" s="6" t="s">
        <v>277</v>
      </c>
      <c r="I275" s="6" t="s">
        <v>323</v>
      </c>
      <c r="J275" s="6"/>
      <c r="K275" s="2">
        <v>0</v>
      </c>
      <c r="L275" s="2">
        <v>0</v>
      </c>
      <c r="M275" s="2">
        <v>0</v>
      </c>
      <c r="N275" s="2">
        <v>0.4757240911111108</v>
      </c>
      <c r="O275" s="2">
        <v>0.90494476472222263</v>
      </c>
      <c r="P275" s="2">
        <v>1.2874872236111141</v>
      </c>
      <c r="Q275" s="2">
        <v>1.621094366944448</v>
      </c>
      <c r="R275" s="2">
        <v>1.9069470713888859</v>
      </c>
      <c r="S275" s="2">
        <v>2.7219731550000001</v>
      </c>
      <c r="T275" s="2">
        <v>3.3737849052777813</v>
      </c>
      <c r="U275" s="2">
        <v>3.8624322102777779</v>
      </c>
      <c r="V275" s="2">
        <v>4.1874453722222187</v>
      </c>
      <c r="W275" s="2">
        <v>4.3493585897222191</v>
      </c>
      <c r="X275" s="2">
        <v>4.348303709999997</v>
      </c>
      <c r="Y275" s="2">
        <v>4.3472487974999972</v>
      </c>
      <c r="Z275" s="2">
        <v>4.3461938958333297</v>
      </c>
      <c r="AA275" s="2">
        <v>4.3447940752777736</v>
      </c>
      <c r="AB275" s="2">
        <v>4.3433942658333304</v>
      </c>
      <c r="AC275" s="2">
        <v>4.3419944561111077</v>
      </c>
      <c r="AD275" s="2">
        <v>4.3405946466666627</v>
      </c>
      <c r="AE275" s="2">
        <v>4.3391948372222195</v>
      </c>
      <c r="AF275" s="2">
        <v>4.3369098538888862</v>
      </c>
      <c r="AG275" s="2">
        <v>4.3346248155555518</v>
      </c>
      <c r="AH275" s="2">
        <v>4.3323398324999971</v>
      </c>
      <c r="AI275" s="2">
        <v>4.3300548161111081</v>
      </c>
      <c r="AJ275" s="2">
        <v>4.3277698108333302</v>
      </c>
      <c r="AK275" s="2"/>
      <c r="AL275" s="2"/>
      <c r="AM275" s="2"/>
      <c r="AN275" s="2"/>
      <c r="AO275" s="2"/>
    </row>
    <row r="276" spans="1:41" x14ac:dyDescent="0.25">
      <c r="A276" s="10" t="s">
        <v>273</v>
      </c>
      <c r="B276" s="10" t="s">
        <v>321</v>
      </c>
      <c r="C276" s="10" t="str">
        <f>VLOOKUP(B276,codes!A:F,3,FALSE)</f>
        <v>Wasserstoffbedarf - chemischer Rohstoff</v>
      </c>
      <c r="D276" s="10" t="s">
        <v>24</v>
      </c>
      <c r="E276" s="10" t="s">
        <v>322</v>
      </c>
      <c r="F276" s="10" t="s">
        <v>105</v>
      </c>
      <c r="G276" s="10" t="s">
        <v>18</v>
      </c>
      <c r="H276" s="6" t="s">
        <v>277</v>
      </c>
      <c r="I276" s="6" t="s">
        <v>323</v>
      </c>
      <c r="J276" s="6"/>
      <c r="K276" s="2">
        <v>0</v>
      </c>
      <c r="L276" s="2">
        <v>0</v>
      </c>
      <c r="M276" s="2">
        <v>0</v>
      </c>
      <c r="N276" s="2">
        <v>0.4757240911111108</v>
      </c>
      <c r="O276" s="2">
        <v>0.90494476472222263</v>
      </c>
      <c r="P276" s="2">
        <v>1.2874872236111141</v>
      </c>
      <c r="Q276" s="2">
        <v>1.621094366944448</v>
      </c>
      <c r="R276" s="2">
        <v>1.9069470713888859</v>
      </c>
      <c r="S276" s="2">
        <v>2.7219731550000001</v>
      </c>
      <c r="T276" s="2">
        <v>3.3737849052777813</v>
      </c>
      <c r="U276" s="2">
        <v>3.8624322102777779</v>
      </c>
      <c r="V276" s="2">
        <v>4.1874453722222187</v>
      </c>
      <c r="W276" s="2">
        <v>4.3493585897222191</v>
      </c>
      <c r="X276" s="2">
        <v>4.348303709999997</v>
      </c>
      <c r="Y276" s="2">
        <v>4.3472487974999972</v>
      </c>
      <c r="Z276" s="2">
        <v>4.3461938958333297</v>
      </c>
      <c r="AA276" s="2">
        <v>4.3447940752777736</v>
      </c>
      <c r="AB276" s="2">
        <v>4.3433942658333304</v>
      </c>
      <c r="AC276" s="2">
        <v>4.3419944561111077</v>
      </c>
      <c r="AD276" s="2">
        <v>4.3405946466666627</v>
      </c>
      <c r="AE276" s="2">
        <v>4.3391948372222195</v>
      </c>
      <c r="AF276" s="2">
        <v>4.3369098538888862</v>
      </c>
      <c r="AG276" s="2">
        <v>4.3346248155555518</v>
      </c>
      <c r="AH276" s="2">
        <v>4.3323398324999971</v>
      </c>
      <c r="AI276" s="2">
        <v>4.3300548161111081</v>
      </c>
      <c r="AJ276" s="2">
        <v>4.3277698108333302</v>
      </c>
      <c r="AK276" s="2"/>
      <c r="AL276" s="2"/>
      <c r="AM276" s="2"/>
      <c r="AN276" s="2"/>
      <c r="AO276" s="2"/>
    </row>
    <row r="277" spans="1:41" x14ac:dyDescent="0.25">
      <c r="A277" s="10" t="s">
        <v>273</v>
      </c>
      <c r="B277" s="10" t="s">
        <v>324</v>
      </c>
      <c r="C277" s="10" t="str">
        <f>VLOOKUP(B277,codes!A:F,3,FALSE)</f>
        <v>Nutzung Erdgas, Kohlen und Oele</v>
      </c>
      <c r="D277" s="10" t="s">
        <v>24</v>
      </c>
      <c r="E277" s="10" t="s">
        <v>325</v>
      </c>
      <c r="F277" s="10" t="s">
        <v>105</v>
      </c>
      <c r="G277" s="10" t="s">
        <v>15</v>
      </c>
      <c r="H277" s="6" t="s">
        <v>277</v>
      </c>
      <c r="I277" s="6" t="s">
        <v>326</v>
      </c>
      <c r="J277" s="6"/>
      <c r="K277" s="2">
        <v>327.33040579611117</v>
      </c>
      <c r="L277" s="2">
        <v>316.66624428777777</v>
      </c>
      <c r="M277" s="2">
        <v>303.35450063722215</v>
      </c>
      <c r="N277" s="2">
        <v>288.41709210972226</v>
      </c>
      <c r="O277" s="2">
        <v>273.96435528333325</v>
      </c>
      <c r="P277" s="2">
        <v>262.50982596722218</v>
      </c>
      <c r="Q277" s="2">
        <v>252.46176298138886</v>
      </c>
      <c r="R277" s="2">
        <v>240.1673480838889</v>
      </c>
      <c r="S277" s="2">
        <v>224.34145712555551</v>
      </c>
      <c r="T277" s="2">
        <v>206.46633253555561</v>
      </c>
      <c r="U277" s="2">
        <v>193.7778544297222</v>
      </c>
      <c r="V277" s="2">
        <v>182.31308943166673</v>
      </c>
      <c r="W277" s="2">
        <v>176.63436997750006</v>
      </c>
      <c r="X277" s="2">
        <v>172.22331296222228</v>
      </c>
      <c r="Y277" s="2">
        <v>168.36112737499994</v>
      </c>
      <c r="Z277" s="2">
        <v>164.67961553138886</v>
      </c>
      <c r="AA277" s="2">
        <v>160.50533422777772</v>
      </c>
      <c r="AB277" s="2">
        <v>157.26002141333325</v>
      </c>
      <c r="AC277" s="2">
        <v>153.99104688194444</v>
      </c>
      <c r="AD277" s="2">
        <v>150.99582527416669</v>
      </c>
      <c r="AE277" s="2">
        <v>148.14484901888886</v>
      </c>
      <c r="AF277" s="2">
        <v>147.09390307694449</v>
      </c>
      <c r="AG277" s="2">
        <v>146.13606376611102</v>
      </c>
      <c r="AH277" s="2">
        <v>145.16734977361105</v>
      </c>
      <c r="AI277" s="2">
        <v>144.57371024194447</v>
      </c>
      <c r="AJ277" s="2">
        <v>144.29229125749995</v>
      </c>
      <c r="AK277" s="2"/>
      <c r="AL277" s="2"/>
      <c r="AM277" s="2"/>
      <c r="AN277" s="2"/>
      <c r="AO277" s="2"/>
    </row>
    <row r="278" spans="1:41" x14ac:dyDescent="0.25">
      <c r="A278" s="10" t="s">
        <v>273</v>
      </c>
      <c r="B278" s="10" t="s">
        <v>324</v>
      </c>
      <c r="C278" s="10" t="str">
        <f>VLOOKUP(B278,codes!A:F,3,FALSE)</f>
        <v>Nutzung Erdgas, Kohlen und Oele</v>
      </c>
      <c r="D278" s="10" t="s">
        <v>24</v>
      </c>
      <c r="E278" s="10" t="s">
        <v>325</v>
      </c>
      <c r="F278" s="10" t="s">
        <v>105</v>
      </c>
      <c r="G278" s="10" t="s">
        <v>18</v>
      </c>
      <c r="H278" s="6" t="s">
        <v>277</v>
      </c>
      <c r="I278" s="6" t="s">
        <v>326</v>
      </c>
      <c r="J278" s="6"/>
      <c r="K278" s="2">
        <v>326.29112748722218</v>
      </c>
      <c r="L278" s="2">
        <v>314.98202638222222</v>
      </c>
      <c r="M278" s="2">
        <v>301.26800718999993</v>
      </c>
      <c r="N278" s="2">
        <v>286.22336777305566</v>
      </c>
      <c r="O278" s="2">
        <v>271.7523614794444</v>
      </c>
      <c r="P278" s="2">
        <v>260.33361288638883</v>
      </c>
      <c r="Q278" s="2">
        <v>250.25145858027793</v>
      </c>
      <c r="R278" s="2">
        <v>237.9813011322222</v>
      </c>
      <c r="S278" s="2">
        <v>222.28791550777774</v>
      </c>
      <c r="T278" s="2">
        <v>204.53204560694445</v>
      </c>
      <c r="U278" s="2">
        <v>192.59379126777776</v>
      </c>
      <c r="V278" s="2">
        <v>181.66598207305552</v>
      </c>
      <c r="W278" s="2">
        <v>176.21877316249999</v>
      </c>
      <c r="X278" s="2">
        <v>171.93187995611115</v>
      </c>
      <c r="Y278" s="2">
        <v>168.14658420083327</v>
      </c>
      <c r="Z278" s="2">
        <v>164.51752968777788</v>
      </c>
      <c r="AA278" s="2">
        <v>160.38055118222215</v>
      </c>
      <c r="AB278" s="2">
        <v>157.16259236055546</v>
      </c>
      <c r="AC278" s="2">
        <v>153.91423561638885</v>
      </c>
      <c r="AD278" s="2">
        <v>150.93477554666674</v>
      </c>
      <c r="AE278" s="2">
        <v>148.09599235722214</v>
      </c>
      <c r="AF278" s="2">
        <v>147.05457547416668</v>
      </c>
      <c r="AG278" s="2">
        <v>146.10423563027769</v>
      </c>
      <c r="AH278" s="2">
        <v>145.1414625566666</v>
      </c>
      <c r="AI278" s="2">
        <v>144.55255610805557</v>
      </c>
      <c r="AJ278" s="2">
        <v>144.29229125749995</v>
      </c>
      <c r="AK278" s="2"/>
      <c r="AL278" s="2"/>
      <c r="AM278" s="2"/>
      <c r="AN278" s="2"/>
      <c r="AO278" s="2"/>
    </row>
    <row r="279" spans="1:41" x14ac:dyDescent="0.25">
      <c r="A279" s="10" t="s">
        <v>273</v>
      </c>
      <c r="B279" s="10" t="s">
        <v>327</v>
      </c>
      <c r="C279" s="10" t="str">
        <f>VLOOKUP(B279,codes!A:F,3,FALSE)</f>
        <v>Anteil fossile Energieträger an Endenergiebedarf</v>
      </c>
      <c r="D279" s="10" t="s">
        <v>24</v>
      </c>
      <c r="E279" s="10" t="s">
        <v>328</v>
      </c>
      <c r="F279" s="10" t="s">
        <v>17</v>
      </c>
      <c r="G279" s="10" t="s">
        <v>15</v>
      </c>
      <c r="H279" s="6" t="s">
        <v>277</v>
      </c>
      <c r="I279" s="6" t="s">
        <v>329</v>
      </c>
      <c r="J279" s="6"/>
      <c r="K279" s="2">
        <v>53.345954738630731</v>
      </c>
      <c r="L279" s="2">
        <v>51.592070542005096</v>
      </c>
      <c r="M279" s="2">
        <v>49.630587538871616</v>
      </c>
      <c r="N279" s="2">
        <v>47.860217168404134</v>
      </c>
      <c r="O279" s="2">
        <v>45.994300907830336</v>
      </c>
      <c r="P279" s="2">
        <v>44.389033052800187</v>
      </c>
      <c r="Q279" s="2">
        <v>42.976057201649873</v>
      </c>
      <c r="R279" s="2">
        <v>41.1375740692717</v>
      </c>
      <c r="S279" s="2">
        <v>38.683036565364212</v>
      </c>
      <c r="T279" s="2">
        <v>35.849010878924062</v>
      </c>
      <c r="U279" s="2">
        <v>33.770617794086199</v>
      </c>
      <c r="V279" s="2">
        <v>31.870954623374164</v>
      </c>
      <c r="W279" s="2">
        <v>30.943382851241779</v>
      </c>
      <c r="X279" s="2">
        <v>30.228907025385265</v>
      </c>
      <c r="Y279" s="2">
        <v>29.588078614433812</v>
      </c>
      <c r="Z279" s="2">
        <v>28.963213804138672</v>
      </c>
      <c r="AA279" s="2">
        <v>28.310003420694478</v>
      </c>
      <c r="AB279" s="2">
        <v>27.811575077915119</v>
      </c>
      <c r="AC279" s="2">
        <v>27.300952688450064</v>
      </c>
      <c r="AD279" s="2">
        <v>26.838302713726982</v>
      </c>
      <c r="AE279" s="2">
        <v>26.397013257486783</v>
      </c>
      <c r="AF279" s="2">
        <v>26.28275452611296</v>
      </c>
      <c r="AG279" s="2">
        <v>26.18589391515755</v>
      </c>
      <c r="AH279" s="2">
        <v>26.076904721899872</v>
      </c>
      <c r="AI279" s="2">
        <v>26.025576081704994</v>
      </c>
      <c r="AJ279" s="2">
        <v>26.033149113891064</v>
      </c>
      <c r="AK279" s="2"/>
      <c r="AL279" s="2"/>
      <c r="AM279" s="2"/>
      <c r="AN279" s="2"/>
      <c r="AO279" s="2"/>
    </row>
    <row r="280" spans="1:41" x14ac:dyDescent="0.25">
      <c r="A280" s="10" t="s">
        <v>273</v>
      </c>
      <c r="B280" s="10" t="s">
        <v>327</v>
      </c>
      <c r="C280" s="10" t="str">
        <f>VLOOKUP(B280,codes!A:F,3,FALSE)</f>
        <v>Anteil fossile Energieträger an Endenergiebedarf</v>
      </c>
      <c r="D280" s="10" t="s">
        <v>24</v>
      </c>
      <c r="E280" s="10" t="s">
        <v>328</v>
      </c>
      <c r="F280" s="10" t="s">
        <v>17</v>
      </c>
      <c r="G280" s="10" t="s">
        <v>18</v>
      </c>
      <c r="H280" s="6" t="s">
        <v>277</v>
      </c>
      <c r="I280" s="6" t="s">
        <v>329</v>
      </c>
      <c r="J280" s="6" t="s">
        <v>330</v>
      </c>
      <c r="K280" s="2">
        <v>53.177970464216983</v>
      </c>
      <c r="L280" s="2">
        <v>51.316808329380279</v>
      </c>
      <c r="M280" s="2">
        <v>49.275577247744941</v>
      </c>
      <c r="N280" s="2">
        <v>47.468612594834291</v>
      </c>
      <c r="O280" s="2">
        <v>45.583985028018589</v>
      </c>
      <c r="P280" s="2">
        <v>43.970640500507812</v>
      </c>
      <c r="Q280" s="2">
        <v>42.520997241551029</v>
      </c>
      <c r="R280" s="2">
        <v>40.657949983539297</v>
      </c>
      <c r="S280" s="2">
        <v>38.203785761331261</v>
      </c>
      <c r="T280" s="2">
        <v>35.369413921673164</v>
      </c>
      <c r="U280" s="2">
        <v>33.40125450418315</v>
      </c>
      <c r="V280" s="2">
        <v>31.578825721657498</v>
      </c>
      <c r="W280" s="2">
        <v>30.672140428168394</v>
      </c>
      <c r="X280" s="2">
        <v>29.959811410920871</v>
      </c>
      <c r="Y280" s="2">
        <v>29.312633809767121</v>
      </c>
      <c r="Z280" s="2">
        <v>28.67792731554178</v>
      </c>
      <c r="AA280" s="2">
        <v>28.059294668089247</v>
      </c>
      <c r="AB280" s="2">
        <v>27.5702054633656</v>
      </c>
      <c r="AC280" s="2">
        <v>27.067815349456531</v>
      </c>
      <c r="AD280" s="2">
        <v>26.612042213873714</v>
      </c>
      <c r="AE280" s="2">
        <v>26.176788207949649</v>
      </c>
      <c r="AF280" s="2">
        <v>26.065363658363168</v>
      </c>
      <c r="AG280" s="2">
        <v>25.970783622549099</v>
      </c>
      <c r="AH280" s="2">
        <v>25.863918906303546</v>
      </c>
      <c r="AI280" s="2">
        <v>25.814079774450928</v>
      </c>
      <c r="AJ280" s="2">
        <v>25.82553920715646</v>
      </c>
      <c r="AK280" s="2"/>
      <c r="AL280" s="2"/>
      <c r="AM280" s="2"/>
      <c r="AN280" s="2"/>
      <c r="AO280" s="2"/>
    </row>
    <row r="281" spans="1:41" x14ac:dyDescent="0.25">
      <c r="A281" s="10" t="s">
        <v>273</v>
      </c>
      <c r="B281" s="10" t="s">
        <v>331</v>
      </c>
      <c r="C281" s="10" t="str">
        <f>VLOOKUP(B281,codes!A:F,3,FALSE)</f>
        <v>CO2-Abscheidung - Kalk (ohne Transport und Speicherung)</v>
      </c>
      <c r="D281" s="10" t="s">
        <v>24</v>
      </c>
      <c r="E281" s="10" t="s">
        <v>332</v>
      </c>
      <c r="F281" s="10" t="s">
        <v>276</v>
      </c>
      <c r="G281" s="10" t="s">
        <v>15</v>
      </c>
      <c r="H281" s="6" t="s">
        <v>277</v>
      </c>
      <c r="I281" s="6" t="s">
        <v>333</v>
      </c>
      <c r="J281" s="6" t="s">
        <v>278</v>
      </c>
      <c r="K281" s="2">
        <v>0</v>
      </c>
      <c r="L281" s="2">
        <v>0</v>
      </c>
      <c r="M281" s="2">
        <v>0</v>
      </c>
      <c r="N281" s="2">
        <v>0</v>
      </c>
      <c r="O281" s="2">
        <v>0</v>
      </c>
      <c r="P281" s="2">
        <v>0</v>
      </c>
      <c r="Q281" s="2">
        <v>0</v>
      </c>
      <c r="R281" s="2">
        <v>0</v>
      </c>
      <c r="S281" s="2">
        <v>0</v>
      </c>
      <c r="T281" s="2">
        <v>0</v>
      </c>
      <c r="U281" s="2">
        <v>0</v>
      </c>
      <c r="V281" s="2">
        <v>0</v>
      </c>
      <c r="W281" s="2">
        <v>0</v>
      </c>
      <c r="X281" s="2">
        <v>0</v>
      </c>
      <c r="Y281" s="2">
        <v>0</v>
      </c>
      <c r="Z281" s="2">
        <v>0</v>
      </c>
      <c r="AA281" s="2">
        <v>0</v>
      </c>
      <c r="AB281" s="2">
        <v>0</v>
      </c>
      <c r="AC281" s="2">
        <v>0</v>
      </c>
      <c r="AD281" s="2">
        <v>0</v>
      </c>
      <c r="AE281" s="2">
        <v>0</v>
      </c>
      <c r="AF281" s="2">
        <v>0</v>
      </c>
      <c r="AG281" s="2">
        <v>0</v>
      </c>
      <c r="AH281" s="2">
        <v>0</v>
      </c>
      <c r="AI281" s="2">
        <v>0</v>
      </c>
      <c r="AJ281" s="2">
        <v>0</v>
      </c>
      <c r="AK281" s="2"/>
      <c r="AL281" s="2"/>
      <c r="AM281" s="2"/>
      <c r="AN281" s="2"/>
      <c r="AO281" s="2"/>
    </row>
    <row r="282" spans="1:41" x14ac:dyDescent="0.25">
      <c r="A282" s="10" t="s">
        <v>273</v>
      </c>
      <c r="B282" s="10" t="s">
        <v>334</v>
      </c>
      <c r="C282" s="10" t="str">
        <f>VLOOKUP(B282,codes!A:F,3,FALSE)</f>
        <v>CO2-Abscheidung - Zement (ohne Transport und Speicherung)</v>
      </c>
      <c r="D282" s="10" t="s">
        <v>24</v>
      </c>
      <c r="E282" s="10" t="s">
        <v>335</v>
      </c>
      <c r="F282" s="10" t="s">
        <v>276</v>
      </c>
      <c r="G282" s="10" t="s">
        <v>15</v>
      </c>
      <c r="H282" s="6" t="s">
        <v>277</v>
      </c>
      <c r="I282" s="6" t="s">
        <v>336</v>
      </c>
      <c r="J282" s="6" t="s">
        <v>278</v>
      </c>
      <c r="K282" s="2">
        <v>0</v>
      </c>
      <c r="L282" s="2">
        <v>0</v>
      </c>
      <c r="M282" s="2">
        <v>0</v>
      </c>
      <c r="N282" s="2">
        <v>0</v>
      </c>
      <c r="O282" s="2">
        <v>0</v>
      </c>
      <c r="P282" s="2">
        <v>0</v>
      </c>
      <c r="Q282" s="2">
        <v>0</v>
      </c>
      <c r="R282" s="2">
        <v>0</v>
      </c>
      <c r="S282" s="2">
        <v>0.12573621700000001</v>
      </c>
      <c r="T282" s="2">
        <v>0.12808235900000001</v>
      </c>
      <c r="U282" s="2">
        <v>0.13061073500000001</v>
      </c>
      <c r="V282" s="2">
        <v>0.13001068399999999</v>
      </c>
      <c r="W282" s="2">
        <v>0.129577103</v>
      </c>
      <c r="X282" s="2">
        <v>0.129273098</v>
      </c>
      <c r="Y282" s="2">
        <v>0.12912189800000001</v>
      </c>
      <c r="Z282" s="2">
        <v>0.129102613</v>
      </c>
      <c r="AA282" s="2">
        <v>0.12768376300000001</v>
      </c>
      <c r="AB282" s="2">
        <v>0.126336065</v>
      </c>
      <c r="AC282" s="2">
        <v>0.12502528399999999</v>
      </c>
      <c r="AD282" s="2">
        <v>0.12377028399999999</v>
      </c>
      <c r="AE282" s="2">
        <v>0.12255216400000001</v>
      </c>
      <c r="AF282" s="2">
        <v>0.12136661500000001</v>
      </c>
      <c r="AG282" s="2">
        <v>0.12021878200000001</v>
      </c>
      <c r="AH282" s="2">
        <v>0.11911195699999999</v>
      </c>
      <c r="AI282" s="2">
        <v>0.118036719</v>
      </c>
      <c r="AJ282" s="2">
        <v>0.116963969</v>
      </c>
      <c r="AK282" s="2"/>
      <c r="AL282" s="2"/>
      <c r="AM282" s="2"/>
      <c r="AN282" s="2"/>
      <c r="AO282" s="2"/>
    </row>
    <row r="283" spans="1:41" x14ac:dyDescent="0.25">
      <c r="A283" s="10" t="s">
        <v>273</v>
      </c>
      <c r="B283" s="10" t="s">
        <v>337</v>
      </c>
      <c r="C283" s="10" t="str">
        <f>VLOOKUP(B283,codes!A:F,3,FALSE)</f>
        <v>CO2-Abscheidekosten - Kalk</v>
      </c>
      <c r="D283" s="10" t="s">
        <v>24</v>
      </c>
      <c r="E283" s="10" t="s">
        <v>338</v>
      </c>
      <c r="F283" s="10" t="s">
        <v>339</v>
      </c>
      <c r="G283" s="10" t="s">
        <v>15</v>
      </c>
      <c r="H283" s="6" t="s">
        <v>277</v>
      </c>
      <c r="I283" s="6" t="s">
        <v>340</v>
      </c>
      <c r="J283" s="6" t="s">
        <v>341</v>
      </c>
      <c r="K283" s="2">
        <v>1.8711714924142104</v>
      </c>
      <c r="L283" s="2">
        <v>-2.6320109542167915</v>
      </c>
      <c r="M283" s="2">
        <v>-9.1891934008477723</v>
      </c>
      <c r="N283" s="2">
        <v>-14.166375847478738</v>
      </c>
      <c r="O283" s="2">
        <v>-21.039558294109732</v>
      </c>
      <c r="P283" s="2">
        <v>-29.176740740740726</v>
      </c>
      <c r="Q283" s="2">
        <v>-38.966740740740754</v>
      </c>
      <c r="R283" s="2">
        <v>-48.124740740740727</v>
      </c>
      <c r="S283" s="2">
        <v>-58.704740740740739</v>
      </c>
      <c r="T283" s="2">
        <v>-68.652740740740725</v>
      </c>
      <c r="U283" s="2">
        <v>-77.968740740740742</v>
      </c>
      <c r="V283" s="2">
        <v>-84.240030479431312</v>
      </c>
      <c r="W283" s="2">
        <v>-90.827320218121926</v>
      </c>
      <c r="X283" s="2">
        <v>-97.572609956812599</v>
      </c>
      <c r="Y283" s="2">
        <v>-104.63389969550319</v>
      </c>
      <c r="Z283" s="2">
        <v>-111.85318943419381</v>
      </c>
      <c r="AA283" s="2">
        <v>-114.42375654756839</v>
      </c>
      <c r="AB283" s="2">
        <v>-116.52032366094305</v>
      </c>
      <c r="AC283" s="2">
        <v>-118.77489077431767</v>
      </c>
      <c r="AD283" s="2">
        <v>-120.8714578876923</v>
      </c>
      <c r="AE283" s="2">
        <v>-122.96802500106691</v>
      </c>
      <c r="AF283" s="2">
        <v>-123.95859211444156</v>
      </c>
      <c r="AG283" s="2">
        <v>-125.10715922781618</v>
      </c>
      <c r="AH283" s="2">
        <v>-126.25572634119082</v>
      </c>
      <c r="AI283" s="2">
        <v>-127.40429345456545</v>
      </c>
      <c r="AJ283" s="2">
        <v>-128.86886056794006</v>
      </c>
      <c r="AK283" s="2"/>
      <c r="AL283" s="2"/>
      <c r="AM283" s="2"/>
      <c r="AN283" s="2"/>
      <c r="AO283" s="2"/>
    </row>
    <row r="284" spans="1:41" x14ac:dyDescent="0.25">
      <c r="A284" s="10" t="s">
        <v>273</v>
      </c>
      <c r="B284" s="10" t="s">
        <v>342</v>
      </c>
      <c r="C284" s="10" t="str">
        <f>VLOOKUP(B284,codes!A:F,3,FALSE)</f>
        <v>CO2-Abscheidekosten - Zement</v>
      </c>
      <c r="D284" s="10" t="s">
        <v>24</v>
      </c>
      <c r="E284" s="10" t="s">
        <v>343</v>
      </c>
      <c r="F284" s="10" t="s">
        <v>339</v>
      </c>
      <c r="G284" s="10" t="s">
        <v>15</v>
      </c>
      <c r="H284" s="6" t="s">
        <v>277</v>
      </c>
      <c r="I284" s="6" t="s">
        <v>344</v>
      </c>
      <c r="J284" s="6" t="s">
        <v>341</v>
      </c>
      <c r="K284" s="2">
        <v>6.5008011220438142</v>
      </c>
      <c r="L284" s="2">
        <v>1.9976186754128378</v>
      </c>
      <c r="M284" s="2">
        <v>-4.5595637712181434</v>
      </c>
      <c r="N284" s="2">
        <v>-9.5367462178491564</v>
      </c>
      <c r="O284" s="2">
        <v>-16.409928664480127</v>
      </c>
      <c r="P284" s="2">
        <v>-24.547111111111107</v>
      </c>
      <c r="Q284" s="2">
        <v>-34.337111111111106</v>
      </c>
      <c r="R284" s="2">
        <v>-43.495111111111108</v>
      </c>
      <c r="S284" s="2">
        <v>-54.075111111111127</v>
      </c>
      <c r="T284" s="2">
        <v>-64.02311111111112</v>
      </c>
      <c r="U284" s="2">
        <v>-73.339111111111094</v>
      </c>
      <c r="V284" s="2">
        <v>-79.610400849801721</v>
      </c>
      <c r="W284" s="2">
        <v>-86.197690588492321</v>
      </c>
      <c r="X284" s="2">
        <v>-92.942980327182951</v>
      </c>
      <c r="Y284" s="2">
        <v>-100.0042700658736</v>
      </c>
      <c r="Z284" s="2">
        <v>-107.22355980456419</v>
      </c>
      <c r="AA284" s="2">
        <v>-109.79412691793883</v>
      </c>
      <c r="AB284" s="2">
        <v>-111.89069403131342</v>
      </c>
      <c r="AC284" s="2">
        <v>-114.14526114468812</v>
      </c>
      <c r="AD284" s="2">
        <v>-116.24182825806272</v>
      </c>
      <c r="AE284" s="2">
        <v>-118.33839537143733</v>
      </c>
      <c r="AF284" s="2">
        <v>-119.32896248481192</v>
      </c>
      <c r="AG284" s="2">
        <v>-120.47752959818659</v>
      </c>
      <c r="AH284" s="2">
        <v>-121.62609671156119</v>
      </c>
      <c r="AI284" s="2">
        <v>-122.77466382493587</v>
      </c>
      <c r="AJ284" s="2">
        <v>-124.23923093831051</v>
      </c>
      <c r="AK284" s="2"/>
      <c r="AL284" s="2"/>
      <c r="AM284" s="2"/>
      <c r="AN284" s="2"/>
      <c r="AO284" s="2"/>
    </row>
    <row r="285" spans="1:41" ht="14.45" customHeight="1" x14ac:dyDescent="0.25">
      <c r="A285" s="10" t="s">
        <v>273</v>
      </c>
      <c r="B285" s="10" t="s">
        <v>345</v>
      </c>
      <c r="C285" s="10" t="str">
        <f>VLOOKUP(B285,codes!A:F,3,FALSE)</f>
        <v>CO2-Abscheidung - Kalk</v>
      </c>
      <c r="D285" s="10" t="s">
        <v>24</v>
      </c>
      <c r="E285" s="10" t="s">
        <v>346</v>
      </c>
      <c r="F285" s="10" t="s">
        <v>276</v>
      </c>
      <c r="G285" s="10" t="s">
        <v>18</v>
      </c>
      <c r="H285" s="6" t="s">
        <v>277</v>
      </c>
      <c r="I285" s="6" t="s">
        <v>347</v>
      </c>
      <c r="J285" s="6" t="s">
        <v>278</v>
      </c>
      <c r="K285" s="2">
        <v>0</v>
      </c>
      <c r="L285" s="2">
        <v>7.5172817999999988E-2</v>
      </c>
      <c r="M285" s="2">
        <v>0.149239332</v>
      </c>
      <c r="N285" s="2">
        <v>0.21768079600000001</v>
      </c>
      <c r="O285" s="2">
        <v>0.28254797300000001</v>
      </c>
      <c r="P285" s="2">
        <v>0.344337695</v>
      </c>
      <c r="Q285" s="2">
        <v>0.51761332100000002</v>
      </c>
      <c r="R285" s="2">
        <v>0.69170581499999995</v>
      </c>
      <c r="S285" s="2">
        <v>0.86613642499999999</v>
      </c>
      <c r="T285" s="2">
        <v>1.0411155670000001</v>
      </c>
      <c r="U285" s="2">
        <v>1.2174347350000001</v>
      </c>
      <c r="V285" s="2">
        <v>1.3670974410000001</v>
      </c>
      <c r="W285" s="2">
        <v>1.512607663</v>
      </c>
      <c r="X285" s="2">
        <v>1.654339432</v>
      </c>
      <c r="Y285" s="2">
        <v>1.8338752170000001</v>
      </c>
      <c r="Z285" s="2">
        <v>2.0186322830000001</v>
      </c>
      <c r="AA285" s="2">
        <v>1.8691661899999998</v>
      </c>
      <c r="AB285" s="2">
        <v>1.890634186</v>
      </c>
      <c r="AC285" s="2">
        <v>1.9139037160000001</v>
      </c>
      <c r="AD285" s="2">
        <v>1.9388393070000001</v>
      </c>
      <c r="AE285" s="2">
        <v>1.9647112520000001</v>
      </c>
      <c r="AF285" s="2">
        <v>1.9912890809999999</v>
      </c>
      <c r="AG285" s="2">
        <v>2.0182923590000001</v>
      </c>
      <c r="AH285" s="2">
        <v>2.045828261</v>
      </c>
      <c r="AI285" s="2">
        <v>2.0734800409999998</v>
      </c>
      <c r="AJ285" s="2">
        <v>2.1005030730000001</v>
      </c>
      <c r="AK285" s="2"/>
      <c r="AL285" s="2"/>
      <c r="AM285" s="2"/>
      <c r="AN285" s="2"/>
      <c r="AO285" s="2"/>
    </row>
    <row r="286" spans="1:41" x14ac:dyDescent="0.25">
      <c r="A286" s="10" t="s">
        <v>273</v>
      </c>
      <c r="B286" s="10" t="s">
        <v>348</v>
      </c>
      <c r="C286" s="10" t="str">
        <f>VLOOKUP(B286,codes!A:F,3,FALSE)</f>
        <v>CO2-Abscheidung - Zement</v>
      </c>
      <c r="D286" s="10" t="s">
        <v>24</v>
      </c>
      <c r="E286" s="10" t="s">
        <v>349</v>
      </c>
      <c r="F286" s="10" t="s">
        <v>276</v>
      </c>
      <c r="G286" s="10" t="s">
        <v>18</v>
      </c>
      <c r="H286" s="6" t="s">
        <v>277</v>
      </c>
      <c r="I286" s="6" t="s">
        <v>336</v>
      </c>
      <c r="J286" s="6" t="s">
        <v>278</v>
      </c>
      <c r="K286" s="2">
        <v>0</v>
      </c>
      <c r="L286" s="2">
        <v>0</v>
      </c>
      <c r="M286" s="2">
        <v>0.23824448500000001</v>
      </c>
      <c r="N286" s="2">
        <v>0.47916056400000001</v>
      </c>
      <c r="O286" s="2">
        <v>0.72382977500000001</v>
      </c>
      <c r="P286" s="2">
        <v>0.95363174399999995</v>
      </c>
      <c r="Q286" s="2">
        <v>1.5403694559999999</v>
      </c>
      <c r="R286" s="2">
        <v>2.1479224970000002</v>
      </c>
      <c r="S286" s="2">
        <v>2.7772065710000002</v>
      </c>
      <c r="T286" s="2">
        <v>3.4305876469999999</v>
      </c>
      <c r="U286" s="2">
        <v>4.1125567270000003</v>
      </c>
      <c r="V286" s="2">
        <v>4.7821540129999995</v>
      </c>
      <c r="W286" s="2">
        <v>5.4527369370000001</v>
      </c>
      <c r="X286" s="2">
        <v>6.1251132419999994</v>
      </c>
      <c r="Y286" s="2">
        <v>6.8025069020000011</v>
      </c>
      <c r="Z286" s="2">
        <v>7.4860665969999998</v>
      </c>
      <c r="AA286" s="2">
        <v>6.7660064200000001</v>
      </c>
      <c r="AB286" s="2">
        <v>6.6950916830000002</v>
      </c>
      <c r="AC286" s="2">
        <v>6.6260136799999998</v>
      </c>
      <c r="AD286" s="2">
        <v>6.5598359129999997</v>
      </c>
      <c r="AE286" s="2">
        <v>6.4955484420000005</v>
      </c>
      <c r="AF286" s="2">
        <v>6.4329550599999994</v>
      </c>
      <c r="AG286" s="2">
        <v>6.3723322109999989</v>
      </c>
      <c r="AH286" s="2">
        <v>6.3138768819999997</v>
      </c>
      <c r="AI286" s="2">
        <v>6.2570853039999994</v>
      </c>
      <c r="AJ286" s="2">
        <v>6.2003837849999996</v>
      </c>
      <c r="AK286" s="2"/>
      <c r="AL286" s="2"/>
      <c r="AM286" s="2"/>
      <c r="AN286" s="2"/>
      <c r="AO286" s="2"/>
    </row>
    <row r="287" spans="1:41" x14ac:dyDescent="0.25">
      <c r="A287" s="10" t="s">
        <v>273</v>
      </c>
      <c r="B287" s="10" t="s">
        <v>350</v>
      </c>
      <c r="C287" s="10" t="str">
        <f>VLOOKUP(B287,codes!A:F,3,FALSE)</f>
        <v>CO2-Abscheidekosten - Kalk (inklusive Annahmen zu Transport- und Speicherung)</v>
      </c>
      <c r="D287" s="10" t="s">
        <v>24</v>
      </c>
      <c r="E287" s="10" t="s">
        <v>351</v>
      </c>
      <c r="F287" s="10" t="s">
        <v>339</v>
      </c>
      <c r="G287" s="10" t="s">
        <v>15</v>
      </c>
      <c r="H287" s="6" t="s">
        <v>277</v>
      </c>
      <c r="I287" s="6" t="s">
        <v>352</v>
      </c>
      <c r="J287" s="6" t="s">
        <v>353</v>
      </c>
      <c r="K287" s="2">
        <v>103.72302334426605</v>
      </c>
      <c r="L287" s="2">
        <v>97.367989045783204</v>
      </c>
      <c r="M287" s="2">
        <v>88.958954747300368</v>
      </c>
      <c r="N287" s="2">
        <v>82.129920448817558</v>
      </c>
      <c r="O287" s="2">
        <v>73.404886150334704</v>
      </c>
      <c r="P287" s="2">
        <v>63.415851851851862</v>
      </c>
      <c r="Q287" s="2">
        <v>52.699925925925911</v>
      </c>
      <c r="R287" s="2">
        <v>41.690074074074083</v>
      </c>
      <c r="S287" s="2">
        <v>29.258222222222216</v>
      </c>
      <c r="T287" s="2">
        <v>17.458370370370385</v>
      </c>
      <c r="U287" s="2">
        <v>9.9942222222222146</v>
      </c>
      <c r="V287" s="2">
        <v>2.7970065576057199</v>
      </c>
      <c r="W287" s="2">
        <v>-4.7162091070108243</v>
      </c>
      <c r="X287" s="2">
        <v>-12.387424771627414</v>
      </c>
      <c r="Y287" s="2">
        <v>-20.374640436243933</v>
      </c>
      <c r="Z287" s="2">
        <v>-28.519856100860473</v>
      </c>
      <c r="AA287" s="2">
        <v>-32.942275066086907</v>
      </c>
      <c r="AB287" s="2">
        <v>-36.890694031313416</v>
      </c>
      <c r="AC287" s="2">
        <v>-40.997112996539897</v>
      </c>
      <c r="AD287" s="2">
        <v>-44.945531961766378</v>
      </c>
      <c r="AE287" s="2">
        <v>-48.893950926992837</v>
      </c>
      <c r="AF287" s="2">
        <v>-50.81044396629342</v>
      </c>
      <c r="AG287" s="2">
        <v>-52.884937005593976</v>
      </c>
      <c r="AH287" s="2">
        <v>-54.959430044894525</v>
      </c>
      <c r="AI287" s="2">
        <v>-57.033923084195074</v>
      </c>
      <c r="AJ287" s="2">
        <v>-59.424416123495611</v>
      </c>
      <c r="AK287" s="2"/>
      <c r="AL287" s="2"/>
      <c r="AM287" s="2"/>
      <c r="AN287" s="2"/>
      <c r="AO287" s="2"/>
    </row>
    <row r="288" spans="1:41" x14ac:dyDescent="0.25">
      <c r="A288" s="10" t="s">
        <v>273</v>
      </c>
      <c r="B288" s="10" t="s">
        <v>354</v>
      </c>
      <c r="C288" s="10" t="str">
        <f>VLOOKUP(B288,codes!A:F,3,FALSE)</f>
        <v>CO2-Abscheidekosten - Zement (inklusive Annahmen zu Transport- und Speicherung)</v>
      </c>
      <c r="D288" s="10" t="s">
        <v>24</v>
      </c>
      <c r="E288" s="10" t="s">
        <v>355</v>
      </c>
      <c r="F288" s="10" t="s">
        <v>339</v>
      </c>
      <c r="G288" s="10" t="s">
        <v>15</v>
      </c>
      <c r="H288" s="6" t="s">
        <v>277</v>
      </c>
      <c r="I288" s="6" t="s">
        <v>356</v>
      </c>
      <c r="J288" s="6" t="s">
        <v>353</v>
      </c>
      <c r="K288" s="2">
        <v>159.27857889982161</v>
      </c>
      <c r="L288" s="2">
        <v>151.99761867541284</v>
      </c>
      <c r="M288" s="2">
        <v>142.66265845100409</v>
      </c>
      <c r="N288" s="2">
        <v>134.9076982265953</v>
      </c>
      <c r="O288" s="2">
        <v>125.25673800218655</v>
      </c>
      <c r="P288" s="2">
        <v>114.34177777777779</v>
      </c>
      <c r="Q288" s="2">
        <v>103.1628888888889</v>
      </c>
      <c r="R288" s="2">
        <v>91.227111111111114</v>
      </c>
      <c r="S288" s="2">
        <v>77.86933333333333</v>
      </c>
      <c r="T288" s="2">
        <v>65.143555555555551</v>
      </c>
      <c r="U288" s="2">
        <v>58.605333333333348</v>
      </c>
      <c r="V288" s="2">
        <v>50.945154705753836</v>
      </c>
      <c r="W288" s="2">
        <v>42.968976078174357</v>
      </c>
      <c r="X288" s="2">
        <v>34.834797450594834</v>
      </c>
      <c r="Y288" s="2">
        <v>26.384618823015298</v>
      </c>
      <c r="Z288" s="2">
        <v>17.776440195435821</v>
      </c>
      <c r="AA288" s="2">
        <v>12.428095304283401</v>
      </c>
      <c r="AB288" s="2">
        <v>7.5537504131310369</v>
      </c>
      <c r="AC288" s="2">
        <v>2.5214055219785556</v>
      </c>
      <c r="AD288" s="2">
        <v>-2.3529393691738281</v>
      </c>
      <c r="AE288" s="2">
        <v>-7.2272842603262122</v>
      </c>
      <c r="AF288" s="2">
        <v>-9.6067402625896943</v>
      </c>
      <c r="AG288" s="2">
        <v>-12.144196264853255</v>
      </c>
      <c r="AH288" s="2">
        <v>-14.681652267116737</v>
      </c>
      <c r="AI288" s="2">
        <v>-17.219108269380317</v>
      </c>
      <c r="AJ288" s="2">
        <v>-20.072564271643838</v>
      </c>
      <c r="AK288" s="2"/>
      <c r="AL288" s="2"/>
      <c r="AM288" s="2"/>
      <c r="AN288" s="2"/>
      <c r="AO288" s="2"/>
    </row>
    <row r="289" spans="1:41" ht="14.45" customHeight="1" x14ac:dyDescent="0.25">
      <c r="A289" s="10" t="s">
        <v>357</v>
      </c>
      <c r="B289" s="10" t="s">
        <v>358</v>
      </c>
      <c r="C289" s="10" t="str">
        <f>VLOOKUP(B289,codes!A:F,3,FALSE)</f>
        <v>Entwicklung des Endenergieverbrauchs</v>
      </c>
      <c r="D289" s="10" t="s">
        <v>25</v>
      </c>
      <c r="E289" s="10" t="s">
        <v>359</v>
      </c>
      <c r="F289" s="10" t="s">
        <v>105</v>
      </c>
      <c r="G289" s="10" t="s">
        <v>15</v>
      </c>
      <c r="H289" s="6" t="s">
        <v>360</v>
      </c>
      <c r="I289" s="6"/>
      <c r="J289" s="6" t="s">
        <v>361</v>
      </c>
      <c r="K289" s="2">
        <v>733.83011745545991</v>
      </c>
      <c r="L289" s="2">
        <v>720.35106782783043</v>
      </c>
      <c r="M289" s="2">
        <v>704.81061899130702</v>
      </c>
      <c r="N289" s="2">
        <v>692.52867499898525</v>
      </c>
      <c r="O289" s="2">
        <v>679.71721467853069</v>
      </c>
      <c r="P289" s="2">
        <v>665.13726520049295</v>
      </c>
      <c r="Q289" s="2">
        <v>652.82580337402919</v>
      </c>
      <c r="R289" s="2">
        <v>639.53326996372414</v>
      </c>
      <c r="S289" s="2">
        <v>624.15637719920267</v>
      </c>
      <c r="T289" s="2">
        <v>609.78426102050082</v>
      </c>
      <c r="U289" s="2">
        <v>595.42267609321777</v>
      </c>
      <c r="V289" s="2">
        <v>580.78484150045585</v>
      </c>
      <c r="W289" s="2">
        <v>567.50739659514488</v>
      </c>
      <c r="X289" s="2">
        <v>554.79088054837393</v>
      </c>
      <c r="Y289" s="2">
        <v>542.48198799775719</v>
      </c>
      <c r="Z289" s="2">
        <v>530.76091388008604</v>
      </c>
      <c r="AA289" s="2">
        <v>515.37953392657028</v>
      </c>
      <c r="AB289" s="2">
        <v>500.95629246930974</v>
      </c>
      <c r="AC289" s="2">
        <v>487.68373750342789</v>
      </c>
      <c r="AD289" s="2">
        <v>474.43125502242799</v>
      </c>
      <c r="AE289" s="2">
        <v>462.34890444494039</v>
      </c>
      <c r="AF289" s="2">
        <v>453.20262245232703</v>
      </c>
      <c r="AG289" s="2">
        <v>444.71131282707921</v>
      </c>
      <c r="AH289" s="2">
        <v>437.262224006145</v>
      </c>
      <c r="AI289" s="2">
        <v>430.68865526842166</v>
      </c>
      <c r="AJ289" s="2">
        <v>424.1092676261033</v>
      </c>
      <c r="AK289" s="2"/>
      <c r="AL289" s="2"/>
      <c r="AM289" s="2"/>
      <c r="AN289" s="2"/>
      <c r="AO289" s="2"/>
    </row>
    <row r="290" spans="1:41" x14ac:dyDescent="0.25">
      <c r="A290" s="10" t="s">
        <v>357</v>
      </c>
      <c r="B290" s="10" t="s">
        <v>358</v>
      </c>
      <c r="C290" s="10" t="str">
        <f>VLOOKUP(B290,codes!A:F,3,FALSE)</f>
        <v>Entwicklung des Endenergieverbrauchs</v>
      </c>
      <c r="D290" s="10" t="s">
        <v>25</v>
      </c>
      <c r="E290" s="10" t="s">
        <v>359</v>
      </c>
      <c r="F290" s="10" t="s">
        <v>105</v>
      </c>
      <c r="G290" s="10" t="s">
        <v>18</v>
      </c>
      <c r="H290" s="6" t="s">
        <v>360</v>
      </c>
      <c r="I290" s="6"/>
      <c r="J290" s="6" t="s">
        <v>361</v>
      </c>
      <c r="K290" s="2">
        <v>733.83011745546003</v>
      </c>
      <c r="L290" s="2">
        <v>720.35106782783043</v>
      </c>
      <c r="M290" s="2">
        <v>701.75186456080701</v>
      </c>
      <c r="N290" s="2">
        <v>686.41116613798533</v>
      </c>
      <c r="O290" s="2">
        <v>670.29484329703075</v>
      </c>
      <c r="P290" s="2">
        <v>652.02908169305408</v>
      </c>
      <c r="Q290" s="2">
        <v>636.43872006049469</v>
      </c>
      <c r="R290" s="2">
        <v>616.17990001864132</v>
      </c>
      <c r="S290" s="2">
        <v>598.72386332519829</v>
      </c>
      <c r="T290" s="2">
        <v>579.45570650329</v>
      </c>
      <c r="U290" s="2">
        <v>564.7957504802589</v>
      </c>
      <c r="V290" s="2">
        <v>547.43861014377308</v>
      </c>
      <c r="W290" s="2">
        <v>536.00502953547993</v>
      </c>
      <c r="X290" s="2">
        <v>524.18878832281951</v>
      </c>
      <c r="Y290" s="2">
        <v>511.83990342247409</v>
      </c>
      <c r="Z290" s="2">
        <v>500.69563384992858</v>
      </c>
      <c r="AA290" s="2">
        <v>491.99655062608451</v>
      </c>
      <c r="AB290" s="2">
        <v>483.58827912909652</v>
      </c>
      <c r="AC290" s="2">
        <v>476.2704744854471</v>
      </c>
      <c r="AD290" s="2">
        <v>468.77839620194618</v>
      </c>
      <c r="AE290" s="2">
        <v>462.17109294871858</v>
      </c>
      <c r="AF290" s="2">
        <v>455.14528528343686</v>
      </c>
      <c r="AG290" s="2">
        <v>449.64341176304413</v>
      </c>
      <c r="AH290" s="2">
        <v>443.91936021699456</v>
      </c>
      <c r="AI290" s="2">
        <v>438.12795128832852</v>
      </c>
      <c r="AJ290" s="2">
        <v>431.86848387733488</v>
      </c>
      <c r="AK290" s="2"/>
      <c r="AL290" s="2"/>
      <c r="AM290" s="2"/>
      <c r="AN290" s="2"/>
      <c r="AO290" s="2"/>
    </row>
    <row r="291" spans="1:41" x14ac:dyDescent="0.25">
      <c r="A291" s="10" t="s">
        <v>357</v>
      </c>
      <c r="B291" s="10" t="s">
        <v>362</v>
      </c>
      <c r="C291" s="10" t="str">
        <f>VLOOKUP(B291,codes!A:F,3,FALSE)</f>
        <v>Entwicklung der Heizgradtage</v>
      </c>
      <c r="D291" s="10" t="s">
        <v>25</v>
      </c>
      <c r="E291" s="10" t="s">
        <v>363</v>
      </c>
      <c r="F291" s="10" t="s">
        <v>46</v>
      </c>
      <c r="G291" s="10" t="s">
        <v>47</v>
      </c>
      <c r="H291" s="6" t="s">
        <v>360</v>
      </c>
      <c r="I291" s="6"/>
      <c r="J291" s="6"/>
      <c r="K291" s="2">
        <v>3186.6096607811251</v>
      </c>
      <c r="L291" s="2">
        <v>3181.5661806018397</v>
      </c>
      <c r="M291" s="2">
        <v>3170.1643472533437</v>
      </c>
      <c r="N291" s="2">
        <v>3155.9412546918838</v>
      </c>
      <c r="O291" s="2">
        <v>3155.5799927297398</v>
      </c>
      <c r="P291" s="2">
        <v>3144.9100409090124</v>
      </c>
      <c r="Q291" s="2">
        <v>3138.9892635019082</v>
      </c>
      <c r="R291" s="2">
        <v>3137.5291385895111</v>
      </c>
      <c r="S291" s="2">
        <v>3128.2076630269503</v>
      </c>
      <c r="T291" s="2">
        <v>3124.700833023423</v>
      </c>
      <c r="U291" s="2">
        <v>3112.489714567982</v>
      </c>
      <c r="V291" s="2">
        <v>3100.7806453912581</v>
      </c>
      <c r="W291" s="2">
        <v>3098.1191516173726</v>
      </c>
      <c r="X291" s="2">
        <v>3093.2938715734867</v>
      </c>
      <c r="Y291" s="2">
        <v>3088.0128888756785</v>
      </c>
      <c r="Z291" s="2">
        <v>3080.4171091045014</v>
      </c>
      <c r="AA291" s="2">
        <v>3077.2681298707162</v>
      </c>
      <c r="AB291" s="2">
        <v>3065.6215291907106</v>
      </c>
      <c r="AC291" s="2">
        <v>3056.5275009532575</v>
      </c>
      <c r="AD291" s="2">
        <v>3048.99827089156</v>
      </c>
      <c r="AE291" s="2">
        <v>3046.8266756593625</v>
      </c>
      <c r="AF291" s="2">
        <v>3042.4900604997092</v>
      </c>
      <c r="AG291" s="2">
        <v>3029.2172670487525</v>
      </c>
      <c r="AH291" s="2">
        <v>3010.4895361817062</v>
      </c>
      <c r="AI291" s="2">
        <v>3012.6820872530052</v>
      </c>
      <c r="AJ291" s="2">
        <v>3000.4535232782887</v>
      </c>
      <c r="AK291" s="2"/>
      <c r="AL291" s="2"/>
      <c r="AM291" s="2"/>
      <c r="AN291" s="2"/>
      <c r="AO291" s="2"/>
    </row>
    <row r="292" spans="1:41" x14ac:dyDescent="0.25">
      <c r="A292" s="10" t="s">
        <v>357</v>
      </c>
      <c r="B292" s="10" t="s">
        <v>364</v>
      </c>
      <c r="C292" s="10" t="str">
        <f>VLOOKUP(B292,codes!A:F,3,FALSE)</f>
        <v>Änderung Endenergieverbrauch Gebäudesektor im Vergleich zu 2022 durch Gebäudesanierung</v>
      </c>
      <c r="D292" s="10" t="s">
        <v>25</v>
      </c>
      <c r="E292" s="10" t="s">
        <v>365</v>
      </c>
      <c r="F292" s="10" t="s">
        <v>105</v>
      </c>
      <c r="G292" s="10" t="s">
        <v>15</v>
      </c>
      <c r="H292" s="6" t="s">
        <v>360</v>
      </c>
      <c r="I292" s="6" t="s">
        <v>366</v>
      </c>
      <c r="J292" s="6" t="s">
        <v>367</v>
      </c>
      <c r="K292" s="2">
        <v>48.277951792909789</v>
      </c>
      <c r="L292" s="2">
        <v>55.225142309729677</v>
      </c>
      <c r="M292" s="2">
        <v>63.865143005359641</v>
      </c>
      <c r="N292" s="2">
        <v>71.909948123039612</v>
      </c>
      <c r="O292" s="2">
        <v>81.192934734570713</v>
      </c>
      <c r="P292" s="2">
        <v>90.268813980409845</v>
      </c>
      <c r="Q292" s="2">
        <v>99.721263173999773</v>
      </c>
      <c r="R292" s="2">
        <v>110.22884601820977</v>
      </c>
      <c r="S292" s="2">
        <v>120.84817730452983</v>
      </c>
      <c r="T292" s="2">
        <v>132.30111018529976</v>
      </c>
      <c r="U292" s="2">
        <v>144.18664762175081</v>
      </c>
      <c r="V292" s="2">
        <v>156.05639207299475</v>
      </c>
      <c r="W292" s="2">
        <v>167.70509392215672</v>
      </c>
      <c r="X292" s="2">
        <v>178.74181224276981</v>
      </c>
      <c r="Y292" s="2">
        <v>189.1320221589707</v>
      </c>
      <c r="Z292" s="2">
        <v>198.97780041017461</v>
      </c>
      <c r="AA292" s="2">
        <v>209.0690440989128</v>
      </c>
      <c r="AB292" s="2">
        <v>218.46045033130571</v>
      </c>
      <c r="AC292" s="2">
        <v>227.16690103310975</v>
      </c>
      <c r="AD292" s="2">
        <v>236.06341882400176</v>
      </c>
      <c r="AE292" s="2">
        <v>244.3155907400988</v>
      </c>
      <c r="AF292" s="2">
        <v>252.31213360082882</v>
      </c>
      <c r="AG292" s="2">
        <v>259.6687137103707</v>
      </c>
      <c r="AH292" s="2">
        <v>266.25266501967377</v>
      </c>
      <c r="AI292" s="2">
        <v>272.06168629788266</v>
      </c>
      <c r="AJ292" s="2">
        <v>277.35252961529682</v>
      </c>
      <c r="AK292" s="2"/>
      <c r="AL292" s="2"/>
      <c r="AM292" s="2"/>
      <c r="AN292" s="2"/>
      <c r="AO292" s="2"/>
    </row>
    <row r="293" spans="1:41" x14ac:dyDescent="0.25">
      <c r="A293" s="10" t="s">
        <v>357</v>
      </c>
      <c r="B293" s="10" t="s">
        <v>364</v>
      </c>
      <c r="C293" s="10" t="str">
        <f>VLOOKUP(B293,codes!A:F,3,FALSE)</f>
        <v>Änderung Endenergieverbrauch Gebäudesektor im Vergleich zu 2022 durch Gebäudesanierung</v>
      </c>
      <c r="D293" s="10" t="s">
        <v>25</v>
      </c>
      <c r="E293" s="10" t="s">
        <v>365</v>
      </c>
      <c r="F293" s="10" t="s">
        <v>105</v>
      </c>
      <c r="G293" s="10" t="s">
        <v>18</v>
      </c>
      <c r="H293" s="6" t="s">
        <v>360</v>
      </c>
      <c r="I293" s="6" t="s">
        <v>366</v>
      </c>
      <c r="J293" s="6" t="s">
        <v>367</v>
      </c>
      <c r="K293" s="2">
        <v>48.277951792909789</v>
      </c>
      <c r="L293" s="2">
        <v>55.225142309729563</v>
      </c>
      <c r="M293" s="2">
        <v>66.923897435859729</v>
      </c>
      <c r="N293" s="2">
        <v>78.027456984039446</v>
      </c>
      <c r="O293" s="2">
        <v>90.615306116070627</v>
      </c>
      <c r="P293" s="2">
        <v>103.37699748784883</v>
      </c>
      <c r="Q293" s="2">
        <v>116.10834648753439</v>
      </c>
      <c r="R293" s="2">
        <v>133.58221596329247</v>
      </c>
      <c r="S293" s="2">
        <v>146.28069117853431</v>
      </c>
      <c r="T293" s="2">
        <v>162.62966470251058</v>
      </c>
      <c r="U293" s="2">
        <v>174.81357323470976</v>
      </c>
      <c r="V293" s="2">
        <v>189.40262342967748</v>
      </c>
      <c r="W293" s="2">
        <v>199.20746098182153</v>
      </c>
      <c r="X293" s="2">
        <v>209.34390446832433</v>
      </c>
      <c r="Y293" s="2">
        <v>219.77410673425362</v>
      </c>
      <c r="Z293" s="2">
        <v>229.04308044033209</v>
      </c>
      <c r="AA293" s="2">
        <v>236.1745481991932</v>
      </c>
      <c r="AB293" s="2">
        <v>243.18343628788452</v>
      </c>
      <c r="AC293" s="2">
        <v>249.59538023073145</v>
      </c>
      <c r="AD293" s="2">
        <v>256.30951024424371</v>
      </c>
      <c r="AE293" s="2">
        <v>262.55634628961826</v>
      </c>
      <c r="AF293" s="2">
        <v>268.15348661068128</v>
      </c>
      <c r="AG293" s="2">
        <v>272.21044907880594</v>
      </c>
      <c r="AH293" s="2">
        <v>276.85050830727084</v>
      </c>
      <c r="AI293" s="2">
        <v>281.48921947508751</v>
      </c>
      <c r="AJ293" s="2">
        <v>286.01913896982745</v>
      </c>
      <c r="AK293" s="2"/>
      <c r="AL293" s="2"/>
      <c r="AM293" s="2"/>
      <c r="AN293" s="2"/>
      <c r="AO293" s="2"/>
    </row>
    <row r="294" spans="1:41" ht="15" customHeight="1" x14ac:dyDescent="0.25">
      <c r="A294" s="10" t="s">
        <v>357</v>
      </c>
      <c r="B294" s="10" t="s">
        <v>368</v>
      </c>
      <c r="C294" s="10" t="str">
        <f>VLOOKUP(B294,codes!A:F,3,FALSE)</f>
        <v>Änderung Endenergieverbrauch Gebäudesektor im Vergleich zu 2022 durch Austausch des Wärmeversorgungssystems</v>
      </c>
      <c r="D294" s="10" t="s">
        <v>25</v>
      </c>
      <c r="E294" s="10" t="s">
        <v>369</v>
      </c>
      <c r="F294" s="10" t="s">
        <v>105</v>
      </c>
      <c r="G294" s="10" t="s">
        <v>15</v>
      </c>
      <c r="H294" s="6" t="s">
        <v>360</v>
      </c>
      <c r="I294" s="6" t="s">
        <v>370</v>
      </c>
      <c r="J294" s="6" t="s">
        <v>371</v>
      </c>
      <c r="K294" s="2">
        <v>7.3991484895964277</v>
      </c>
      <c r="L294" s="2">
        <v>14.674730527961856</v>
      </c>
      <c r="M294" s="2">
        <v>22.042544332966941</v>
      </c>
      <c r="N294" s="2">
        <v>31.42841349315006</v>
      </c>
      <c r="O294" s="2">
        <v>48.871391453203387</v>
      </c>
      <c r="P294" s="2">
        <v>64.987422992850043</v>
      </c>
      <c r="Q294" s="2">
        <v>77.137096699216499</v>
      </c>
      <c r="R294" s="2">
        <v>88.546732419390423</v>
      </c>
      <c r="S294" s="2">
        <v>97.015741813657542</v>
      </c>
      <c r="T294" s="2">
        <v>104.16828882688969</v>
      </c>
      <c r="U294" s="2">
        <v>108.84316801810195</v>
      </c>
      <c r="V294" s="2">
        <v>112.88329715980569</v>
      </c>
      <c r="W294" s="2">
        <v>114.57933057800591</v>
      </c>
      <c r="X294" s="2">
        <v>116.37699310624413</v>
      </c>
      <c r="Y294" s="2">
        <v>117.41073760400201</v>
      </c>
      <c r="Z294" s="2">
        <v>118.81540959228641</v>
      </c>
      <c r="AA294" s="2">
        <v>120.09020260561306</v>
      </c>
      <c r="AB294" s="2">
        <v>120.39409345210362</v>
      </c>
      <c r="AC294" s="2">
        <v>120.92564099316053</v>
      </c>
      <c r="AD294" s="2">
        <v>121.87900725172767</v>
      </c>
      <c r="AE294" s="2">
        <v>122.34792917618881</v>
      </c>
      <c r="AF294" s="2">
        <v>122.7241930249819</v>
      </c>
      <c r="AG294" s="2">
        <v>122.99220005449649</v>
      </c>
      <c r="AH294" s="2">
        <v>123.708826850592</v>
      </c>
      <c r="AI294" s="2">
        <v>124.45465138704583</v>
      </c>
      <c r="AJ294" s="2">
        <v>125.59363139534321</v>
      </c>
      <c r="AK294" s="2"/>
      <c r="AL294" s="2"/>
      <c r="AM294" s="2"/>
      <c r="AN294" s="2"/>
      <c r="AO294" s="2"/>
    </row>
    <row r="295" spans="1:41" x14ac:dyDescent="0.25">
      <c r="A295" s="10" t="s">
        <v>357</v>
      </c>
      <c r="B295" s="10" t="s">
        <v>368</v>
      </c>
      <c r="C295" s="10" t="str">
        <f>VLOOKUP(B295,codes!A:F,3,FALSE)</f>
        <v>Änderung Endenergieverbrauch Gebäudesektor im Vergleich zu 2022 durch Austausch des Wärmeversorgungssystems</v>
      </c>
      <c r="D295" s="10" t="s">
        <v>25</v>
      </c>
      <c r="E295" s="10" t="s">
        <v>369</v>
      </c>
      <c r="F295" s="10" t="s">
        <v>105</v>
      </c>
      <c r="G295" s="10" t="s">
        <v>18</v>
      </c>
      <c r="H295" s="6" t="s">
        <v>360</v>
      </c>
      <c r="I295" s="6" t="s">
        <v>370</v>
      </c>
      <c r="J295" s="6" t="s">
        <v>371</v>
      </c>
      <c r="K295" s="2">
        <f t="shared" ref="K295:AJ295" si="24">K294</f>
        <v>7.3991484895964277</v>
      </c>
      <c r="L295" s="2">
        <f t="shared" si="24"/>
        <v>14.674730527961856</v>
      </c>
      <c r="M295" s="2">
        <f t="shared" si="24"/>
        <v>22.042544332966941</v>
      </c>
      <c r="N295" s="2">
        <f t="shared" si="24"/>
        <v>31.42841349315006</v>
      </c>
      <c r="O295" s="2">
        <f t="shared" si="24"/>
        <v>48.871391453203387</v>
      </c>
      <c r="P295" s="2">
        <f t="shared" si="24"/>
        <v>64.987422992850043</v>
      </c>
      <c r="Q295" s="2">
        <f t="shared" si="24"/>
        <v>77.137096699216499</v>
      </c>
      <c r="R295" s="2">
        <f t="shared" si="24"/>
        <v>88.546732419390423</v>
      </c>
      <c r="S295" s="2">
        <f t="shared" si="24"/>
        <v>97.015741813657542</v>
      </c>
      <c r="T295" s="2">
        <f t="shared" si="24"/>
        <v>104.16828882688969</v>
      </c>
      <c r="U295" s="2">
        <f t="shared" si="24"/>
        <v>108.84316801810195</v>
      </c>
      <c r="V295" s="2">
        <f t="shared" si="24"/>
        <v>112.88329715980569</v>
      </c>
      <c r="W295" s="2">
        <f t="shared" si="24"/>
        <v>114.57933057800591</v>
      </c>
      <c r="X295" s="2">
        <f t="shared" si="24"/>
        <v>116.37699310624413</v>
      </c>
      <c r="Y295" s="2">
        <f t="shared" si="24"/>
        <v>117.41073760400201</v>
      </c>
      <c r="Z295" s="2">
        <f t="shared" si="24"/>
        <v>118.81540959228641</v>
      </c>
      <c r="AA295" s="2">
        <f t="shared" si="24"/>
        <v>120.09020260561306</v>
      </c>
      <c r="AB295" s="2">
        <f t="shared" si="24"/>
        <v>120.39409345210362</v>
      </c>
      <c r="AC295" s="2">
        <f t="shared" si="24"/>
        <v>120.92564099316053</v>
      </c>
      <c r="AD295" s="2">
        <f t="shared" si="24"/>
        <v>121.87900725172767</v>
      </c>
      <c r="AE295" s="2">
        <f t="shared" si="24"/>
        <v>122.34792917618881</v>
      </c>
      <c r="AF295" s="2">
        <f t="shared" si="24"/>
        <v>122.7241930249819</v>
      </c>
      <c r="AG295" s="2">
        <f t="shared" si="24"/>
        <v>122.99220005449649</v>
      </c>
      <c r="AH295" s="2">
        <f t="shared" si="24"/>
        <v>123.708826850592</v>
      </c>
      <c r="AI295" s="2">
        <f t="shared" si="24"/>
        <v>124.45465138704583</v>
      </c>
      <c r="AJ295" s="2">
        <f t="shared" si="24"/>
        <v>125.59363139534321</v>
      </c>
      <c r="AK295" s="2"/>
      <c r="AL295" s="2"/>
      <c r="AM295" s="2"/>
      <c r="AN295" s="2"/>
      <c r="AO295" s="2"/>
    </row>
    <row r="296" spans="1:41" x14ac:dyDescent="0.25">
      <c r="A296" s="10" t="s">
        <v>357</v>
      </c>
      <c r="B296" s="10" t="s">
        <v>372</v>
      </c>
      <c r="C296" s="10" t="str">
        <f>VLOOKUP(B296,codes!A:F,3,FALSE)</f>
        <v>Änderung Endenergieverbrauch Gebäudesektor im Vergleich zu 2022 durch steigende Außentemperatur</v>
      </c>
      <c r="D296" s="10" t="s">
        <v>25</v>
      </c>
      <c r="E296" s="10" t="s">
        <v>373</v>
      </c>
      <c r="F296" s="10" t="s">
        <v>105</v>
      </c>
      <c r="G296" s="10" t="s">
        <v>15</v>
      </c>
      <c r="H296" s="6" t="s">
        <v>360</v>
      </c>
      <c r="I296" s="6" t="s">
        <v>374</v>
      </c>
      <c r="J296" s="6"/>
      <c r="K296" s="2">
        <v>9.9297141300667136E-3</v>
      </c>
      <c r="L296" s="2">
        <v>4.0676105757898995</v>
      </c>
      <c r="M296" s="2">
        <v>8.0173066679401472</v>
      </c>
      <c r="N296" s="2">
        <v>12.173034329580219</v>
      </c>
      <c r="O296" s="2">
        <v>15.020456990589082</v>
      </c>
      <c r="P296" s="2">
        <v>19.795542078799826</v>
      </c>
      <c r="Q296" s="2">
        <v>22.419545242939876</v>
      </c>
      <c r="R296" s="2">
        <v>24.697025055950007</v>
      </c>
      <c r="S296" s="2">
        <v>28.846306647789902</v>
      </c>
      <c r="T296" s="2">
        <v>31.054701903280034</v>
      </c>
      <c r="U296" s="2">
        <v>33.344046737819895</v>
      </c>
      <c r="V296" s="2">
        <v>35.835651391818033</v>
      </c>
      <c r="W296" s="2">
        <v>37.402367518701965</v>
      </c>
      <c r="X296" s="2">
        <v>38.726602264905921</v>
      </c>
      <c r="Y296" s="2">
        <v>40.441849706665039</v>
      </c>
      <c r="Z296" s="2">
        <v>42.188436440021121</v>
      </c>
      <c r="AA296" s="2">
        <v>43.36310892192796</v>
      </c>
      <c r="AB296" s="2">
        <v>45.194402426051965</v>
      </c>
      <c r="AC296" s="2">
        <v>46.541578840667967</v>
      </c>
      <c r="AD296" s="2">
        <v>47.493349422248968</v>
      </c>
      <c r="AE296" s="2">
        <v>48.415770106293962</v>
      </c>
      <c r="AF296" s="2">
        <v>50.427418851363939</v>
      </c>
      <c r="AG296" s="2">
        <v>52.666325428328093</v>
      </c>
      <c r="AH296" s="2">
        <v>54.701707015971976</v>
      </c>
      <c r="AI296" s="2">
        <v>56.696742886200127</v>
      </c>
      <c r="AJ296" s="2">
        <v>58.730104886378967</v>
      </c>
      <c r="AK296" s="2"/>
      <c r="AL296" s="2"/>
      <c r="AM296" s="2"/>
      <c r="AN296" s="2"/>
      <c r="AO296" s="2"/>
    </row>
    <row r="297" spans="1:41" ht="14.45" customHeight="1" x14ac:dyDescent="0.25">
      <c r="A297" s="10" t="s">
        <v>357</v>
      </c>
      <c r="B297" s="10" t="s">
        <v>372</v>
      </c>
      <c r="C297" s="10" t="str">
        <f>VLOOKUP(B297,codes!A:F,3,FALSE)</f>
        <v>Änderung Endenergieverbrauch Gebäudesektor im Vergleich zu 2022 durch steigende Außentemperatur</v>
      </c>
      <c r="D297" s="10" t="s">
        <v>25</v>
      </c>
      <c r="E297" s="10" t="s">
        <v>373</v>
      </c>
      <c r="F297" s="10" t="s">
        <v>105</v>
      </c>
      <c r="G297" s="10" t="s">
        <v>18</v>
      </c>
      <c r="H297" s="6" t="s">
        <v>360</v>
      </c>
      <c r="I297" s="6" t="s">
        <v>374</v>
      </c>
      <c r="J297" s="6"/>
      <c r="K297" s="2">
        <f t="shared" ref="K297:AJ297" si="25">K296</f>
        <v>9.9297141300667136E-3</v>
      </c>
      <c r="L297" s="2">
        <f t="shared" si="25"/>
        <v>4.0676105757898995</v>
      </c>
      <c r="M297" s="2">
        <f t="shared" si="25"/>
        <v>8.0173066679401472</v>
      </c>
      <c r="N297" s="2">
        <f t="shared" si="25"/>
        <v>12.173034329580219</v>
      </c>
      <c r="O297" s="2">
        <f t="shared" si="25"/>
        <v>15.020456990589082</v>
      </c>
      <c r="P297" s="2">
        <f t="shared" si="25"/>
        <v>19.795542078799826</v>
      </c>
      <c r="Q297" s="2">
        <f t="shared" si="25"/>
        <v>22.419545242939876</v>
      </c>
      <c r="R297" s="2">
        <f t="shared" si="25"/>
        <v>24.697025055950007</v>
      </c>
      <c r="S297" s="2">
        <f t="shared" si="25"/>
        <v>28.846306647789902</v>
      </c>
      <c r="T297" s="2">
        <f t="shared" si="25"/>
        <v>31.054701903280034</v>
      </c>
      <c r="U297" s="2">
        <f t="shared" si="25"/>
        <v>33.344046737819895</v>
      </c>
      <c r="V297" s="2">
        <f t="shared" si="25"/>
        <v>35.835651391818033</v>
      </c>
      <c r="W297" s="2">
        <f t="shared" si="25"/>
        <v>37.402367518701965</v>
      </c>
      <c r="X297" s="2">
        <f t="shared" si="25"/>
        <v>38.726602264905921</v>
      </c>
      <c r="Y297" s="2">
        <f t="shared" si="25"/>
        <v>40.441849706665039</v>
      </c>
      <c r="Z297" s="2">
        <f t="shared" si="25"/>
        <v>42.188436440021121</v>
      </c>
      <c r="AA297" s="2">
        <f t="shared" si="25"/>
        <v>43.36310892192796</v>
      </c>
      <c r="AB297" s="2">
        <f t="shared" si="25"/>
        <v>45.194402426051965</v>
      </c>
      <c r="AC297" s="2">
        <f t="shared" si="25"/>
        <v>46.541578840667967</v>
      </c>
      <c r="AD297" s="2">
        <f t="shared" si="25"/>
        <v>47.493349422248968</v>
      </c>
      <c r="AE297" s="2">
        <f t="shared" si="25"/>
        <v>48.415770106293962</v>
      </c>
      <c r="AF297" s="2">
        <f t="shared" si="25"/>
        <v>50.427418851363939</v>
      </c>
      <c r="AG297" s="2">
        <f t="shared" si="25"/>
        <v>52.666325428328093</v>
      </c>
      <c r="AH297" s="2">
        <f t="shared" si="25"/>
        <v>54.701707015971976</v>
      </c>
      <c r="AI297" s="2">
        <f t="shared" si="25"/>
        <v>56.696742886200127</v>
      </c>
      <c r="AJ297" s="2">
        <f t="shared" si="25"/>
        <v>58.730104886378967</v>
      </c>
      <c r="AK297" s="2"/>
      <c r="AL297" s="2"/>
      <c r="AM297" s="2"/>
      <c r="AN297" s="2"/>
      <c r="AO297" s="2"/>
    </row>
    <row r="298" spans="1:41" x14ac:dyDescent="0.25">
      <c r="A298" s="10" t="s">
        <v>357</v>
      </c>
      <c r="B298" s="10" t="s">
        <v>375</v>
      </c>
      <c r="C298" s="10" t="str">
        <f>VLOOKUP(B298,codes!A:F,3,FALSE)</f>
        <v>Durchschnittlicher Anteil klimaneutraler Wärmeversorgung an Neuinstallationen (Technologiemix des Marktabsatzes von Heizungsanlagen)*</v>
      </c>
      <c r="D298" s="10" t="s">
        <v>25</v>
      </c>
      <c r="E298" s="10" t="s">
        <v>376</v>
      </c>
      <c r="F298" s="10" t="s">
        <v>17</v>
      </c>
      <c r="G298" s="10" t="s">
        <v>15</v>
      </c>
      <c r="H298" s="6" t="s">
        <v>360</v>
      </c>
      <c r="I298" s="6"/>
      <c r="J298" s="6" t="s">
        <v>377</v>
      </c>
      <c r="K298" s="3">
        <v>37.688246026241387</v>
      </c>
      <c r="L298" s="3">
        <v>46.811964294024179</v>
      </c>
      <c r="M298" s="3">
        <v>55.041813083014276</v>
      </c>
      <c r="N298" s="3">
        <v>62.50301937268501</v>
      </c>
      <c r="O298" s="3">
        <v>69.298462132648439</v>
      </c>
      <c r="P298" s="3">
        <v>75.513444686600906</v>
      </c>
      <c r="Q298" s="3">
        <v>77.324733890212912</v>
      </c>
      <c r="R298" s="3">
        <v>79.398981378080819</v>
      </c>
      <c r="S298" s="3">
        <v>81.797932576825346</v>
      </c>
      <c r="T298" s="3">
        <v>84.604305782938809</v>
      </c>
      <c r="U298" s="3">
        <v>87.931523226340758</v>
      </c>
      <c r="V298" s="3">
        <v>88.580617428844477</v>
      </c>
      <c r="W298" s="3">
        <v>89.323779889730801</v>
      </c>
      <c r="X298" s="3">
        <v>90.183057006761388</v>
      </c>
      <c r="Y298" s="3">
        <v>91.18796822022162</v>
      </c>
      <c r="Z298" s="3">
        <v>92.378965596689028</v>
      </c>
      <c r="AA298" s="3">
        <v>91.923350593154183</v>
      </c>
      <c r="AB298" s="3">
        <v>91.501269032906336</v>
      </c>
      <c r="AC298" s="3">
        <v>91.109150206838635</v>
      </c>
      <c r="AD298" s="3">
        <v>90.743912983893992</v>
      </c>
      <c r="AE298" s="3">
        <v>90.402884684629313</v>
      </c>
      <c r="AF298" s="3">
        <v>90.442766899818608</v>
      </c>
      <c r="AG298" s="3">
        <v>90.475881125920878</v>
      </c>
      <c r="AH298" s="3">
        <v>90.503815403923582</v>
      </c>
      <c r="AI298" s="3">
        <v>90.527696990376285</v>
      </c>
      <c r="AJ298" s="3">
        <v>90.548348180014301</v>
      </c>
      <c r="AK298" s="2"/>
      <c r="AL298" s="2"/>
      <c r="AM298" s="2"/>
      <c r="AN298" s="2"/>
      <c r="AO298" s="2"/>
    </row>
    <row r="299" spans="1:41" ht="14.45" customHeight="1" x14ac:dyDescent="0.25">
      <c r="A299" s="10" t="s">
        <v>357</v>
      </c>
      <c r="B299" s="10" t="s">
        <v>375</v>
      </c>
      <c r="C299" s="10" t="str">
        <f>VLOOKUP(B299,codes!A:F,3,FALSE)</f>
        <v>Durchschnittlicher Anteil klimaneutraler Wärmeversorgung an Neuinstallationen (Technologiemix des Marktabsatzes von Heizungsanlagen)*</v>
      </c>
      <c r="D299" s="10" t="s">
        <v>25</v>
      </c>
      <c r="E299" s="10" t="s">
        <v>376</v>
      </c>
      <c r="F299" s="10" t="s">
        <v>17</v>
      </c>
      <c r="G299" s="10" t="s">
        <v>18</v>
      </c>
      <c r="H299" s="6" t="s">
        <v>360</v>
      </c>
      <c r="I299" s="6"/>
      <c r="J299" s="6" t="s">
        <v>377</v>
      </c>
      <c r="K299" s="3">
        <v>37.688246026241387</v>
      </c>
      <c r="L299" s="3">
        <v>46.811964294024179</v>
      </c>
      <c r="M299" s="3">
        <v>55.041813083014276</v>
      </c>
      <c r="N299" s="3">
        <v>62.50301937268501</v>
      </c>
      <c r="O299" s="3">
        <v>69.298462132648439</v>
      </c>
      <c r="P299" s="3">
        <v>75.513444686600906</v>
      </c>
      <c r="Q299" s="3">
        <v>77.324733890212912</v>
      </c>
      <c r="R299" s="3">
        <v>79.398981378080819</v>
      </c>
      <c r="S299" s="3">
        <v>81.797932576825346</v>
      </c>
      <c r="T299" s="3">
        <v>84.604305782938809</v>
      </c>
      <c r="U299" s="3">
        <v>87.931523226340758</v>
      </c>
      <c r="V299" s="3">
        <v>88.580617428844477</v>
      </c>
      <c r="W299" s="3">
        <v>89.323779889730801</v>
      </c>
      <c r="X299" s="3">
        <v>90.183057006761388</v>
      </c>
      <c r="Y299" s="3">
        <v>91.18796822022162</v>
      </c>
      <c r="Z299" s="3">
        <v>92.378965596689028</v>
      </c>
      <c r="AA299" s="3">
        <v>91.923350593154183</v>
      </c>
      <c r="AB299" s="3">
        <v>91.501269032906336</v>
      </c>
      <c r="AC299" s="3">
        <v>91.109150206838635</v>
      </c>
      <c r="AD299" s="3">
        <v>90.743912983893992</v>
      </c>
      <c r="AE299" s="3">
        <v>90.402884684629313</v>
      </c>
      <c r="AF299" s="3">
        <v>90.442766899818608</v>
      </c>
      <c r="AG299" s="3">
        <v>90.475881125920878</v>
      </c>
      <c r="AH299" s="3">
        <v>90.503815403923582</v>
      </c>
      <c r="AI299" s="3">
        <v>90.527696990376285</v>
      </c>
      <c r="AJ299" s="3">
        <v>90.548348180014301</v>
      </c>
      <c r="AK299" s="2"/>
      <c r="AL299" s="2"/>
      <c r="AM299" s="2"/>
      <c r="AN299" s="2"/>
      <c r="AO299" s="2"/>
    </row>
    <row r="300" spans="1:41" x14ac:dyDescent="0.25">
      <c r="A300" s="10" t="s">
        <v>357</v>
      </c>
      <c r="B300" s="10" t="s">
        <v>378</v>
      </c>
      <c r="C300" s="10" t="str">
        <f>VLOOKUP(B300,codes!A:F,3,FALSE)</f>
        <v>Absatz Wärmepumpen nach Installation in Bestand</v>
      </c>
      <c r="D300" s="10" t="s">
        <v>25</v>
      </c>
      <c r="E300" s="10" t="s">
        <v>379</v>
      </c>
      <c r="F300" s="10" t="s">
        <v>46</v>
      </c>
      <c r="G300" s="10" t="s">
        <v>15</v>
      </c>
      <c r="H300" s="6" t="s">
        <v>360</v>
      </c>
      <c r="I300" s="6"/>
      <c r="J300" s="6"/>
      <c r="K300" s="2">
        <v>201182.47786458334</v>
      </c>
      <c r="L300" s="2">
        <v>306117.94687500002</v>
      </c>
      <c r="M300" s="2">
        <v>411053.41588541667</v>
      </c>
      <c r="N300" s="2">
        <v>515988.88489583333</v>
      </c>
      <c r="O300" s="2">
        <v>620924.35390624998</v>
      </c>
      <c r="P300" s="2">
        <v>725859.82291666663</v>
      </c>
      <c r="Q300" s="2">
        <v>691681.2036458333</v>
      </c>
      <c r="R300" s="2">
        <v>657502.58437499998</v>
      </c>
      <c r="S300" s="2">
        <v>623323.96510416665</v>
      </c>
      <c r="T300" s="2">
        <v>589145.34583333333</v>
      </c>
      <c r="U300" s="2">
        <v>554966.7265625</v>
      </c>
      <c r="V300" s="2">
        <v>515124.16640624998</v>
      </c>
      <c r="W300" s="2">
        <v>475281.60624999995</v>
      </c>
      <c r="X300" s="2">
        <v>435439.04609374993</v>
      </c>
      <c r="Y300" s="2">
        <v>395596.48593749991</v>
      </c>
      <c r="Z300" s="2">
        <v>355753.92578125</v>
      </c>
      <c r="AA300" s="2">
        <v>374239.55885416665</v>
      </c>
      <c r="AB300" s="2">
        <v>392725.1919270833</v>
      </c>
      <c r="AC300" s="2">
        <v>411210.82499999995</v>
      </c>
      <c r="AD300" s="2">
        <v>429696.4580729166</v>
      </c>
      <c r="AE300" s="2">
        <v>448182.09114583331</v>
      </c>
      <c r="AF300" s="2">
        <v>509343.62291666667</v>
      </c>
      <c r="AG300" s="2">
        <v>570505.15468749998</v>
      </c>
      <c r="AH300" s="2">
        <v>631666.68645833328</v>
      </c>
      <c r="AI300" s="2">
        <v>692828.2182291667</v>
      </c>
      <c r="AJ300" s="2">
        <v>753989.75</v>
      </c>
      <c r="AK300" s="2"/>
      <c r="AL300" s="2"/>
      <c r="AM300" s="2"/>
      <c r="AN300" s="2"/>
      <c r="AO300" s="2"/>
    </row>
    <row r="301" spans="1:41" x14ac:dyDescent="0.25">
      <c r="A301" s="10" t="s">
        <v>357</v>
      </c>
      <c r="B301" s="10" t="s">
        <v>378</v>
      </c>
      <c r="C301" s="10" t="str">
        <f>VLOOKUP(B301,codes!A:F,3,FALSE)</f>
        <v>Absatz Wärmepumpen nach Installation in Bestand</v>
      </c>
      <c r="D301" s="10" t="s">
        <v>25</v>
      </c>
      <c r="E301" s="10" t="s">
        <v>379</v>
      </c>
      <c r="F301" s="10" t="s">
        <v>46</v>
      </c>
      <c r="G301" s="10" t="s">
        <v>18</v>
      </c>
      <c r="H301" s="6" t="s">
        <v>360</v>
      </c>
      <c r="I301" s="6"/>
      <c r="J301" s="6"/>
      <c r="K301" s="2">
        <f t="shared" ref="K301:AJ301" si="26">K300</f>
        <v>201182.47786458334</v>
      </c>
      <c r="L301" s="2">
        <f t="shared" si="26"/>
        <v>306117.94687500002</v>
      </c>
      <c r="M301" s="2">
        <f t="shared" si="26"/>
        <v>411053.41588541667</v>
      </c>
      <c r="N301" s="2">
        <f t="shared" si="26"/>
        <v>515988.88489583333</v>
      </c>
      <c r="O301" s="2">
        <f t="shared" si="26"/>
        <v>620924.35390624998</v>
      </c>
      <c r="P301" s="2">
        <f t="shared" si="26"/>
        <v>725859.82291666663</v>
      </c>
      <c r="Q301" s="2">
        <f t="shared" si="26"/>
        <v>691681.2036458333</v>
      </c>
      <c r="R301" s="2">
        <f t="shared" si="26"/>
        <v>657502.58437499998</v>
      </c>
      <c r="S301" s="2">
        <f t="shared" si="26"/>
        <v>623323.96510416665</v>
      </c>
      <c r="T301" s="2">
        <f t="shared" si="26"/>
        <v>589145.34583333333</v>
      </c>
      <c r="U301" s="2">
        <f t="shared" si="26"/>
        <v>554966.7265625</v>
      </c>
      <c r="V301" s="2">
        <f t="shared" si="26"/>
        <v>515124.16640624998</v>
      </c>
      <c r="W301" s="2">
        <f t="shared" si="26"/>
        <v>475281.60624999995</v>
      </c>
      <c r="X301" s="2">
        <f t="shared" si="26"/>
        <v>435439.04609374993</v>
      </c>
      <c r="Y301" s="2">
        <f t="shared" si="26"/>
        <v>395596.48593749991</v>
      </c>
      <c r="Z301" s="2">
        <f t="shared" si="26"/>
        <v>355753.92578125</v>
      </c>
      <c r="AA301" s="2">
        <f t="shared" si="26"/>
        <v>374239.55885416665</v>
      </c>
      <c r="AB301" s="2">
        <f t="shared" si="26"/>
        <v>392725.1919270833</v>
      </c>
      <c r="AC301" s="2">
        <f t="shared" si="26"/>
        <v>411210.82499999995</v>
      </c>
      <c r="AD301" s="2">
        <f t="shared" si="26"/>
        <v>429696.4580729166</v>
      </c>
      <c r="AE301" s="2">
        <f t="shared" si="26"/>
        <v>448182.09114583331</v>
      </c>
      <c r="AF301" s="2">
        <f t="shared" si="26"/>
        <v>509343.62291666667</v>
      </c>
      <c r="AG301" s="2">
        <f t="shared" si="26"/>
        <v>570505.15468749998</v>
      </c>
      <c r="AH301" s="2">
        <f t="shared" si="26"/>
        <v>631666.68645833328</v>
      </c>
      <c r="AI301" s="2">
        <f t="shared" si="26"/>
        <v>692828.2182291667</v>
      </c>
      <c r="AJ301" s="2">
        <f t="shared" si="26"/>
        <v>753989.75</v>
      </c>
      <c r="AK301" s="2"/>
      <c r="AL301" s="2"/>
      <c r="AM301" s="2"/>
      <c r="AN301" s="2"/>
      <c r="AO301" s="2"/>
    </row>
    <row r="302" spans="1:41" x14ac:dyDescent="0.25">
      <c r="A302" s="10" t="s">
        <v>357</v>
      </c>
      <c r="B302" s="10" t="s">
        <v>380</v>
      </c>
      <c r="C302" s="10" t="str">
        <f>VLOOKUP(B302,codes!A:F,3,FALSE)</f>
        <v>Absatz Wärmepumpen nach Installation in Neubau</v>
      </c>
      <c r="D302" s="10" t="s">
        <v>25</v>
      </c>
      <c r="E302" s="10" t="s">
        <v>381</v>
      </c>
      <c r="F302" s="10" t="s">
        <v>46</v>
      </c>
      <c r="G302" s="10" t="s">
        <v>15</v>
      </c>
      <c r="H302" s="6" t="s">
        <v>360</v>
      </c>
      <c r="I302" s="6"/>
      <c r="J302" s="6"/>
      <c r="K302" s="2">
        <v>119990.45572916667</v>
      </c>
      <c r="L302" s="2">
        <v>119975.53227973184</v>
      </c>
      <c r="M302" s="2">
        <v>119960.608830297</v>
      </c>
      <c r="N302" s="2">
        <v>119945.68538086217</v>
      </c>
      <c r="O302" s="2">
        <v>119930.76193142733</v>
      </c>
      <c r="P302" s="2">
        <v>80569.7802734375</v>
      </c>
      <c r="Q302" s="2">
        <v>80566.854954242546</v>
      </c>
      <c r="R302" s="2">
        <v>80563.929635047592</v>
      </c>
      <c r="S302" s="2">
        <v>80561.004315852639</v>
      </c>
      <c r="T302" s="2">
        <v>80558.078996657685</v>
      </c>
      <c r="U302" s="2">
        <v>72080.519205729172</v>
      </c>
      <c r="V302" s="2">
        <v>72080.331277724224</v>
      </c>
      <c r="W302" s="2">
        <v>72080.143349719277</v>
      </c>
      <c r="X302" s="2">
        <v>72079.95542171433</v>
      </c>
      <c r="Y302" s="2">
        <v>72079.767493709383</v>
      </c>
      <c r="Z302" s="2">
        <v>71675.761067708328</v>
      </c>
      <c r="AA302" s="2">
        <v>71680.388026915782</v>
      </c>
      <c r="AB302" s="2">
        <v>71685.014986123235</v>
      </c>
      <c r="AC302" s="2">
        <v>71689.641945330688</v>
      </c>
      <c r="AD302" s="2">
        <v>71694.268904538141</v>
      </c>
      <c r="AE302" s="2">
        <v>68739.075846354172</v>
      </c>
      <c r="AF302" s="2">
        <v>68746.245189950176</v>
      </c>
      <c r="AG302" s="2">
        <v>68753.414533546194</v>
      </c>
      <c r="AH302" s="2">
        <v>68760.583877142199</v>
      </c>
      <c r="AI302" s="2">
        <v>68767.753220738217</v>
      </c>
      <c r="AJ302" s="2">
        <v>77605.626180013016</v>
      </c>
      <c r="AK302" s="2"/>
      <c r="AL302" s="2"/>
      <c r="AM302" s="2"/>
      <c r="AN302" s="2"/>
      <c r="AO302" s="2"/>
    </row>
    <row r="303" spans="1:41" x14ac:dyDescent="0.25">
      <c r="A303" s="10" t="s">
        <v>357</v>
      </c>
      <c r="B303" s="10" t="s">
        <v>380</v>
      </c>
      <c r="C303" s="10" t="str">
        <f>VLOOKUP(B303,codes!A:F,3,FALSE)</f>
        <v>Absatz Wärmepumpen nach Installation in Neubau</v>
      </c>
      <c r="D303" s="10" t="s">
        <v>25</v>
      </c>
      <c r="E303" s="10" t="s">
        <v>381</v>
      </c>
      <c r="F303" s="10" t="s">
        <v>46</v>
      </c>
      <c r="G303" s="10" t="s">
        <v>18</v>
      </c>
      <c r="H303" s="6" t="s">
        <v>360</v>
      </c>
      <c r="I303" s="6"/>
      <c r="J303" s="6"/>
      <c r="K303" s="2">
        <f t="shared" ref="K303:AJ303" si="27">K302</f>
        <v>119990.45572916667</v>
      </c>
      <c r="L303" s="2">
        <f t="shared" si="27"/>
        <v>119975.53227973184</v>
      </c>
      <c r="M303" s="2">
        <f t="shared" si="27"/>
        <v>119960.608830297</v>
      </c>
      <c r="N303" s="2">
        <f t="shared" si="27"/>
        <v>119945.68538086217</v>
      </c>
      <c r="O303" s="2">
        <f t="shared" si="27"/>
        <v>119930.76193142733</v>
      </c>
      <c r="P303" s="2">
        <f t="shared" si="27"/>
        <v>80569.7802734375</v>
      </c>
      <c r="Q303" s="2">
        <f t="shared" si="27"/>
        <v>80566.854954242546</v>
      </c>
      <c r="R303" s="2">
        <f t="shared" si="27"/>
        <v>80563.929635047592</v>
      </c>
      <c r="S303" s="2">
        <f t="shared" si="27"/>
        <v>80561.004315852639</v>
      </c>
      <c r="T303" s="2">
        <f t="shared" si="27"/>
        <v>80558.078996657685</v>
      </c>
      <c r="U303" s="2">
        <f t="shared" si="27"/>
        <v>72080.519205729172</v>
      </c>
      <c r="V303" s="2">
        <f t="shared" si="27"/>
        <v>72080.331277724224</v>
      </c>
      <c r="W303" s="2">
        <f t="shared" si="27"/>
        <v>72080.143349719277</v>
      </c>
      <c r="X303" s="2">
        <f t="shared" si="27"/>
        <v>72079.95542171433</v>
      </c>
      <c r="Y303" s="2">
        <f t="shared" si="27"/>
        <v>72079.767493709383</v>
      </c>
      <c r="Z303" s="2">
        <f t="shared" si="27"/>
        <v>71675.761067708328</v>
      </c>
      <c r="AA303" s="2">
        <f t="shared" si="27"/>
        <v>71680.388026915782</v>
      </c>
      <c r="AB303" s="2">
        <f t="shared" si="27"/>
        <v>71685.014986123235</v>
      </c>
      <c r="AC303" s="2">
        <f t="shared" si="27"/>
        <v>71689.641945330688</v>
      </c>
      <c r="AD303" s="2">
        <f t="shared" si="27"/>
        <v>71694.268904538141</v>
      </c>
      <c r="AE303" s="2">
        <f t="shared" si="27"/>
        <v>68739.075846354172</v>
      </c>
      <c r="AF303" s="2">
        <f t="shared" si="27"/>
        <v>68746.245189950176</v>
      </c>
      <c r="AG303" s="2">
        <f t="shared" si="27"/>
        <v>68753.414533546194</v>
      </c>
      <c r="AH303" s="2">
        <f t="shared" si="27"/>
        <v>68760.583877142199</v>
      </c>
      <c r="AI303" s="2">
        <f t="shared" si="27"/>
        <v>68767.753220738217</v>
      </c>
      <c r="AJ303" s="2">
        <f t="shared" si="27"/>
        <v>77605.626180013016</v>
      </c>
      <c r="AK303" s="2"/>
      <c r="AL303" s="2"/>
      <c r="AM303" s="2"/>
      <c r="AN303" s="2"/>
      <c r="AO303" s="2"/>
    </row>
    <row r="304" spans="1:41" x14ac:dyDescent="0.25">
      <c r="A304" s="10" t="s">
        <v>357</v>
      </c>
      <c r="B304" s="10" t="s">
        <v>382</v>
      </c>
      <c r="C304" s="10" t="str">
        <f>VLOOKUP(B304,codes!A:F,3,FALSE)</f>
        <v>Wärmepumpen im Bestand [Anzahl Gebäude]</v>
      </c>
      <c r="D304" s="10" t="s">
        <v>25</v>
      </c>
      <c r="E304" s="10" t="s">
        <v>383</v>
      </c>
      <c r="F304" s="10" t="s">
        <v>46</v>
      </c>
      <c r="G304" s="10" t="s">
        <v>15</v>
      </c>
      <c r="H304" s="6" t="s">
        <v>360</v>
      </c>
      <c r="I304" s="6"/>
      <c r="J304" s="6"/>
      <c r="K304" s="2">
        <v>2135249.43359375</v>
      </c>
      <c r="L304" s="2">
        <v>2468385.44921875</v>
      </c>
      <c r="M304" s="2">
        <v>2778812.80859375</v>
      </c>
      <c r="N304" s="2">
        <v>3312361.96875</v>
      </c>
      <c r="O304" s="2">
        <v>4229517.9765625</v>
      </c>
      <c r="P304" s="2">
        <v>5129317.921875</v>
      </c>
      <c r="Q304" s="2">
        <v>5910423.21484375</v>
      </c>
      <c r="R304" s="2">
        <v>6658296.62109375</v>
      </c>
      <c r="S304" s="2">
        <v>7282504.04296875</v>
      </c>
      <c r="T304" s="2">
        <v>7844421.37890625</v>
      </c>
      <c r="U304" s="2">
        <v>8307143.98828125</v>
      </c>
      <c r="V304" s="2">
        <v>8749495.7265625</v>
      </c>
      <c r="W304" s="2">
        <v>9052527.76953125</v>
      </c>
      <c r="X304" s="2">
        <v>9349575.404296875</v>
      </c>
      <c r="Y304" s="2">
        <v>9606696.9375</v>
      </c>
      <c r="Z304" s="2">
        <v>9889741.40625</v>
      </c>
      <c r="AA304" s="2">
        <v>10141655.643554688</v>
      </c>
      <c r="AB304" s="2">
        <v>10402886.087890625</v>
      </c>
      <c r="AC304" s="2">
        <v>10641603.604492188</v>
      </c>
      <c r="AD304" s="2">
        <v>10901046.583496094</v>
      </c>
      <c r="AE304" s="2">
        <v>11158411.841308594</v>
      </c>
      <c r="AF304" s="2">
        <v>11428459.812255859</v>
      </c>
      <c r="AG304" s="2">
        <v>11723128.385131836</v>
      </c>
      <c r="AH304" s="2">
        <v>12039748.998535156</v>
      </c>
      <c r="AI304" s="2">
        <v>12353549.51583796</v>
      </c>
      <c r="AJ304" s="2">
        <v>12650453.546875</v>
      </c>
      <c r="AK304" s="2"/>
      <c r="AL304" s="2"/>
      <c r="AM304" s="2"/>
      <c r="AN304" s="2"/>
      <c r="AO304" s="2"/>
    </row>
    <row r="305" spans="1:41" x14ac:dyDescent="0.25">
      <c r="A305" s="10" t="s">
        <v>357</v>
      </c>
      <c r="B305" s="10" t="s">
        <v>382</v>
      </c>
      <c r="C305" s="10" t="str">
        <f>VLOOKUP(B305,codes!A:F,3,FALSE)</f>
        <v>Wärmepumpen im Bestand [Anzahl Gebäude]</v>
      </c>
      <c r="D305" s="10" t="s">
        <v>25</v>
      </c>
      <c r="E305" s="10" t="s">
        <v>383</v>
      </c>
      <c r="F305" s="10" t="s">
        <v>46</v>
      </c>
      <c r="G305" s="10" t="s">
        <v>18</v>
      </c>
      <c r="H305" s="6" t="s">
        <v>360</v>
      </c>
      <c r="I305" s="6"/>
      <c r="J305" s="6"/>
      <c r="K305" s="2">
        <v>2135249.43359375</v>
      </c>
      <c r="L305" s="2">
        <v>2468385.44921875</v>
      </c>
      <c r="M305" s="2">
        <v>2778812.80859375</v>
      </c>
      <c r="N305" s="2">
        <v>3312361.96875</v>
      </c>
      <c r="O305" s="2">
        <v>4229517.9765625</v>
      </c>
      <c r="P305" s="2">
        <v>5129317.921875</v>
      </c>
      <c r="Q305" s="2">
        <v>5910423.21484375</v>
      </c>
      <c r="R305" s="2">
        <v>6658296.62109375</v>
      </c>
      <c r="S305" s="2">
        <v>7282504.04296875</v>
      </c>
      <c r="T305" s="2">
        <v>7844421.37890625</v>
      </c>
      <c r="U305" s="2">
        <v>8307143.98828125</v>
      </c>
      <c r="V305" s="2">
        <v>8749495.7265625</v>
      </c>
      <c r="W305" s="2">
        <v>9052527.76953125</v>
      </c>
      <c r="X305" s="2">
        <v>9349575.404296875</v>
      </c>
      <c r="Y305" s="2">
        <v>9606696.9375</v>
      </c>
      <c r="Z305" s="2">
        <v>9889741.40625</v>
      </c>
      <c r="AA305" s="2">
        <v>10141655.643554688</v>
      </c>
      <c r="AB305" s="2">
        <v>10402886.087890625</v>
      </c>
      <c r="AC305" s="2">
        <v>10641603.604492188</v>
      </c>
      <c r="AD305" s="2">
        <v>10901046.583496094</v>
      </c>
      <c r="AE305" s="2">
        <v>11158411.841308594</v>
      </c>
      <c r="AF305" s="2">
        <v>11428459.812255859</v>
      </c>
      <c r="AG305" s="2">
        <v>11723128.385131836</v>
      </c>
      <c r="AH305" s="2">
        <v>12039748.998535156</v>
      </c>
      <c r="AI305" s="2">
        <v>12353549.51583796</v>
      </c>
      <c r="AJ305" s="2">
        <v>12650453.546875</v>
      </c>
      <c r="AK305" s="2"/>
      <c r="AL305" s="2"/>
      <c r="AM305" s="2"/>
      <c r="AN305" s="2"/>
      <c r="AO305" s="2"/>
    </row>
    <row r="306" spans="1:41" ht="14.45" customHeight="1" x14ac:dyDescent="0.25">
      <c r="A306" s="10" t="s">
        <v>357</v>
      </c>
      <c r="B306" s="10" t="s">
        <v>384</v>
      </c>
      <c r="C306" s="10" t="str">
        <f>VLOOKUP(B306,codes!A:F,3,FALSE)</f>
        <v>Anschlüsse an Wärmenetze [Anzahl Gebäude]</v>
      </c>
      <c r="D306" s="10" t="s">
        <v>25</v>
      </c>
      <c r="E306" s="10" t="s">
        <v>385</v>
      </c>
      <c r="F306" s="10" t="s">
        <v>46</v>
      </c>
      <c r="G306" s="10" t="s">
        <v>15</v>
      </c>
      <c r="H306" s="6" t="s">
        <v>360</v>
      </c>
      <c r="I306" s="6"/>
      <c r="J306" s="6"/>
      <c r="K306" s="2">
        <v>1552967.25</v>
      </c>
      <c r="L306" s="2">
        <v>1613909</v>
      </c>
      <c r="M306" s="2">
        <v>1674393.75</v>
      </c>
      <c r="N306" s="2">
        <v>1777781.125</v>
      </c>
      <c r="O306" s="2">
        <v>1925927.5</v>
      </c>
      <c r="P306" s="2">
        <v>2122202.25</v>
      </c>
      <c r="Q306" s="2">
        <v>2291462.5</v>
      </c>
      <c r="R306" s="2">
        <v>2453091.75</v>
      </c>
      <c r="S306" s="2">
        <v>2587342.5</v>
      </c>
      <c r="T306" s="2">
        <v>2700724.25</v>
      </c>
      <c r="U306" s="2">
        <v>2815725.25</v>
      </c>
      <c r="V306" s="2">
        <v>2931895.75</v>
      </c>
      <c r="W306" s="2">
        <v>3007935.75</v>
      </c>
      <c r="X306" s="2">
        <v>3085403</v>
      </c>
      <c r="Y306" s="2">
        <v>3146715.25</v>
      </c>
      <c r="Z306" s="2">
        <v>3216538</v>
      </c>
      <c r="AA306" s="2">
        <v>3287309.25</v>
      </c>
      <c r="AB306" s="2">
        <v>3362950.5</v>
      </c>
      <c r="AC306" s="2">
        <v>3435674.25</v>
      </c>
      <c r="AD306" s="2">
        <v>3509270.25</v>
      </c>
      <c r="AE306" s="2">
        <v>3588125.25</v>
      </c>
      <c r="AF306" s="2">
        <v>3672735</v>
      </c>
      <c r="AG306" s="2">
        <v>3766136</v>
      </c>
      <c r="AH306" s="2">
        <v>3871974.75</v>
      </c>
      <c r="AI306" s="2">
        <v>3977210.25</v>
      </c>
      <c r="AJ306" s="2">
        <v>4066638.5</v>
      </c>
      <c r="AK306" s="2"/>
      <c r="AL306" s="2"/>
      <c r="AM306" s="2"/>
      <c r="AN306" s="2"/>
      <c r="AO306" s="2"/>
    </row>
    <row r="307" spans="1:41" x14ac:dyDescent="0.25">
      <c r="A307" s="10" t="s">
        <v>357</v>
      </c>
      <c r="B307" s="10" t="s">
        <v>384</v>
      </c>
      <c r="C307" s="10" t="str">
        <f>VLOOKUP(B307,codes!A:F,3,FALSE)</f>
        <v>Anschlüsse an Wärmenetze [Anzahl Gebäude]</v>
      </c>
      <c r="D307" s="10" t="s">
        <v>25</v>
      </c>
      <c r="E307" s="10" t="s">
        <v>385</v>
      </c>
      <c r="F307" s="10" t="s">
        <v>46</v>
      </c>
      <c r="G307" s="10" t="s">
        <v>18</v>
      </c>
      <c r="H307" s="6" t="s">
        <v>360</v>
      </c>
      <c r="I307" s="6"/>
      <c r="J307" s="6"/>
      <c r="K307" s="2">
        <v>1552967.25</v>
      </c>
      <c r="L307" s="2">
        <v>1613909</v>
      </c>
      <c r="M307" s="2">
        <v>1674393.75</v>
      </c>
      <c r="N307" s="2">
        <v>1777781.125</v>
      </c>
      <c r="O307" s="2">
        <v>1925927.5</v>
      </c>
      <c r="P307" s="2">
        <v>2122202.25</v>
      </c>
      <c r="Q307" s="2">
        <v>2291462.5</v>
      </c>
      <c r="R307" s="2">
        <v>2453091.75</v>
      </c>
      <c r="S307" s="2">
        <v>2587342.5</v>
      </c>
      <c r="T307" s="2">
        <v>2700724.25</v>
      </c>
      <c r="U307" s="2">
        <v>2815725.25</v>
      </c>
      <c r="V307" s="2">
        <v>2931895.75</v>
      </c>
      <c r="W307" s="2">
        <v>3007935.75</v>
      </c>
      <c r="X307" s="2">
        <v>3085403</v>
      </c>
      <c r="Y307" s="2">
        <v>3146715.25</v>
      </c>
      <c r="Z307" s="2">
        <v>3216538</v>
      </c>
      <c r="AA307" s="2">
        <v>3287309.25</v>
      </c>
      <c r="AB307" s="2">
        <v>3362950.5</v>
      </c>
      <c r="AC307" s="2">
        <v>3435674.25</v>
      </c>
      <c r="AD307" s="2">
        <v>3509270.25</v>
      </c>
      <c r="AE307" s="2">
        <v>3588125.25</v>
      </c>
      <c r="AF307" s="2">
        <v>3672735</v>
      </c>
      <c r="AG307" s="2">
        <v>3766136</v>
      </c>
      <c r="AH307" s="2">
        <v>3871974.75</v>
      </c>
      <c r="AI307" s="2">
        <v>3977210.25</v>
      </c>
      <c r="AJ307" s="2">
        <v>4066638.5</v>
      </c>
      <c r="AK307" s="2"/>
      <c r="AL307" s="2"/>
      <c r="AM307" s="2"/>
      <c r="AN307" s="2"/>
      <c r="AO307" s="2"/>
    </row>
    <row r="308" spans="1:41" x14ac:dyDescent="0.25">
      <c r="A308" s="10" t="s">
        <v>357</v>
      </c>
      <c r="B308" s="10" t="s">
        <v>386</v>
      </c>
      <c r="C308" s="10" t="str">
        <f>VLOOKUP(B308,codes!A:F,3,FALSE)</f>
        <v>EEV Raumwärme pro qm Wohnfläche</v>
      </c>
      <c r="D308" s="10" t="s">
        <v>25</v>
      </c>
      <c r="E308" s="10" t="s">
        <v>387</v>
      </c>
      <c r="F308" s="10" t="s">
        <v>388</v>
      </c>
      <c r="G308" s="10" t="s">
        <v>15</v>
      </c>
      <c r="H308" s="6" t="s">
        <v>360</v>
      </c>
      <c r="I308" s="6"/>
      <c r="J308" s="6"/>
      <c r="K308" s="2">
        <v>103.48448099902997</v>
      </c>
      <c r="L308" s="2">
        <v>99.618231362289634</v>
      </c>
      <c r="M308" s="2">
        <v>95.531322192561831</v>
      </c>
      <c r="N308" s="2">
        <v>91.158271532197432</v>
      </c>
      <c r="O308" s="2">
        <v>85.943324662195963</v>
      </c>
      <c r="P308" s="2">
        <v>80.51327064861232</v>
      </c>
      <c r="Q308" s="2">
        <v>76.108040507379499</v>
      </c>
      <c r="R308" s="2">
        <v>71.741476179263827</v>
      </c>
      <c r="S308" s="2">
        <v>67.439191391863503</v>
      </c>
      <c r="T308" s="2">
        <v>63.573312782407477</v>
      </c>
      <c r="U308" s="2">
        <v>60.176363997557083</v>
      </c>
      <c r="V308" s="2">
        <v>56.813346027469294</v>
      </c>
      <c r="W308" s="2">
        <v>54.196455427176026</v>
      </c>
      <c r="X308" s="2">
        <v>51.71293484968033</v>
      </c>
      <c r="Y308" s="2">
        <v>49.448330281949907</v>
      </c>
      <c r="Z308" s="2">
        <v>47.243620389959702</v>
      </c>
      <c r="AA308" s="2">
        <v>45.265622111827135</v>
      </c>
      <c r="AB308" s="2">
        <v>43.339509478284526</v>
      </c>
      <c r="AC308" s="2">
        <v>41.704393332008294</v>
      </c>
      <c r="AD308" s="2">
        <v>40.038427123055158</v>
      </c>
      <c r="AE308" s="2">
        <v>38.570721938898828</v>
      </c>
      <c r="AF308" s="2">
        <v>36.997871700409725</v>
      </c>
      <c r="AG308" s="2">
        <v>35.561699276036485</v>
      </c>
      <c r="AH308" s="2">
        <v>34.197892131318824</v>
      </c>
      <c r="AI308" s="2">
        <v>32.897905533813272</v>
      </c>
      <c r="AJ308" s="2">
        <v>31.661204337114185</v>
      </c>
      <c r="AK308" s="2"/>
      <c r="AL308" s="2"/>
      <c r="AM308" s="2"/>
      <c r="AN308" s="2"/>
      <c r="AO308" s="2"/>
    </row>
    <row r="309" spans="1:41" ht="14.45" customHeight="1" x14ac:dyDescent="0.25">
      <c r="A309" s="10" t="s">
        <v>357</v>
      </c>
      <c r="B309" s="10" t="s">
        <v>386</v>
      </c>
      <c r="C309" s="10" t="str">
        <f>VLOOKUP(B309,codes!A:F,3,FALSE)</f>
        <v>EEV Raumwärme pro qm Wohnfläche</v>
      </c>
      <c r="D309" s="10" t="s">
        <v>25</v>
      </c>
      <c r="E309" s="10" t="s">
        <v>387</v>
      </c>
      <c r="F309" s="10" t="s">
        <v>388</v>
      </c>
      <c r="G309" s="10" t="s">
        <v>18</v>
      </c>
      <c r="H309" s="6" t="s">
        <v>360</v>
      </c>
      <c r="I309" s="6"/>
      <c r="J309" s="6"/>
      <c r="K309" s="2">
        <v>103.48448099631644</v>
      </c>
      <c r="L309" s="2">
        <v>99.618231371465043</v>
      </c>
      <c r="M309" s="2">
        <v>95.53132219236268</v>
      </c>
      <c r="N309" s="2">
        <v>91.158271537768613</v>
      </c>
      <c r="O309" s="2">
        <v>85.943324667423767</v>
      </c>
      <c r="P309" s="2">
        <v>80.452494291238523</v>
      </c>
      <c r="Q309" s="2">
        <v>76.069020966311214</v>
      </c>
      <c r="R309" s="2">
        <v>70.900159503192668</v>
      </c>
      <c r="S309" s="2">
        <v>66.959307242506199</v>
      </c>
      <c r="T309" s="2">
        <v>62.730888555790436</v>
      </c>
      <c r="U309" s="2">
        <v>59.276963846975541</v>
      </c>
      <c r="V309" s="2">
        <v>55.25682161679633</v>
      </c>
      <c r="W309" s="2">
        <v>53.127964559776188</v>
      </c>
      <c r="X309" s="2">
        <v>50.933182231292548</v>
      </c>
      <c r="Y309" s="2">
        <v>48.737770350115284</v>
      </c>
      <c r="Z309" s="2">
        <v>46.668477324542039</v>
      </c>
      <c r="AA309" s="2">
        <v>44.702994046296659</v>
      </c>
      <c r="AB309" s="2">
        <v>42.699509217598028</v>
      </c>
      <c r="AC309" s="2">
        <v>41.057941020233358</v>
      </c>
      <c r="AD309" s="2">
        <v>39.302399823710871</v>
      </c>
      <c r="AE309" s="2">
        <v>37.725726778061848</v>
      </c>
      <c r="AF309" s="2">
        <v>36.158254435699433</v>
      </c>
      <c r="AG309" s="2">
        <v>34.882790192614095</v>
      </c>
      <c r="AH309" s="2">
        <v>33.433667579989979</v>
      </c>
      <c r="AI309" s="2">
        <v>31.884120778698044</v>
      </c>
      <c r="AJ309" s="2">
        <v>30.661735661505062</v>
      </c>
      <c r="AK309" s="2"/>
      <c r="AL309" s="2"/>
      <c r="AM309" s="2"/>
      <c r="AN309" s="2"/>
      <c r="AO309" s="2"/>
    </row>
    <row r="310" spans="1:41" x14ac:dyDescent="0.25">
      <c r="A310" s="10" t="s">
        <v>357</v>
      </c>
      <c r="B310" s="10" t="s">
        <v>389</v>
      </c>
      <c r="C310" s="10" t="str">
        <f>VLOOKUP(B310,codes!A:F,3,FALSE)</f>
        <v>EEV Warmwasser pro qm Wohnfläche</v>
      </c>
      <c r="D310" s="10" t="s">
        <v>25</v>
      </c>
      <c r="E310" s="10" t="s">
        <v>390</v>
      </c>
      <c r="F310" s="10" t="s">
        <v>388</v>
      </c>
      <c r="G310" s="10" t="s">
        <v>15</v>
      </c>
      <c r="H310" s="6" t="s">
        <v>360</v>
      </c>
      <c r="I310" s="6"/>
      <c r="J310" s="6"/>
      <c r="K310" s="2">
        <v>30.450684303496406</v>
      </c>
      <c r="L310" s="2">
        <v>30.052021923391809</v>
      </c>
      <c r="M310" s="2">
        <v>29.675636867357518</v>
      </c>
      <c r="N310" s="2">
        <v>29.027382553830932</v>
      </c>
      <c r="O310" s="2">
        <v>27.89909313712668</v>
      </c>
      <c r="P310" s="2">
        <v>26.812282759704633</v>
      </c>
      <c r="Q310" s="2">
        <v>25.860186518755231</v>
      </c>
      <c r="R310" s="2">
        <v>24.956950849379844</v>
      </c>
      <c r="S310" s="2">
        <v>24.254018050689869</v>
      </c>
      <c r="T310" s="2">
        <v>23.612531313847793</v>
      </c>
      <c r="U310" s="2">
        <v>23.077363661071175</v>
      </c>
      <c r="V310" s="2">
        <v>22.602230479446145</v>
      </c>
      <c r="W310" s="2">
        <v>22.292668684784019</v>
      </c>
      <c r="X310" s="2">
        <v>21.985700988837241</v>
      </c>
      <c r="Y310" s="2">
        <v>21.740607891680952</v>
      </c>
      <c r="Z310" s="2">
        <v>21.455997386587597</v>
      </c>
      <c r="AA310" s="2">
        <v>21.185736225885208</v>
      </c>
      <c r="AB310" s="2">
        <v>21.027734572932747</v>
      </c>
      <c r="AC310" s="2">
        <v>20.761922105275939</v>
      </c>
      <c r="AD310" s="2">
        <v>20.466307579169765</v>
      </c>
      <c r="AE310" s="2">
        <v>20.171341975871435</v>
      </c>
      <c r="AF310" s="2">
        <v>19.866832620635616</v>
      </c>
      <c r="AG310" s="2">
        <v>19.538817806684989</v>
      </c>
      <c r="AH310" s="2">
        <v>19.165985497483831</v>
      </c>
      <c r="AI310" s="2">
        <v>18.810791519067372</v>
      </c>
      <c r="AJ310" s="2">
        <v>18.487794272824164</v>
      </c>
      <c r="AK310" s="2"/>
      <c r="AL310" s="2"/>
      <c r="AM310" s="2"/>
      <c r="AN310" s="2"/>
      <c r="AO310" s="2"/>
    </row>
    <row r="311" spans="1:41" x14ac:dyDescent="0.25">
      <c r="A311" s="10" t="s">
        <v>357</v>
      </c>
      <c r="B311" s="10" t="s">
        <v>389</v>
      </c>
      <c r="C311" s="10" t="str">
        <f>VLOOKUP(B311,codes!A:F,3,FALSE)</f>
        <v>EEV Warmwasser pro qm Wohnfläche</v>
      </c>
      <c r="D311" s="10" t="s">
        <v>25</v>
      </c>
      <c r="E311" s="10" t="s">
        <v>390</v>
      </c>
      <c r="F311" s="10" t="s">
        <v>388</v>
      </c>
      <c r="G311" s="10" t="s">
        <v>18</v>
      </c>
      <c r="H311" s="6" t="s">
        <v>360</v>
      </c>
      <c r="I311" s="6"/>
      <c r="J311" s="6"/>
      <c r="K311" s="2">
        <v>30.450684303496406</v>
      </c>
      <c r="L311" s="2">
        <v>30.052021923391809</v>
      </c>
      <c r="M311" s="2">
        <v>29.675636867357518</v>
      </c>
      <c r="N311" s="2">
        <v>29.027382553830932</v>
      </c>
      <c r="O311" s="2">
        <v>27.89909313712668</v>
      </c>
      <c r="P311" s="2">
        <v>26.812282759704633</v>
      </c>
      <c r="Q311" s="2">
        <v>25.860186518755231</v>
      </c>
      <c r="R311" s="2">
        <v>24.956950849379844</v>
      </c>
      <c r="S311" s="2">
        <v>24.254018050689869</v>
      </c>
      <c r="T311" s="2">
        <v>23.612531313847793</v>
      </c>
      <c r="U311" s="2">
        <v>23.077363661071175</v>
      </c>
      <c r="V311" s="2">
        <v>22.602230479446145</v>
      </c>
      <c r="W311" s="2">
        <v>22.292668684784019</v>
      </c>
      <c r="X311" s="2">
        <v>21.985700988837241</v>
      </c>
      <c r="Y311" s="2">
        <v>21.740607891680952</v>
      </c>
      <c r="Z311" s="2">
        <v>21.455997386587597</v>
      </c>
      <c r="AA311" s="2">
        <v>21.185736225885208</v>
      </c>
      <c r="AB311" s="2">
        <v>21.027734572932747</v>
      </c>
      <c r="AC311" s="2">
        <v>20.761922105275939</v>
      </c>
      <c r="AD311" s="2">
        <v>20.466307579169765</v>
      </c>
      <c r="AE311" s="2">
        <v>20.171341975871435</v>
      </c>
      <c r="AF311" s="2">
        <v>19.866832620635616</v>
      </c>
      <c r="AG311" s="2">
        <v>19.538817806684989</v>
      </c>
      <c r="AH311" s="2">
        <v>19.165985497483831</v>
      </c>
      <c r="AI311" s="2">
        <v>18.810791519067372</v>
      </c>
      <c r="AJ311" s="2">
        <v>18.487794272824164</v>
      </c>
      <c r="AK311" s="2"/>
      <c r="AL311" s="2"/>
      <c r="AM311" s="2"/>
      <c r="AN311" s="2"/>
      <c r="AO311" s="2"/>
    </row>
    <row r="312" spans="1:41" x14ac:dyDescent="0.25">
      <c r="A312" s="10" t="s">
        <v>357</v>
      </c>
      <c r="B312" s="10" t="s">
        <v>391</v>
      </c>
      <c r="C312" s="10" t="str">
        <f>VLOOKUP(B312,codes!A:F,3,FALSE)</f>
        <v>Anteil „Anteil EE-Wärme“ ohne Sekundärenergieträger Strom und Fernwärme</v>
      </c>
      <c r="D312" s="10" t="s">
        <v>25</v>
      </c>
      <c r="E312" s="10" t="s">
        <v>392</v>
      </c>
      <c r="F312" s="10" t="s">
        <v>17</v>
      </c>
      <c r="G312" s="10" t="s">
        <v>15</v>
      </c>
      <c r="H312" s="6" t="s">
        <v>33</v>
      </c>
      <c r="I312" s="6"/>
      <c r="J312" s="6" t="s">
        <v>38</v>
      </c>
      <c r="K312" s="2">
        <v>24.27681936870826</v>
      </c>
      <c r="L312" s="2">
        <v>25.294125188059212</v>
      </c>
      <c r="M312" s="2">
        <v>26.255393558190754</v>
      </c>
      <c r="N312" s="2">
        <v>28.329336316005026</v>
      </c>
      <c r="O312" s="2">
        <v>34.507765034722446</v>
      </c>
      <c r="P312" s="2">
        <v>38.730470895820787</v>
      </c>
      <c r="Q312" s="2">
        <v>42.427205794893155</v>
      </c>
      <c r="R312" s="2">
        <v>46.17798107340176</v>
      </c>
      <c r="S312" s="2">
        <v>49.380696128451874</v>
      </c>
      <c r="T312" s="2">
        <v>52.295894004843177</v>
      </c>
      <c r="U312" s="2">
        <v>59.042902666578676</v>
      </c>
      <c r="V312" s="2">
        <v>61.687762128464421</v>
      </c>
      <c r="W312" s="2">
        <v>63.473326248348563</v>
      </c>
      <c r="X312" s="2">
        <v>65.230968190163864</v>
      </c>
      <c r="Y312" s="2">
        <v>66.778459355123047</v>
      </c>
      <c r="Z312" s="2">
        <v>71.664118046080176</v>
      </c>
      <c r="AA312" s="2">
        <v>73.370858531090903</v>
      </c>
      <c r="AB312" s="2">
        <v>75.355910384445892</v>
      </c>
      <c r="AC312" s="2">
        <v>76.866237325994121</v>
      </c>
      <c r="AD312" s="2">
        <v>78.404423037276572</v>
      </c>
      <c r="AE312" s="2">
        <v>85.215251904899176</v>
      </c>
      <c r="AF312" s="2">
        <v>86.345171159164309</v>
      </c>
      <c r="AG312" s="2">
        <v>87.408797279197799</v>
      </c>
      <c r="AH312" s="2">
        <v>88.545226335386857</v>
      </c>
      <c r="AI312" s="2">
        <v>89.346389688359764</v>
      </c>
      <c r="AJ312" s="2">
        <v>89.710531645475086</v>
      </c>
      <c r="AK312" s="2"/>
      <c r="AL312" s="2"/>
      <c r="AM312" s="2"/>
      <c r="AN312" s="2"/>
      <c r="AO312" s="2"/>
    </row>
    <row r="313" spans="1:41" x14ac:dyDescent="0.25">
      <c r="A313" s="10" t="s">
        <v>357</v>
      </c>
      <c r="B313" s="10" t="s">
        <v>391</v>
      </c>
      <c r="C313" s="10" t="str">
        <f>VLOOKUP(B313,codes!A:F,3,FALSE)</f>
        <v>Anteil „Anteil EE-Wärme“ ohne Sekundärenergieträger Strom und Fernwärme</v>
      </c>
      <c r="D313" s="10" t="s">
        <v>25</v>
      </c>
      <c r="E313" s="10" t="s">
        <v>392</v>
      </c>
      <c r="F313" s="10" t="s">
        <v>17</v>
      </c>
      <c r="G313" s="10" t="s">
        <v>18</v>
      </c>
      <c r="H313" s="6" t="s">
        <v>33</v>
      </c>
      <c r="I313" s="6"/>
      <c r="J313" s="6" t="s">
        <v>38</v>
      </c>
      <c r="K313" s="2">
        <v>24.276820553414584</v>
      </c>
      <c r="L313" s="2">
        <v>25.294126800685056</v>
      </c>
      <c r="M313" s="2">
        <v>26.175120118549582</v>
      </c>
      <c r="N313" s="2">
        <v>28.177062002634983</v>
      </c>
      <c r="O313" s="2">
        <v>34.339742547114035</v>
      </c>
      <c r="P313" s="2">
        <v>38.547144783277105</v>
      </c>
      <c r="Q313" s="2">
        <v>42.284172117958406</v>
      </c>
      <c r="R313" s="2">
        <v>45.878801128436884</v>
      </c>
      <c r="S313" s="2">
        <v>49.250043596067336</v>
      </c>
      <c r="T313" s="2">
        <v>52.18754978554616</v>
      </c>
      <c r="U313" s="2">
        <v>59.139643505847047</v>
      </c>
      <c r="V313" s="2">
        <v>61.782334026828543</v>
      </c>
      <c r="W313" s="2">
        <v>63.747711382144487</v>
      </c>
      <c r="X313" s="2">
        <v>65.632763352268427</v>
      </c>
      <c r="Y313" s="2">
        <v>67.246979401928002</v>
      </c>
      <c r="Z313" s="2">
        <v>72.351541532311842</v>
      </c>
      <c r="AA313" s="2">
        <v>74.065523138069253</v>
      </c>
      <c r="AB313" s="2">
        <v>75.996706091900506</v>
      </c>
      <c r="AC313" s="2">
        <v>77.444299386831801</v>
      </c>
      <c r="AD313" s="2">
        <v>78.93160982461491</v>
      </c>
      <c r="AE313" s="2">
        <v>85.749779702178174</v>
      </c>
      <c r="AF313" s="2">
        <v>86.771598611220625</v>
      </c>
      <c r="AG313" s="2">
        <v>87.764724874863234</v>
      </c>
      <c r="AH313" s="2">
        <v>88.789648860330786</v>
      </c>
      <c r="AI313" s="2">
        <v>89.471559172920124</v>
      </c>
      <c r="AJ313" s="2">
        <v>89.754602008102637</v>
      </c>
      <c r="AK313" s="2"/>
      <c r="AL313" s="2"/>
      <c r="AM313" s="2"/>
      <c r="AN313" s="2"/>
      <c r="AO313" s="2"/>
    </row>
    <row r="314" spans="1:41" x14ac:dyDescent="0.25">
      <c r="A314" s="10" t="s">
        <v>357</v>
      </c>
      <c r="B314" s="10" t="s">
        <v>393</v>
      </c>
      <c r="C314" s="10" t="str">
        <f>VLOOKUP(B314,codes!A:F,3,FALSE)</f>
        <v>Anteil „Anteil EE-Wärme“ ohne Sekundärenergieträger Strom inkl. Fernwärme</v>
      </c>
      <c r="D314" s="10" t="s">
        <v>25</v>
      </c>
      <c r="E314" s="10" t="s">
        <v>394</v>
      </c>
      <c r="F314" s="10" t="s">
        <v>17</v>
      </c>
      <c r="G314" s="10" t="s">
        <v>15</v>
      </c>
      <c r="H314" s="6" t="s">
        <v>33</v>
      </c>
      <c r="I314" s="6"/>
      <c r="J314" s="6" t="s">
        <v>38</v>
      </c>
      <c r="K314" s="2">
        <v>24.837077467382588</v>
      </c>
      <c r="L314" s="2">
        <v>25.884265161128532</v>
      </c>
      <c r="M314" s="2">
        <v>26.796390469914289</v>
      </c>
      <c r="N314" s="2">
        <v>28.797386713364759</v>
      </c>
      <c r="O314" s="2">
        <v>34.356324757421547</v>
      </c>
      <c r="P314" s="2">
        <v>38.238306711134641</v>
      </c>
      <c r="Q314" s="2">
        <v>41.551808372437478</v>
      </c>
      <c r="R314" s="2">
        <v>44.834718803733978</v>
      </c>
      <c r="S314" s="2">
        <v>47.577692135933624</v>
      </c>
      <c r="T314" s="2">
        <v>50.142533759145849</v>
      </c>
      <c r="U314" s="2">
        <v>55.960990879265161</v>
      </c>
      <c r="V314" s="2">
        <v>58.40612161579827</v>
      </c>
      <c r="W314" s="2">
        <v>60.209738306942221</v>
      </c>
      <c r="X314" s="2">
        <v>61.994135385739867</v>
      </c>
      <c r="Y314" s="2">
        <v>63.639203779327346</v>
      </c>
      <c r="Z314" s="2">
        <v>67.900607904742927</v>
      </c>
      <c r="AA314" s="2">
        <v>69.428210082426062</v>
      </c>
      <c r="AB314" s="2">
        <v>71.124283093711952</v>
      </c>
      <c r="AC314" s="2">
        <v>72.503568054844862</v>
      </c>
      <c r="AD314" s="2">
        <v>73.893089633204895</v>
      </c>
      <c r="AE314" s="2">
        <v>79.266063312573721</v>
      </c>
      <c r="AF314" s="2">
        <v>80.092652151646831</v>
      </c>
      <c r="AG314" s="2">
        <v>80.855515781221243</v>
      </c>
      <c r="AH314" s="2">
        <v>81.650359473406922</v>
      </c>
      <c r="AI314" s="2">
        <v>82.188963776484371</v>
      </c>
      <c r="AJ314" s="2">
        <v>82.434849998757926</v>
      </c>
      <c r="AK314" s="2"/>
      <c r="AL314" s="2"/>
      <c r="AM314" s="2"/>
      <c r="AN314" s="2"/>
      <c r="AO314" s="2"/>
    </row>
    <row r="315" spans="1:41" x14ac:dyDescent="0.25">
      <c r="A315" s="10" t="s">
        <v>357</v>
      </c>
      <c r="B315" s="10" t="s">
        <v>393</v>
      </c>
      <c r="C315" s="10" t="str">
        <f>VLOOKUP(B315,codes!A:F,3,FALSE)</f>
        <v>Anteil „Anteil EE-Wärme“ ohne Sekundärenergieträger Strom inkl. Fernwärme</v>
      </c>
      <c r="D315" s="10" t="s">
        <v>25</v>
      </c>
      <c r="E315" s="10" t="s">
        <v>394</v>
      </c>
      <c r="F315" s="10" t="s">
        <v>17</v>
      </c>
      <c r="G315" s="10" t="s">
        <v>18</v>
      </c>
      <c r="H315" s="6" t="s">
        <v>33</v>
      </c>
      <c r="I315" s="6"/>
      <c r="J315" s="6" t="s">
        <v>38</v>
      </c>
      <c r="K315" s="2">
        <v>24.836267445563923</v>
      </c>
      <c r="L315" s="2">
        <v>25.881865024374505</v>
      </c>
      <c r="M315" s="2">
        <v>26.733416829115423</v>
      </c>
      <c r="N315" s="2">
        <v>28.675939127137891</v>
      </c>
      <c r="O315" s="2">
        <v>34.222210564322339</v>
      </c>
      <c r="P315" s="2">
        <v>38.232737833163164</v>
      </c>
      <c r="Q315" s="2">
        <v>41.736399575291841</v>
      </c>
      <c r="R315" s="2">
        <v>44.952648334957424</v>
      </c>
      <c r="S315" s="2">
        <v>47.881352849327314</v>
      </c>
      <c r="T315" s="2">
        <v>50.541301551096097</v>
      </c>
      <c r="U315" s="2">
        <v>56.546535791122601</v>
      </c>
      <c r="V315" s="2">
        <v>58.95948146332185</v>
      </c>
      <c r="W315" s="2">
        <v>60.845381594747408</v>
      </c>
      <c r="X315" s="2">
        <v>62.660437898236175</v>
      </c>
      <c r="Y315" s="2">
        <v>64.284039880516175</v>
      </c>
      <c r="Z315" s="2">
        <v>68.65522565099235</v>
      </c>
      <c r="AA315" s="2">
        <v>70.144251674130871</v>
      </c>
      <c r="AB315" s="2">
        <v>71.754857206525074</v>
      </c>
      <c r="AC315" s="2">
        <v>73.037560799868899</v>
      </c>
      <c r="AD315" s="2">
        <v>74.353950005987329</v>
      </c>
      <c r="AE315" s="2">
        <v>79.712942932465523</v>
      </c>
      <c r="AF315" s="2">
        <v>80.46866817861023</v>
      </c>
      <c r="AG315" s="2">
        <v>81.181162451950541</v>
      </c>
      <c r="AH315" s="2">
        <v>81.8974562990404</v>
      </c>
      <c r="AI315" s="2">
        <v>82.371152078544398</v>
      </c>
      <c r="AJ315" s="2">
        <v>82.579589667046164</v>
      </c>
      <c r="AK315" s="2"/>
      <c r="AL315" s="2"/>
      <c r="AM315" s="2"/>
      <c r="AN315" s="2"/>
      <c r="AO315" s="2"/>
    </row>
    <row r="316" spans="1:41" x14ac:dyDescent="0.25">
      <c r="A316" s="10" t="s">
        <v>357</v>
      </c>
      <c r="B316" s="10" t="s">
        <v>395</v>
      </c>
      <c r="C316" s="10" t="str">
        <f>VLOOKUP(B316,codes!A:F,3,FALSE)</f>
        <v>Anteil „Anteil EE-Wärme“ inkl. Sekundärenergieträger Strom und Fernwärme</v>
      </c>
      <c r="D316" s="10" t="s">
        <v>25</v>
      </c>
      <c r="E316" s="10" t="s">
        <v>396</v>
      </c>
      <c r="F316" s="10" t="s">
        <v>17</v>
      </c>
      <c r="G316" s="10" t="s">
        <v>15</v>
      </c>
      <c r="H316" s="6" t="s">
        <v>33</v>
      </c>
      <c r="I316" s="6"/>
      <c r="J316" s="6" t="s">
        <v>38</v>
      </c>
      <c r="K316" s="2">
        <v>33.79647703878009</v>
      </c>
      <c r="L316" s="2">
        <v>35.378812323441998</v>
      </c>
      <c r="M316" s="2">
        <v>36.774157221832731</v>
      </c>
      <c r="N316" s="2">
        <v>39.2949096843018</v>
      </c>
      <c r="O316" s="2">
        <v>44.7628733726173</v>
      </c>
      <c r="P316" s="2">
        <v>48.88644128736027</v>
      </c>
      <c r="Q316" s="2">
        <v>52.671687047602731</v>
      </c>
      <c r="R316" s="2">
        <v>55.867507879772241</v>
      </c>
      <c r="S316" s="2">
        <v>58.323995128111846</v>
      </c>
      <c r="T316" s="2">
        <v>60.621054052962229</v>
      </c>
      <c r="U316" s="2">
        <v>65.152807904754908</v>
      </c>
      <c r="V316" s="2">
        <v>67.320314581149148</v>
      </c>
      <c r="W316" s="2">
        <v>68.983854952922826</v>
      </c>
      <c r="X316" s="2">
        <v>70.608268362757343</v>
      </c>
      <c r="Y316" s="2">
        <v>72.140054227135892</v>
      </c>
      <c r="Z316" s="2">
        <v>75.446015779845652</v>
      </c>
      <c r="AA316" s="2">
        <v>76.711420347919116</v>
      </c>
      <c r="AB316" s="2">
        <v>78.07920673287289</v>
      </c>
      <c r="AC316" s="2">
        <v>79.231749558592426</v>
      </c>
      <c r="AD316" s="2">
        <v>80.397282285240877</v>
      </c>
      <c r="AE316" s="2">
        <v>84.174227893214407</v>
      </c>
      <c r="AF316" s="2">
        <v>84.780113009176588</v>
      </c>
      <c r="AG316" s="2">
        <v>85.334365854927739</v>
      </c>
      <c r="AH316" s="2">
        <v>85.906626464372266</v>
      </c>
      <c r="AI316" s="2">
        <v>86.302511567618765</v>
      </c>
      <c r="AJ316" s="2">
        <v>86.495092975163303</v>
      </c>
      <c r="AK316" s="2"/>
      <c r="AL316" s="2"/>
      <c r="AM316" s="2"/>
      <c r="AN316" s="2"/>
      <c r="AO316" s="2"/>
    </row>
    <row r="317" spans="1:41" ht="14.45" customHeight="1" x14ac:dyDescent="0.25">
      <c r="A317" s="10" t="s">
        <v>357</v>
      </c>
      <c r="B317" s="10" t="s">
        <v>395</v>
      </c>
      <c r="C317" s="10" t="str">
        <f>VLOOKUP(B317,codes!A:F,3,FALSE)</f>
        <v>Anteil „Anteil EE-Wärme“ inkl. Sekundärenergieträger Strom und Fernwärme</v>
      </c>
      <c r="D317" s="10" t="s">
        <v>25</v>
      </c>
      <c r="E317" s="10" t="s">
        <v>396</v>
      </c>
      <c r="F317" s="10" t="s">
        <v>17</v>
      </c>
      <c r="G317" s="10" t="s">
        <v>18</v>
      </c>
      <c r="H317" s="6" t="s">
        <v>33</v>
      </c>
      <c r="I317" s="6"/>
      <c r="J317" s="6" t="s">
        <v>38</v>
      </c>
      <c r="K317" s="2">
        <v>33.764594623599002</v>
      </c>
      <c r="L317" s="2">
        <v>35.321695138090604</v>
      </c>
      <c r="M317" s="2">
        <v>36.761770537258137</v>
      </c>
      <c r="N317" s="2">
        <v>39.216436034375072</v>
      </c>
      <c r="O317" s="2">
        <v>44.672285467456611</v>
      </c>
      <c r="P317" s="2">
        <v>48.863382826843669</v>
      </c>
      <c r="Q317" s="2">
        <v>52.780753126090652</v>
      </c>
      <c r="R317" s="2">
        <v>56.01030146728273</v>
      </c>
      <c r="S317" s="2">
        <v>58.61283710178418</v>
      </c>
      <c r="T317" s="2">
        <v>61.036080398069593</v>
      </c>
      <c r="U317" s="2">
        <v>65.701457163097928</v>
      </c>
      <c r="V317" s="2">
        <v>67.815622641169043</v>
      </c>
      <c r="W317" s="2">
        <v>69.496918480433806</v>
      </c>
      <c r="X317" s="2">
        <v>71.121142112518967</v>
      </c>
      <c r="Y317" s="2">
        <v>72.6129941104588</v>
      </c>
      <c r="Z317" s="2">
        <v>75.937951672333071</v>
      </c>
      <c r="AA317" s="2">
        <v>77.16640516632755</v>
      </c>
      <c r="AB317" s="2">
        <v>78.461477904433337</v>
      </c>
      <c r="AC317" s="2">
        <v>79.522337188494575</v>
      </c>
      <c r="AD317" s="2">
        <v>80.594835175530662</v>
      </c>
      <c r="AE317" s="2">
        <v>84.295069369447305</v>
      </c>
      <c r="AF317" s="2">
        <v>84.82969730479526</v>
      </c>
      <c r="AG317" s="2">
        <v>85.327409902974381</v>
      </c>
      <c r="AH317" s="2">
        <v>85.82663932527214</v>
      </c>
      <c r="AI317" s="2">
        <v>86.156232356284704</v>
      </c>
      <c r="AJ317" s="2">
        <v>86.320581232311071</v>
      </c>
      <c r="AK317" s="2"/>
      <c r="AL317" s="2"/>
      <c r="AM317" s="2"/>
      <c r="AN317" s="2"/>
      <c r="AO317" s="2"/>
    </row>
    <row r="318" spans="1:41" x14ac:dyDescent="0.25">
      <c r="A318" s="10" t="s">
        <v>357</v>
      </c>
      <c r="B318" s="10" t="s">
        <v>397</v>
      </c>
      <c r="C318" s="10" t="str">
        <f>VLOOKUP(B318,codes!A:F,3,FALSE)</f>
        <v>Nutzung erneuerbarer Energien - Biomasse</v>
      </c>
      <c r="D318" s="10" t="s">
        <v>25</v>
      </c>
      <c r="E318" s="10" t="s">
        <v>398</v>
      </c>
      <c r="F318" s="10" t="s">
        <v>105</v>
      </c>
      <c r="G318" s="10" t="s">
        <v>15</v>
      </c>
      <c r="H318" s="6" t="s">
        <v>360</v>
      </c>
      <c r="I318" s="6"/>
      <c r="J318" s="6"/>
      <c r="K318" s="2">
        <v>102.80489324098751</v>
      </c>
      <c r="L318" s="2">
        <v>101.01362452169795</v>
      </c>
      <c r="M318" s="2">
        <v>98.513859784336773</v>
      </c>
      <c r="N318" s="2">
        <v>96.993110764948909</v>
      </c>
      <c r="O318" s="2">
        <v>95.387000326496036</v>
      </c>
      <c r="P318" s="2">
        <v>93.497497619786742</v>
      </c>
      <c r="Q318" s="2">
        <v>92.294241357293274</v>
      </c>
      <c r="R318" s="2">
        <v>90.781177309962402</v>
      </c>
      <c r="S318" s="2">
        <v>88.654249220142262</v>
      </c>
      <c r="T318" s="2">
        <v>86.492291979700738</v>
      </c>
      <c r="U318" s="2">
        <v>84.793289750288295</v>
      </c>
      <c r="V318" s="2">
        <v>83.034735157430035</v>
      </c>
      <c r="W318" s="2">
        <v>81.475260251371054</v>
      </c>
      <c r="X318" s="2">
        <v>79.663032002297257</v>
      </c>
      <c r="Y318" s="2">
        <v>78.053951166602729</v>
      </c>
      <c r="Z318" s="2">
        <v>76.133349557226552</v>
      </c>
      <c r="AA318" s="2">
        <v>74.772257374930135</v>
      </c>
      <c r="AB318" s="2">
        <v>74.22828538208141</v>
      </c>
      <c r="AC318" s="2">
        <v>73.154631499749371</v>
      </c>
      <c r="AD318" s="2">
        <v>71.806641794501317</v>
      </c>
      <c r="AE318" s="2">
        <v>71.126379883802684</v>
      </c>
      <c r="AF318" s="2">
        <v>70.329790879670043</v>
      </c>
      <c r="AG318" s="2">
        <v>69.684738335964411</v>
      </c>
      <c r="AH318" s="2">
        <v>69.333289223748139</v>
      </c>
      <c r="AI318" s="2">
        <v>68.964278763890235</v>
      </c>
      <c r="AJ318" s="2">
        <v>68.694807425785996</v>
      </c>
      <c r="AK318" s="2"/>
      <c r="AL318" s="2"/>
      <c r="AM318" s="2"/>
      <c r="AN318" s="2"/>
      <c r="AO318" s="2"/>
    </row>
    <row r="319" spans="1:41" x14ac:dyDescent="0.25">
      <c r="A319" s="10" t="s">
        <v>357</v>
      </c>
      <c r="B319" s="10" t="s">
        <v>397</v>
      </c>
      <c r="C319" s="10" t="str">
        <f>VLOOKUP(B319,codes!A:F,3,FALSE)</f>
        <v>Nutzung erneuerbarer Energien - Biomasse</v>
      </c>
      <c r="D319" s="10" t="s">
        <v>25</v>
      </c>
      <c r="E319" s="10" t="s">
        <v>398</v>
      </c>
      <c r="F319" s="10" t="s">
        <v>105</v>
      </c>
      <c r="G319" s="10" t="s">
        <v>18</v>
      </c>
      <c r="H319" s="6" t="s">
        <v>360</v>
      </c>
      <c r="I319" s="6"/>
      <c r="J319" s="6"/>
      <c r="K319" s="2">
        <v>102.80489324098751</v>
      </c>
      <c r="L319" s="2">
        <v>101.01362452169795</v>
      </c>
      <c r="M319" s="2">
        <v>97.591570158711775</v>
      </c>
      <c r="N319" s="2">
        <v>95.148531513698913</v>
      </c>
      <c r="O319" s="2">
        <v>92.620131449621041</v>
      </c>
      <c r="P319" s="2">
        <v>89.764835023673626</v>
      </c>
      <c r="Q319" s="2">
        <v>87.266272945178088</v>
      </c>
      <c r="R319" s="2">
        <v>84.498044555365865</v>
      </c>
      <c r="S319" s="2">
        <v>81.424341803089774</v>
      </c>
      <c r="T319" s="2">
        <v>78.26378228949325</v>
      </c>
      <c r="U319" s="2">
        <v>76.425295078941417</v>
      </c>
      <c r="V319" s="2">
        <v>74.700432961956409</v>
      </c>
      <c r="W319" s="2">
        <v>73.359439494324761</v>
      </c>
      <c r="X319" s="2">
        <v>71.532427927210804</v>
      </c>
      <c r="Y319" s="2">
        <v>69.63699310052651</v>
      </c>
      <c r="Z319" s="2">
        <v>68.157178519263596</v>
      </c>
      <c r="AA319" s="2">
        <v>67.557415035958186</v>
      </c>
      <c r="AB319" s="2">
        <v>67.951391443399842</v>
      </c>
      <c r="AC319" s="2">
        <v>67.725751520975351</v>
      </c>
      <c r="AD319" s="2">
        <v>67.235897685210816</v>
      </c>
      <c r="AE319" s="2">
        <v>67.003886820494301</v>
      </c>
      <c r="AF319" s="2">
        <v>66.908005600016338</v>
      </c>
      <c r="AG319" s="2">
        <v>67.142722634042499</v>
      </c>
      <c r="AH319" s="2">
        <v>67.506118665741496</v>
      </c>
      <c r="AI319" s="2">
        <v>67.946133442802065</v>
      </c>
      <c r="AJ319" s="2">
        <v>68.082775680653398</v>
      </c>
      <c r="AK319" s="2"/>
      <c r="AL319" s="2"/>
      <c r="AM319" s="2"/>
      <c r="AN319" s="2"/>
      <c r="AO319" s="2"/>
    </row>
    <row r="320" spans="1:41" x14ac:dyDescent="0.25">
      <c r="A320" s="10" t="s">
        <v>357</v>
      </c>
      <c r="B320" s="10" t="s">
        <v>399</v>
      </c>
      <c r="C320" s="10" t="str">
        <f>VLOOKUP(B320,codes!A:F,3,FALSE)</f>
        <v>Nutzung erneuerbarer Energien - Wärmepumpen</v>
      </c>
      <c r="D320" s="10" t="s">
        <v>25</v>
      </c>
      <c r="E320" s="10" t="s">
        <v>400</v>
      </c>
      <c r="F320" s="10" t="s">
        <v>105</v>
      </c>
      <c r="G320" s="10" t="s">
        <v>15</v>
      </c>
      <c r="H320" s="6" t="s">
        <v>360</v>
      </c>
      <c r="I320" s="6" t="s">
        <v>401</v>
      </c>
      <c r="J320" s="6"/>
      <c r="K320" s="2">
        <v>9.1206491285924862</v>
      </c>
      <c r="L320" s="2">
        <v>10.549089737290801</v>
      </c>
      <c r="M320" s="2">
        <v>11.824839621897116</v>
      </c>
      <c r="N320" s="2">
        <v>15.225326113482721</v>
      </c>
      <c r="O320" s="2">
        <v>21.900131688842396</v>
      </c>
      <c r="P320" s="2">
        <v>27.898772705506307</v>
      </c>
      <c r="Q320" s="2">
        <v>32.602936079314219</v>
      </c>
      <c r="R320" s="2">
        <v>36.78553304002395</v>
      </c>
      <c r="S320" s="2">
        <v>39.656321271319591</v>
      </c>
      <c r="T320" s="2">
        <v>41.759386908848406</v>
      </c>
      <c r="U320" s="2">
        <v>43.116336947997056</v>
      </c>
      <c r="V320" s="2">
        <v>44.108450364277381</v>
      </c>
      <c r="W320" s="2">
        <v>44.206947134361677</v>
      </c>
      <c r="X320" s="2">
        <v>44.25573860703048</v>
      </c>
      <c r="Y320" s="2">
        <v>44.163166985890385</v>
      </c>
      <c r="Z320" s="2">
        <v>44.170093806547285</v>
      </c>
      <c r="AA320" s="2">
        <v>44.111557491125978</v>
      </c>
      <c r="AB320" s="2">
        <v>44.031576852487397</v>
      </c>
      <c r="AC320" s="2">
        <v>43.950132420048412</v>
      </c>
      <c r="AD320" s="2">
        <v>43.990886802628388</v>
      </c>
      <c r="AE320" s="2">
        <v>44.076468961247578</v>
      </c>
      <c r="AF320" s="2">
        <v>44.187245065149078</v>
      </c>
      <c r="AG320" s="2">
        <v>44.402089973015968</v>
      </c>
      <c r="AH320" s="2">
        <v>45.040840106709112</v>
      </c>
      <c r="AI320" s="2">
        <v>45.655553910304363</v>
      </c>
      <c r="AJ320" s="2">
        <v>45.525813121651012</v>
      </c>
      <c r="AK320" s="2"/>
      <c r="AL320" s="2"/>
      <c r="AM320" s="2"/>
      <c r="AN320" s="2"/>
      <c r="AO320" s="2"/>
    </row>
    <row r="321" spans="1:41" ht="14.45" customHeight="1" x14ac:dyDescent="0.25">
      <c r="A321" s="10" t="s">
        <v>357</v>
      </c>
      <c r="B321" s="10" t="s">
        <v>399</v>
      </c>
      <c r="C321" s="10" t="str">
        <f>VLOOKUP(B321,codes!A:F,3,FALSE)</f>
        <v>Nutzung erneuerbarer Energien - Wärmepumpen</v>
      </c>
      <c r="D321" s="10" t="s">
        <v>25</v>
      </c>
      <c r="E321" s="10" t="s">
        <v>400</v>
      </c>
      <c r="F321" s="10" t="s">
        <v>105</v>
      </c>
      <c r="G321" s="10" t="s">
        <v>18</v>
      </c>
      <c r="H321" s="6" t="s">
        <v>360</v>
      </c>
      <c r="I321" s="6" t="s">
        <v>401</v>
      </c>
      <c r="J321" s="6"/>
      <c r="K321" s="2">
        <v>9.1206491285924862</v>
      </c>
      <c r="L321" s="2">
        <v>10.549089737290801</v>
      </c>
      <c r="M321" s="2">
        <v>11.284371721022115</v>
      </c>
      <c r="N321" s="2">
        <v>14.144390311732721</v>
      </c>
      <c r="O321" s="2">
        <v>20.278727986217397</v>
      </c>
      <c r="P321" s="2">
        <v>25.78871832908516</v>
      </c>
      <c r="Q321" s="2">
        <v>30.006538682455744</v>
      </c>
      <c r="R321" s="2">
        <v>33.107918314762188</v>
      </c>
      <c r="S321" s="2">
        <v>35.725649642528104</v>
      </c>
      <c r="T321" s="2">
        <v>37.058041894341955</v>
      </c>
      <c r="U321" s="2">
        <v>38.444240276876698</v>
      </c>
      <c r="V321" s="2">
        <v>38.89972804255364</v>
      </c>
      <c r="W321" s="2">
        <v>39.45467204673443</v>
      </c>
      <c r="X321" s="2">
        <v>39.657766588029268</v>
      </c>
      <c r="Y321" s="2">
        <v>39.668649089466172</v>
      </c>
      <c r="Z321" s="2">
        <v>39.795833548581271</v>
      </c>
      <c r="AA321" s="2">
        <v>40.219952947539809</v>
      </c>
      <c r="AB321" s="2">
        <v>40.422240275070273</v>
      </c>
      <c r="AC321" s="2">
        <v>40.646781838720734</v>
      </c>
      <c r="AD321" s="2">
        <v>41.1879757663921</v>
      </c>
      <c r="AE321" s="2">
        <v>41.751893209877338</v>
      </c>
      <c r="AF321" s="2">
        <v>42.347260914289166</v>
      </c>
      <c r="AG321" s="2">
        <v>43.130890767187388</v>
      </c>
      <c r="AH321" s="2">
        <v>43.992786774771893</v>
      </c>
      <c r="AI321" s="2">
        <v>44.298949027062882</v>
      </c>
      <c r="AJ321" s="2">
        <v>44.790327811358317</v>
      </c>
      <c r="AK321" s="2"/>
      <c r="AL321" s="2"/>
      <c r="AM321" s="2"/>
      <c r="AN321" s="2"/>
      <c r="AO321" s="2"/>
    </row>
    <row r="322" spans="1:41" x14ac:dyDescent="0.25">
      <c r="A322" s="10" t="s">
        <v>357</v>
      </c>
      <c r="B322" s="10" t="s">
        <v>402</v>
      </c>
      <c r="C322" s="10" t="str">
        <f>VLOOKUP(B322,codes!A:F,3,FALSE)</f>
        <v>Nutzung fossiler Heizarten, Erdgas, Heizoel und Kohle</v>
      </c>
      <c r="D322" s="10" t="s">
        <v>25</v>
      </c>
      <c r="E322" s="10" t="s">
        <v>403</v>
      </c>
      <c r="F322" s="10" t="s">
        <v>105</v>
      </c>
      <c r="G322" s="10" t="s">
        <v>15</v>
      </c>
      <c r="H322" s="6" t="s">
        <v>360</v>
      </c>
      <c r="I322" s="6"/>
      <c r="J322" s="6"/>
      <c r="K322" s="2">
        <v>479.39102040822758</v>
      </c>
      <c r="L322" s="2">
        <v>462.43146168860414</v>
      </c>
      <c r="M322" s="2">
        <v>444.74379094844767</v>
      </c>
      <c r="N322" s="2">
        <v>420.36749766851415</v>
      </c>
      <c r="O322" s="2">
        <v>369.2929030198955</v>
      </c>
      <c r="P322" s="2">
        <v>330.38937169029373</v>
      </c>
      <c r="Q322" s="2">
        <v>298.52455728293569</v>
      </c>
      <c r="R322" s="2">
        <v>267.55931627213329</v>
      </c>
      <c r="S322" s="2">
        <v>240.80746563915858</v>
      </c>
      <c r="T322" s="2">
        <v>217.75172595174965</v>
      </c>
      <c r="U322" s="2">
        <v>178.78818963588375</v>
      </c>
      <c r="V322" s="2">
        <v>160.19115813637325</v>
      </c>
      <c r="W322" s="2">
        <v>147.43248261634437</v>
      </c>
      <c r="X322" s="2">
        <v>135.44820630717783</v>
      </c>
      <c r="Y322" s="2">
        <v>125.13750674734614</v>
      </c>
      <c r="Z322" s="2">
        <v>102.38545572304794</v>
      </c>
      <c r="AA322" s="2">
        <v>88.974682993046912</v>
      </c>
      <c r="AB322" s="2">
        <v>75.024124729892563</v>
      </c>
      <c r="AC322" s="2">
        <v>63.698033993710496</v>
      </c>
      <c r="AD322" s="2">
        <v>52.600372734498869</v>
      </c>
      <c r="AE322" s="2">
        <v>24.749762699820941</v>
      </c>
      <c r="AF322" s="2">
        <v>19.992373295109328</v>
      </c>
      <c r="AG322" s="2">
        <v>15.767259619036279</v>
      </c>
      <c r="AH322" s="2">
        <v>11.473346265407464</v>
      </c>
      <c r="AI322" s="2">
        <v>8.5945618855705916</v>
      </c>
      <c r="AJ322" s="2">
        <v>7.2527191667517767</v>
      </c>
      <c r="AK322" s="2"/>
      <c r="AL322" s="2"/>
      <c r="AM322" s="2"/>
      <c r="AN322" s="2"/>
      <c r="AO322" s="2"/>
    </row>
    <row r="323" spans="1:41" x14ac:dyDescent="0.25">
      <c r="A323" s="10" t="s">
        <v>357</v>
      </c>
      <c r="B323" s="10" t="s">
        <v>402</v>
      </c>
      <c r="C323" s="10" t="str">
        <f>VLOOKUP(B323,codes!A:F,3,FALSE)</f>
        <v>Nutzung fossiler Heizarten, Erdgas, Heizoel und Kohle</v>
      </c>
      <c r="D323" s="10" t="s">
        <v>25</v>
      </c>
      <c r="E323" s="10" t="s">
        <v>403</v>
      </c>
      <c r="F323" s="10" t="s">
        <v>105</v>
      </c>
      <c r="G323" s="10" t="s">
        <v>18</v>
      </c>
      <c r="H323" s="6" t="s">
        <v>360</v>
      </c>
      <c r="I323" s="6"/>
      <c r="J323" s="6"/>
      <c r="K323" s="2">
        <v>479.39102040822758</v>
      </c>
      <c r="L323" s="2">
        <v>462.43146168860414</v>
      </c>
      <c r="M323" s="2">
        <v>443.84095654594768</v>
      </c>
      <c r="N323" s="2">
        <v>418.56182886351405</v>
      </c>
      <c r="O323" s="2">
        <v>366.37520793589545</v>
      </c>
      <c r="P323" s="2">
        <v>326.35965032729371</v>
      </c>
      <c r="Q323" s="2">
        <v>293.3828096409357</v>
      </c>
      <c r="R323" s="2">
        <v>261.30554235113323</v>
      </c>
      <c r="S323" s="2">
        <v>233.44166543915856</v>
      </c>
      <c r="T323" s="2">
        <v>209.27389947274966</v>
      </c>
      <c r="U323" s="2">
        <v>170.67952529188378</v>
      </c>
      <c r="V323" s="2">
        <v>152.08249379237321</v>
      </c>
      <c r="W323" s="2">
        <v>139.3238182723444</v>
      </c>
      <c r="X323" s="2">
        <v>127.33954196317784</v>
      </c>
      <c r="Y323" s="2">
        <v>117.02884240334615</v>
      </c>
      <c r="Z323" s="2">
        <v>94.572121087047947</v>
      </c>
      <c r="AA323" s="2">
        <v>82.230496743780847</v>
      </c>
      <c r="AB323" s="2">
        <v>69.437585921080753</v>
      </c>
      <c r="AC323" s="2">
        <v>59.087505062854802</v>
      </c>
      <c r="AD323" s="2">
        <v>48.866768964990371</v>
      </c>
      <c r="AE323" s="2">
        <v>22.066075778398982</v>
      </c>
      <c r="AF323" s="2">
        <v>17.951380491943333</v>
      </c>
      <c r="AG323" s="2">
        <v>14.239624666552935</v>
      </c>
      <c r="AH323" s="2">
        <v>10.43747739051164</v>
      </c>
      <c r="AI323" s="2">
        <v>8.0291474696941521</v>
      </c>
      <c r="AJ323" s="2">
        <v>6.8820749241909001</v>
      </c>
      <c r="AK323" s="2"/>
      <c r="AL323" s="2"/>
      <c r="AM323" s="2"/>
      <c r="AN323" s="2"/>
      <c r="AO323" s="2"/>
    </row>
    <row r="324" spans="1:41" x14ac:dyDescent="0.25">
      <c r="A324" s="10" t="s">
        <v>357</v>
      </c>
      <c r="B324" s="10" t="s">
        <v>404</v>
      </c>
      <c r="C324" s="10" t="str">
        <f>VLOOKUP(B324,codes!A:F,3,FALSE)</f>
        <v>Investionsmenge - Energetische Sanierung der Gebäudehülle</v>
      </c>
      <c r="D324" s="10" t="s">
        <v>25</v>
      </c>
      <c r="E324" s="10" t="s">
        <v>405</v>
      </c>
      <c r="F324" s="10" t="s">
        <v>406</v>
      </c>
      <c r="G324" s="10" t="s">
        <v>15</v>
      </c>
      <c r="H324" s="6" t="s">
        <v>360</v>
      </c>
      <c r="I324" s="6" t="s">
        <v>407</v>
      </c>
      <c r="J324" s="6"/>
      <c r="K324" s="2">
        <v>27750.346355462185</v>
      </c>
      <c r="L324" s="2">
        <v>28168.993730252103</v>
      </c>
      <c r="M324" s="2">
        <v>34640.772415126048</v>
      </c>
      <c r="N324" s="2">
        <v>34203.441788235294</v>
      </c>
      <c r="O324" s="2">
        <v>32850.199082352941</v>
      </c>
      <c r="P324" s="2">
        <v>42074.190809243701</v>
      </c>
      <c r="Q324" s="2">
        <v>37624.764852941182</v>
      </c>
      <c r="R324" s="2">
        <v>39924.719936134461</v>
      </c>
      <c r="S324" s="2">
        <v>50717.260249579835</v>
      </c>
      <c r="T324" s="2">
        <v>45761.157256302526</v>
      </c>
      <c r="U324" s="2">
        <v>47520.139619327732</v>
      </c>
      <c r="V324" s="2">
        <v>50550.545570588234</v>
      </c>
      <c r="W324" s="2">
        <v>44617.653097478993</v>
      </c>
      <c r="X324" s="2">
        <v>40554.427159663872</v>
      </c>
      <c r="Y324" s="2">
        <v>40013.848999159673</v>
      </c>
      <c r="Z324" s="2">
        <v>38083.054115126055</v>
      </c>
      <c r="AA324" s="2">
        <v>35650.473333613445</v>
      </c>
      <c r="AB324" s="2">
        <v>35913.467784873952</v>
      </c>
      <c r="AC324" s="2">
        <v>30669.794638655461</v>
      </c>
      <c r="AD324" s="2">
        <v>29925.470269747901</v>
      </c>
      <c r="AE324" s="2">
        <v>27727.367406722689</v>
      </c>
      <c r="AF324" s="2">
        <v>27811.418255462188</v>
      </c>
      <c r="AG324" s="2">
        <v>26783.42011764706</v>
      </c>
      <c r="AH324" s="2">
        <v>23127.145048739498</v>
      </c>
      <c r="AI324" s="2">
        <v>18977.094205882349</v>
      </c>
      <c r="AJ324" s="2">
        <v>17018.7247697479</v>
      </c>
      <c r="AK324" s="2"/>
      <c r="AL324" s="2"/>
      <c r="AM324" s="2"/>
      <c r="AN324" s="2"/>
      <c r="AO324" s="2"/>
    </row>
    <row r="325" spans="1:41" x14ac:dyDescent="0.25">
      <c r="A325" s="10" t="s">
        <v>357</v>
      </c>
      <c r="B325" s="10" t="s">
        <v>404</v>
      </c>
      <c r="C325" s="10" t="str">
        <f>VLOOKUP(B325,codes!A:F,3,FALSE)</f>
        <v>Investionsmenge - Energetische Sanierung der Gebäudehülle</v>
      </c>
      <c r="D325" s="10" t="s">
        <v>25</v>
      </c>
      <c r="E325" s="10" t="s">
        <v>405</v>
      </c>
      <c r="F325" s="10" t="s">
        <v>406</v>
      </c>
      <c r="G325" s="10" t="s">
        <v>18</v>
      </c>
      <c r="H325" s="6" t="s">
        <v>360</v>
      </c>
      <c r="I325" s="6" t="s">
        <v>407</v>
      </c>
      <c r="J325" s="6"/>
      <c r="K325" s="2">
        <v>27750.346355462185</v>
      </c>
      <c r="L325" s="2">
        <v>28168.993730252103</v>
      </c>
      <c r="M325" s="2">
        <v>34640.772415126048</v>
      </c>
      <c r="N325" s="2">
        <v>34203.441788235294</v>
      </c>
      <c r="O325" s="2">
        <v>32850.199082352941</v>
      </c>
      <c r="P325" s="2">
        <v>42074.190809243701</v>
      </c>
      <c r="Q325" s="2">
        <v>37624.764852941182</v>
      </c>
      <c r="R325" s="2">
        <v>39924.719936134461</v>
      </c>
      <c r="S325" s="2">
        <v>50717.260249579835</v>
      </c>
      <c r="T325" s="2">
        <v>45761.157256302526</v>
      </c>
      <c r="U325" s="2">
        <v>47520.139619327732</v>
      </c>
      <c r="V325" s="2">
        <v>50550.545570588234</v>
      </c>
      <c r="W325" s="2">
        <v>44617.653097478993</v>
      </c>
      <c r="X325" s="2">
        <v>40554.427159663872</v>
      </c>
      <c r="Y325" s="2">
        <v>40013.848999159673</v>
      </c>
      <c r="Z325" s="2">
        <v>38083.054115126055</v>
      </c>
      <c r="AA325" s="2">
        <v>35650.473333613445</v>
      </c>
      <c r="AB325" s="2">
        <v>35913.467784873952</v>
      </c>
      <c r="AC325" s="2">
        <v>30669.794638655461</v>
      </c>
      <c r="AD325" s="2">
        <v>29925.470269747901</v>
      </c>
      <c r="AE325" s="2">
        <v>27727.367406722689</v>
      </c>
      <c r="AF325" s="2">
        <v>27811.418255462188</v>
      </c>
      <c r="AG325" s="2">
        <v>26783.42011764706</v>
      </c>
      <c r="AH325" s="2">
        <v>23127.145048739498</v>
      </c>
      <c r="AI325" s="2">
        <v>18977.094205882349</v>
      </c>
      <c r="AJ325" s="2">
        <v>17018.7247697479</v>
      </c>
      <c r="AK325" s="2"/>
      <c r="AL325" s="2"/>
      <c r="AM325" s="2"/>
      <c r="AN325" s="2"/>
      <c r="AO325" s="2"/>
    </row>
    <row r="326" spans="1:41" x14ac:dyDescent="0.25">
      <c r="A326" s="10" t="s">
        <v>357</v>
      </c>
      <c r="B326" s="10" t="s">
        <v>408</v>
      </c>
      <c r="C326" s="10" t="str">
        <f>VLOOKUP(B326,codes!A:F,3,FALSE)</f>
        <v>Gesamtinvestitionen (mit Instandsetzung und Neubau)</v>
      </c>
      <c r="D326" s="10" t="s">
        <v>25</v>
      </c>
      <c r="E326" s="10" t="s">
        <v>409</v>
      </c>
      <c r="F326" s="10" t="s">
        <v>406</v>
      </c>
      <c r="G326" s="10" t="s">
        <v>15</v>
      </c>
      <c r="H326" s="6" t="s">
        <v>360</v>
      </c>
      <c r="I326" s="6" t="s">
        <v>410</v>
      </c>
      <c r="J326" s="6"/>
      <c r="K326" s="2">
        <v>42185.513591982861</v>
      </c>
      <c r="L326" s="2">
        <v>43737.808985847907</v>
      </c>
      <c r="M326" s="2">
        <v>49537.037623687873</v>
      </c>
      <c r="N326" s="2">
        <v>49892.775987278794</v>
      </c>
      <c r="O326" s="2">
        <v>48132.893435245591</v>
      </c>
      <c r="P326" s="2">
        <v>58322.357688846438</v>
      </c>
      <c r="Q326" s="2">
        <v>54654.311735082854</v>
      </c>
      <c r="R326" s="2">
        <v>55149.787977802676</v>
      </c>
      <c r="S326" s="2">
        <v>67648.237623049645</v>
      </c>
      <c r="T326" s="2">
        <v>61701.002637439291</v>
      </c>
      <c r="U326" s="2">
        <v>61977.335550999931</v>
      </c>
      <c r="V326" s="2">
        <v>66389.677565225618</v>
      </c>
      <c r="W326" s="2">
        <v>59783.549348452412</v>
      </c>
      <c r="X326" s="2">
        <v>55654.09336414119</v>
      </c>
      <c r="Y326" s="2">
        <v>55129.10837336813</v>
      </c>
      <c r="Z326" s="2">
        <v>52980.678118749362</v>
      </c>
      <c r="AA326" s="2">
        <v>49186.298719165796</v>
      </c>
      <c r="AB326" s="2">
        <v>50001.638943038066</v>
      </c>
      <c r="AC326" s="2">
        <v>44218.098844179876</v>
      </c>
      <c r="AD326" s="2">
        <v>43619.774250841518</v>
      </c>
      <c r="AE326" s="2">
        <v>41395.545678719842</v>
      </c>
      <c r="AF326" s="2">
        <v>41584.044360856176</v>
      </c>
      <c r="AG326" s="2">
        <v>41758.293170010846</v>
      </c>
      <c r="AH326" s="2">
        <v>37778.467581088327</v>
      </c>
      <c r="AI326" s="2">
        <v>33579.03941748479</v>
      </c>
      <c r="AJ326" s="2">
        <v>31638.386896798944</v>
      </c>
      <c r="AK326" s="2"/>
      <c r="AL326" s="2"/>
      <c r="AM326" s="2"/>
      <c r="AN326" s="2"/>
      <c r="AO326" s="2"/>
    </row>
    <row r="327" spans="1:41" ht="14.45" customHeight="1" x14ac:dyDescent="0.25">
      <c r="A327" s="10" t="s">
        <v>357</v>
      </c>
      <c r="B327" s="10" t="e">
        <v>#N/A</v>
      </c>
      <c r="C327" s="10" t="e">
        <f>VLOOKUP(B327,codes!A:F,3,FALSE)</f>
        <v>#N/A</v>
      </c>
      <c r="D327" s="10" t="s">
        <v>25</v>
      </c>
      <c r="E327" s="10" t="s">
        <v>409</v>
      </c>
      <c r="F327" s="10" t="s">
        <v>406</v>
      </c>
      <c r="G327" s="10" t="s">
        <v>18</v>
      </c>
      <c r="H327" s="6" t="s">
        <v>360</v>
      </c>
      <c r="I327" s="6" t="s">
        <v>410</v>
      </c>
      <c r="J327" s="6"/>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5" customHeight="1" x14ac:dyDescent="0.25">
      <c r="A328" s="10" t="s">
        <v>357</v>
      </c>
      <c r="B328" s="10" t="s">
        <v>411</v>
      </c>
      <c r="C328" s="10" t="str">
        <f>VLOOKUP(B328,codes!A:F,3,FALSE)</f>
        <v>Elektrische Haushaltsgeräte - spezifischer Stromverbrauch im Bestand - Beleuchtung</v>
      </c>
      <c r="D328" s="10" t="s">
        <v>25</v>
      </c>
      <c r="E328" s="10" t="s">
        <v>412</v>
      </c>
      <c r="F328" s="10" t="s">
        <v>413</v>
      </c>
      <c r="G328" s="10" t="s">
        <v>15</v>
      </c>
      <c r="H328" s="6" t="s">
        <v>414</v>
      </c>
      <c r="I328" s="6"/>
      <c r="J328" s="6"/>
      <c r="K328" s="2">
        <v>5.95</v>
      </c>
      <c r="L328" s="2">
        <v>5.44</v>
      </c>
      <c r="M328" s="2">
        <v>4.88</v>
      </c>
      <c r="N328" s="2">
        <v>4.2699999999999996</v>
      </c>
      <c r="O328" s="2">
        <v>4.01</v>
      </c>
      <c r="P328" s="2">
        <v>3.75</v>
      </c>
      <c r="Q328" s="2">
        <v>3.55</v>
      </c>
      <c r="R328" s="2">
        <v>3.4</v>
      </c>
      <c r="S328" s="2">
        <v>3.3</v>
      </c>
      <c r="T328" s="2">
        <v>3.25</v>
      </c>
      <c r="U328" s="2">
        <v>3.25</v>
      </c>
      <c r="V328" s="2">
        <v>3.22</v>
      </c>
      <c r="W328" s="2">
        <v>3.19</v>
      </c>
      <c r="X328" s="2">
        <v>3.16</v>
      </c>
      <c r="Y328" s="2">
        <v>3.12</v>
      </c>
      <c r="Z328" s="2">
        <v>3.09</v>
      </c>
      <c r="AA328" s="2">
        <v>3.09</v>
      </c>
      <c r="AB328" s="2">
        <v>3.09</v>
      </c>
      <c r="AC328" s="2">
        <v>3.09</v>
      </c>
      <c r="AD328" s="2">
        <v>3.09</v>
      </c>
      <c r="AE328" s="2">
        <v>3.09</v>
      </c>
      <c r="AF328" s="2">
        <v>3.09</v>
      </c>
      <c r="AG328" s="2">
        <v>3.09</v>
      </c>
      <c r="AH328" s="2">
        <v>3.09</v>
      </c>
      <c r="AI328" s="2">
        <v>3.09</v>
      </c>
      <c r="AJ328" s="2">
        <v>3.09</v>
      </c>
      <c r="AK328" s="2"/>
      <c r="AL328" s="2"/>
      <c r="AM328" s="2"/>
      <c r="AN328" s="2"/>
      <c r="AO328" s="2"/>
    </row>
    <row r="329" spans="1:41" x14ac:dyDescent="0.25">
      <c r="A329" s="10" t="s">
        <v>357</v>
      </c>
      <c r="B329" s="10" t="s">
        <v>411</v>
      </c>
      <c r="C329" s="10" t="str">
        <f>VLOOKUP(B329,codes!A:F,3,FALSE)</f>
        <v>Elektrische Haushaltsgeräte - spezifischer Stromverbrauch im Bestand - Beleuchtung</v>
      </c>
      <c r="D329" s="10" t="s">
        <v>25</v>
      </c>
      <c r="E329" s="10" t="s">
        <v>412</v>
      </c>
      <c r="F329" s="10" t="s">
        <v>413</v>
      </c>
      <c r="G329" s="10" t="s">
        <v>18</v>
      </c>
      <c r="H329" s="6" t="s">
        <v>414</v>
      </c>
      <c r="I329" s="6"/>
      <c r="J329" s="6"/>
      <c r="K329" s="2">
        <v>5.95</v>
      </c>
      <c r="L329" s="2">
        <v>5.44</v>
      </c>
      <c r="M329" s="2">
        <v>4.88</v>
      </c>
      <c r="N329" s="2">
        <v>4.2699999999999996</v>
      </c>
      <c r="O329" s="2">
        <v>4.08</v>
      </c>
      <c r="P329" s="2">
        <v>3.81</v>
      </c>
      <c r="Q329" s="2">
        <v>3.59</v>
      </c>
      <c r="R329" s="2">
        <v>3.41</v>
      </c>
      <c r="S329" s="2">
        <v>3.32</v>
      </c>
      <c r="T329" s="2">
        <v>3.27</v>
      </c>
      <c r="U329" s="2">
        <v>3.25</v>
      </c>
      <c r="V329" s="2">
        <v>3.21</v>
      </c>
      <c r="W329" s="2">
        <v>3.18</v>
      </c>
      <c r="X329" s="2">
        <v>3.16</v>
      </c>
      <c r="Y329" s="2">
        <v>3.13</v>
      </c>
      <c r="Z329" s="2">
        <v>3.1</v>
      </c>
      <c r="AA329" s="2">
        <v>3.09</v>
      </c>
      <c r="AB329" s="2">
        <v>3.09</v>
      </c>
      <c r="AC329" s="2">
        <v>3.09</v>
      </c>
      <c r="AD329" s="2">
        <v>3.09</v>
      </c>
      <c r="AE329" s="2">
        <v>3.09</v>
      </c>
      <c r="AF329" s="2">
        <v>3.09</v>
      </c>
      <c r="AG329" s="2">
        <v>3.09</v>
      </c>
      <c r="AH329" s="2">
        <v>3.09</v>
      </c>
      <c r="AI329" s="2">
        <v>3.09</v>
      </c>
      <c r="AJ329" s="2">
        <v>3.09</v>
      </c>
      <c r="AK329" s="2"/>
      <c r="AL329" s="2"/>
      <c r="AM329" s="2"/>
      <c r="AN329" s="2"/>
      <c r="AO329" s="2"/>
    </row>
    <row r="330" spans="1:41" x14ac:dyDescent="0.25">
      <c r="A330" s="10" t="s">
        <v>357</v>
      </c>
      <c r="B330" s="10" t="s">
        <v>415</v>
      </c>
      <c r="C330" s="10" t="str">
        <f>VLOOKUP(B330,codes!A:F,3,FALSE)</f>
        <v>Elektrische Haushaltsgeräte - spezifischer Stromverbrauch im Bestand - Fernseher</v>
      </c>
      <c r="D330" s="10" t="s">
        <v>25</v>
      </c>
      <c r="E330" s="10" t="s">
        <v>416</v>
      </c>
      <c r="F330" s="10" t="s">
        <v>413</v>
      </c>
      <c r="G330" s="10" t="s">
        <v>15</v>
      </c>
      <c r="H330" s="6" t="s">
        <v>414</v>
      </c>
      <c r="I330" s="6"/>
      <c r="J330" s="6"/>
      <c r="K330" s="2">
        <v>107.22</v>
      </c>
      <c r="L330" s="2">
        <v>107.5</v>
      </c>
      <c r="M330" s="2">
        <v>107.45</v>
      </c>
      <c r="N330" s="2">
        <v>107.97</v>
      </c>
      <c r="O330" s="2">
        <v>108.37</v>
      </c>
      <c r="P330" s="2">
        <v>108.8</v>
      </c>
      <c r="Q330" s="2">
        <v>112.23</v>
      </c>
      <c r="R330" s="2">
        <v>113.27</v>
      </c>
      <c r="S330" s="2">
        <v>113.94</v>
      </c>
      <c r="T330" s="2">
        <v>114.6</v>
      </c>
      <c r="U330" s="2">
        <v>115.28</v>
      </c>
      <c r="V330" s="2">
        <v>98.92</v>
      </c>
      <c r="W330" s="2">
        <v>94.24</v>
      </c>
      <c r="X330" s="2">
        <v>88.94</v>
      </c>
      <c r="Y330" s="2">
        <v>83.89</v>
      </c>
      <c r="Z330" s="2">
        <v>78.459999999999994</v>
      </c>
      <c r="AA330" s="2">
        <v>73.400000000000006</v>
      </c>
      <c r="AB330" s="2">
        <v>68.31</v>
      </c>
      <c r="AC330" s="2">
        <v>62.93</v>
      </c>
      <c r="AD330" s="2">
        <v>59.29</v>
      </c>
      <c r="AE330" s="2">
        <v>59.29</v>
      </c>
      <c r="AF330" s="2">
        <v>59.27</v>
      </c>
      <c r="AG330" s="2">
        <v>59.24</v>
      </c>
      <c r="AH330" s="2">
        <v>59.22</v>
      </c>
      <c r="AI330" s="2">
        <v>59.19</v>
      </c>
      <c r="AJ330" s="2">
        <v>59.17</v>
      </c>
      <c r="AK330" s="2"/>
      <c r="AL330" s="2"/>
      <c r="AM330" s="2"/>
      <c r="AN330" s="2"/>
      <c r="AO330" s="2"/>
    </row>
    <row r="331" spans="1:41" ht="14.45" customHeight="1" x14ac:dyDescent="0.25">
      <c r="A331" s="10" t="s">
        <v>357</v>
      </c>
      <c r="B331" s="10" t="s">
        <v>415</v>
      </c>
      <c r="C331" s="10" t="str">
        <f>VLOOKUP(B331,codes!A:F,3,FALSE)</f>
        <v>Elektrische Haushaltsgeräte - spezifischer Stromverbrauch im Bestand - Fernseher</v>
      </c>
      <c r="D331" s="10" t="s">
        <v>25</v>
      </c>
      <c r="E331" s="10" t="s">
        <v>416</v>
      </c>
      <c r="F331" s="10" t="s">
        <v>413</v>
      </c>
      <c r="G331" s="10" t="s">
        <v>18</v>
      </c>
      <c r="H331" s="6" t="s">
        <v>414</v>
      </c>
      <c r="I331" s="6"/>
      <c r="J331" s="6"/>
      <c r="K331" s="2">
        <v>107.22</v>
      </c>
      <c r="L331" s="2">
        <v>107.5</v>
      </c>
      <c r="M331" s="2">
        <v>107.45</v>
      </c>
      <c r="N331" s="2">
        <v>107.97</v>
      </c>
      <c r="O331" s="2">
        <v>108.37</v>
      </c>
      <c r="P331" s="2">
        <v>108.8</v>
      </c>
      <c r="Q331" s="2">
        <v>112.23</v>
      </c>
      <c r="R331" s="2">
        <v>113.27</v>
      </c>
      <c r="S331" s="2">
        <v>113.94</v>
      </c>
      <c r="T331" s="2">
        <v>114.6</v>
      </c>
      <c r="U331" s="2">
        <v>115.28</v>
      </c>
      <c r="V331" s="2">
        <v>100.34</v>
      </c>
      <c r="W331" s="2">
        <v>95.72</v>
      </c>
      <c r="X331" s="2">
        <v>90.83</v>
      </c>
      <c r="Y331" s="2">
        <v>85.67</v>
      </c>
      <c r="Z331" s="2">
        <v>80.62</v>
      </c>
      <c r="AA331" s="2">
        <v>75.84</v>
      </c>
      <c r="AB331" s="2">
        <v>70.94</v>
      </c>
      <c r="AC331" s="2">
        <v>66.08</v>
      </c>
      <c r="AD331" s="2">
        <v>60.99</v>
      </c>
      <c r="AE331" s="2">
        <v>59.29</v>
      </c>
      <c r="AF331" s="2">
        <v>59.27</v>
      </c>
      <c r="AG331" s="2">
        <v>59.24</v>
      </c>
      <c r="AH331" s="2">
        <v>59.22</v>
      </c>
      <c r="AI331" s="2">
        <v>59.19</v>
      </c>
      <c r="AJ331" s="2">
        <v>59.17</v>
      </c>
      <c r="AK331" s="2"/>
      <c r="AL331" s="2"/>
      <c r="AM331" s="2"/>
      <c r="AN331" s="2"/>
      <c r="AO331" s="2"/>
    </row>
    <row r="332" spans="1:41" x14ac:dyDescent="0.25">
      <c r="A332" s="10" t="s">
        <v>357</v>
      </c>
      <c r="B332" s="10" t="s">
        <v>417</v>
      </c>
      <c r="C332" s="10" t="str">
        <f>VLOOKUP(B332,codes!A:F,3,FALSE)</f>
        <v>Elektrische Haushaltsgeräte - spezifischer Stromverbrauch im Bestand - Kühlschränke</v>
      </c>
      <c r="D332" s="10" t="s">
        <v>25</v>
      </c>
      <c r="E332" s="10" t="s">
        <v>418</v>
      </c>
      <c r="F332" s="10" t="s">
        <v>413</v>
      </c>
      <c r="G332" s="10" t="s">
        <v>15</v>
      </c>
      <c r="H332" s="6" t="s">
        <v>414</v>
      </c>
      <c r="I332" s="6"/>
      <c r="J332" s="6"/>
      <c r="K332" s="2">
        <v>277.2</v>
      </c>
      <c r="L332" s="2">
        <v>273.66000000000003</v>
      </c>
      <c r="M332" s="2">
        <v>269.45</v>
      </c>
      <c r="N332" s="2">
        <v>265.31</v>
      </c>
      <c r="O332" s="2">
        <v>261.41000000000003</v>
      </c>
      <c r="P332" s="2">
        <v>257.42</v>
      </c>
      <c r="Q332" s="2">
        <v>253.61</v>
      </c>
      <c r="R332" s="2">
        <v>249.85</v>
      </c>
      <c r="S332" s="2">
        <v>246.05</v>
      </c>
      <c r="T332" s="2">
        <v>242.37</v>
      </c>
      <c r="U332" s="2">
        <v>238.72</v>
      </c>
      <c r="V332" s="2">
        <v>236.58</v>
      </c>
      <c r="W332" s="2">
        <v>236.95</v>
      </c>
      <c r="X332" s="2">
        <v>237.43</v>
      </c>
      <c r="Y332" s="2">
        <v>237.91</v>
      </c>
      <c r="Z332" s="2">
        <v>238.51</v>
      </c>
      <c r="AA332" s="2">
        <v>238.79</v>
      </c>
      <c r="AB332" s="2">
        <v>238.96</v>
      </c>
      <c r="AC332" s="2">
        <v>239.14</v>
      </c>
      <c r="AD332" s="2">
        <v>239.32</v>
      </c>
      <c r="AE332" s="2">
        <v>239.39</v>
      </c>
      <c r="AF332" s="2">
        <v>239.25</v>
      </c>
      <c r="AG332" s="2">
        <v>239.12</v>
      </c>
      <c r="AH332" s="2">
        <v>238.98</v>
      </c>
      <c r="AI332" s="2">
        <v>238.85</v>
      </c>
      <c r="AJ332" s="2">
        <v>238.72</v>
      </c>
      <c r="AK332" s="2"/>
      <c r="AL332" s="2"/>
      <c r="AM332" s="2"/>
      <c r="AN332" s="2"/>
      <c r="AO332" s="2"/>
    </row>
    <row r="333" spans="1:41" x14ac:dyDescent="0.25">
      <c r="A333" s="10" t="s">
        <v>357</v>
      </c>
      <c r="B333" s="10" t="s">
        <v>417</v>
      </c>
      <c r="C333" s="10" t="str">
        <f>VLOOKUP(B333,codes!A:F,3,FALSE)</f>
        <v>Elektrische Haushaltsgeräte - spezifischer Stromverbrauch im Bestand - Kühlschränke</v>
      </c>
      <c r="D333" s="10" t="s">
        <v>25</v>
      </c>
      <c r="E333" s="10" t="s">
        <v>418</v>
      </c>
      <c r="F333" s="10" t="s">
        <v>413</v>
      </c>
      <c r="G333" s="10" t="s">
        <v>18</v>
      </c>
      <c r="H333" s="6" t="s">
        <v>414</v>
      </c>
      <c r="I333" s="6"/>
      <c r="J333" s="6"/>
      <c r="K333" s="2">
        <v>277.2</v>
      </c>
      <c r="L333" s="2">
        <v>273.66000000000003</v>
      </c>
      <c r="M333" s="2">
        <v>269.45</v>
      </c>
      <c r="N333" s="2">
        <v>265.31</v>
      </c>
      <c r="O333" s="2">
        <v>261.41000000000003</v>
      </c>
      <c r="P333" s="2">
        <v>257.42</v>
      </c>
      <c r="Q333" s="2">
        <v>253.61</v>
      </c>
      <c r="R333" s="2">
        <v>249.85</v>
      </c>
      <c r="S333" s="2">
        <v>246.05</v>
      </c>
      <c r="T333" s="2">
        <v>242.37</v>
      </c>
      <c r="U333" s="2">
        <v>238.72</v>
      </c>
      <c r="V333" s="2">
        <v>236.58</v>
      </c>
      <c r="W333" s="2">
        <v>236.95</v>
      </c>
      <c r="X333" s="2">
        <v>237.43</v>
      </c>
      <c r="Y333" s="2">
        <v>237.91</v>
      </c>
      <c r="Z333" s="2">
        <v>238.51</v>
      </c>
      <c r="AA333" s="2">
        <v>238.79</v>
      </c>
      <c r="AB333" s="2">
        <v>238.96</v>
      </c>
      <c r="AC333" s="2">
        <v>239.14</v>
      </c>
      <c r="AD333" s="2">
        <v>239.32</v>
      </c>
      <c r="AE333" s="2">
        <v>239.39</v>
      </c>
      <c r="AF333" s="2">
        <v>239.25</v>
      </c>
      <c r="AG333" s="2">
        <v>239.12</v>
      </c>
      <c r="AH333" s="2">
        <v>238.98</v>
      </c>
      <c r="AI333" s="2">
        <v>238.85</v>
      </c>
      <c r="AJ333" s="2">
        <v>238.72</v>
      </c>
      <c r="AK333" s="2"/>
      <c r="AL333" s="2"/>
      <c r="AM333" s="2"/>
      <c r="AN333" s="2"/>
      <c r="AO333" s="2"/>
    </row>
    <row r="334" spans="1:41" x14ac:dyDescent="0.25">
      <c r="A334" s="10" t="s">
        <v>357</v>
      </c>
      <c r="B334" s="10" t="s">
        <v>419</v>
      </c>
      <c r="C334" s="10" t="str">
        <f>VLOOKUP(B334,codes!A:F,3,FALSE)</f>
        <v>Elektrische Haushaltsgeräte - spezifischer Stromverbrauch im Bestand - Waschmaschinen</v>
      </c>
      <c r="D334" s="10" t="s">
        <v>25</v>
      </c>
      <c r="E334" s="10" t="s">
        <v>420</v>
      </c>
      <c r="F334" s="10" t="s">
        <v>413</v>
      </c>
      <c r="G334" s="10" t="s">
        <v>15</v>
      </c>
      <c r="H334" s="6" t="s">
        <v>414</v>
      </c>
      <c r="I334" s="6"/>
      <c r="J334" s="6"/>
      <c r="K334" s="2">
        <v>148.97</v>
      </c>
      <c r="L334" s="2">
        <v>146.99</v>
      </c>
      <c r="M334" s="2">
        <v>144.75</v>
      </c>
      <c r="N334" s="2">
        <v>142.47</v>
      </c>
      <c r="O334" s="2">
        <v>140.31</v>
      </c>
      <c r="P334" s="2">
        <v>138.1</v>
      </c>
      <c r="Q334" s="2">
        <v>135.97</v>
      </c>
      <c r="R334" s="2">
        <v>133.87</v>
      </c>
      <c r="S334" s="2">
        <v>131.74</v>
      </c>
      <c r="T334" s="2">
        <v>129.66999999999999</v>
      </c>
      <c r="U334" s="2">
        <v>129.74</v>
      </c>
      <c r="V334" s="2">
        <v>129.93</v>
      </c>
      <c r="W334" s="2">
        <v>130.13</v>
      </c>
      <c r="X334" s="2">
        <v>130.35</v>
      </c>
      <c r="Y334" s="2">
        <v>130.58000000000001</v>
      </c>
      <c r="Z334" s="2">
        <v>130.82</v>
      </c>
      <c r="AA334" s="2">
        <v>131.01</v>
      </c>
      <c r="AB334" s="2">
        <v>131.19</v>
      </c>
      <c r="AC334" s="2">
        <v>131.36000000000001</v>
      </c>
      <c r="AD334" s="2">
        <v>131.54</v>
      </c>
      <c r="AE334" s="2">
        <v>131.69999999999999</v>
      </c>
      <c r="AF334" s="2">
        <v>131.83000000000001</v>
      </c>
      <c r="AG334" s="2">
        <v>131.97</v>
      </c>
      <c r="AH334" s="2">
        <v>132.1</v>
      </c>
      <c r="AI334" s="2">
        <v>132.22999999999999</v>
      </c>
      <c r="AJ334" s="2">
        <v>132.36000000000001</v>
      </c>
      <c r="AK334" s="2"/>
      <c r="AL334" s="2"/>
      <c r="AM334" s="2"/>
      <c r="AN334" s="2"/>
      <c r="AO334" s="2"/>
    </row>
    <row r="335" spans="1:41" ht="15" customHeight="1" x14ac:dyDescent="0.25">
      <c r="A335" s="10" t="s">
        <v>357</v>
      </c>
      <c r="B335" s="10" t="s">
        <v>419</v>
      </c>
      <c r="C335" s="10" t="str">
        <f>VLOOKUP(B335,codes!A:F,3,FALSE)</f>
        <v>Elektrische Haushaltsgeräte - spezifischer Stromverbrauch im Bestand - Waschmaschinen</v>
      </c>
      <c r="D335" s="10" t="s">
        <v>25</v>
      </c>
      <c r="E335" s="10" t="s">
        <v>420</v>
      </c>
      <c r="F335" s="10" t="s">
        <v>413</v>
      </c>
      <c r="G335" s="10" t="s">
        <v>18</v>
      </c>
      <c r="H335" s="6" t="s">
        <v>414</v>
      </c>
      <c r="I335" s="6"/>
      <c r="J335" s="6"/>
      <c r="K335" s="2">
        <v>148.97</v>
      </c>
      <c r="L335" s="2">
        <v>146.99</v>
      </c>
      <c r="M335" s="2">
        <v>144.75</v>
      </c>
      <c r="N335" s="2">
        <v>142.47</v>
      </c>
      <c r="O335" s="2">
        <v>140.31</v>
      </c>
      <c r="P335" s="2">
        <v>138.1</v>
      </c>
      <c r="Q335" s="2">
        <v>135.97</v>
      </c>
      <c r="R335" s="2">
        <v>133.87</v>
      </c>
      <c r="S335" s="2">
        <v>131.74</v>
      </c>
      <c r="T335" s="2">
        <v>129.66999999999999</v>
      </c>
      <c r="U335" s="2">
        <v>129.74</v>
      </c>
      <c r="V335" s="2">
        <v>129.93</v>
      </c>
      <c r="W335" s="2">
        <v>130.13</v>
      </c>
      <c r="X335" s="2">
        <v>130.35</v>
      </c>
      <c r="Y335" s="2">
        <v>130.58000000000001</v>
      </c>
      <c r="Z335" s="2">
        <v>130.82</v>
      </c>
      <c r="AA335" s="2">
        <v>131.01</v>
      </c>
      <c r="AB335" s="2">
        <v>131.19</v>
      </c>
      <c r="AC335" s="2">
        <v>131.36000000000001</v>
      </c>
      <c r="AD335" s="2">
        <v>131.54</v>
      </c>
      <c r="AE335" s="2">
        <v>131.69999999999999</v>
      </c>
      <c r="AF335" s="2">
        <v>131.83000000000001</v>
      </c>
      <c r="AG335" s="2">
        <v>131.97</v>
      </c>
      <c r="AH335" s="2">
        <v>132.1</v>
      </c>
      <c r="AI335" s="2">
        <v>132.22999999999999</v>
      </c>
      <c r="AJ335" s="2">
        <v>132.36000000000001</v>
      </c>
      <c r="AK335" s="2"/>
      <c r="AL335" s="2"/>
      <c r="AM335" s="2"/>
      <c r="AN335" s="2"/>
      <c r="AO335" s="2"/>
    </row>
    <row r="336" spans="1:41" ht="14.45" customHeight="1" x14ac:dyDescent="0.25">
      <c r="A336" s="10" t="s">
        <v>357</v>
      </c>
      <c r="B336" s="10" t="s">
        <v>421</v>
      </c>
      <c r="C336" s="10" t="str">
        <f>VLOOKUP(B336,codes!A:F,3,FALSE)</f>
        <v>Elektrische Haushaltsgeräte - spezifischer Stromverbrauch neuer elektrischer Geräte - Beleuchtung</v>
      </c>
      <c r="D336" s="10" t="s">
        <v>25</v>
      </c>
      <c r="E336" s="10" t="s">
        <v>422</v>
      </c>
      <c r="F336" s="10" t="s">
        <v>413</v>
      </c>
      <c r="G336" s="10" t="s">
        <v>15</v>
      </c>
      <c r="H336" s="6" t="s">
        <v>414</v>
      </c>
      <c r="I336" s="6"/>
      <c r="J336" s="6"/>
      <c r="K336" s="2">
        <v>4.53</v>
      </c>
      <c r="L336" s="2">
        <v>4.2699999999999996</v>
      </c>
      <c r="M336" s="2">
        <v>4.01</v>
      </c>
      <c r="N336" s="2">
        <v>3.75</v>
      </c>
      <c r="O336" s="2">
        <v>3.5</v>
      </c>
      <c r="P336" s="2">
        <v>3.25</v>
      </c>
      <c r="Q336" s="2">
        <v>3.25</v>
      </c>
      <c r="R336" s="2">
        <v>3.25</v>
      </c>
      <c r="S336" s="2">
        <v>3.25</v>
      </c>
      <c r="T336" s="2">
        <v>3.25</v>
      </c>
      <c r="U336" s="2">
        <v>3.25</v>
      </c>
      <c r="V336" s="2">
        <v>3.09</v>
      </c>
      <c r="W336" s="2">
        <v>3.09</v>
      </c>
      <c r="X336" s="2">
        <v>3.09</v>
      </c>
      <c r="Y336" s="2">
        <v>3.09</v>
      </c>
      <c r="Z336" s="2">
        <v>3.09</v>
      </c>
      <c r="AA336" s="2">
        <v>3.09</v>
      </c>
      <c r="AB336" s="2">
        <v>3.09</v>
      </c>
      <c r="AC336" s="2">
        <v>3.09</v>
      </c>
      <c r="AD336" s="2">
        <v>3.09</v>
      </c>
      <c r="AE336" s="2">
        <v>3.09</v>
      </c>
      <c r="AF336" s="2">
        <v>3.09</v>
      </c>
      <c r="AG336" s="2">
        <v>3.09</v>
      </c>
      <c r="AH336" s="2">
        <v>3.09</v>
      </c>
      <c r="AI336" s="2">
        <v>3.09</v>
      </c>
      <c r="AJ336" s="2">
        <v>3.09</v>
      </c>
      <c r="AK336" s="2"/>
      <c r="AL336" s="2"/>
      <c r="AM336" s="2"/>
      <c r="AN336" s="2"/>
      <c r="AO336" s="2"/>
    </row>
    <row r="337" spans="1:41" x14ac:dyDescent="0.25">
      <c r="A337" s="10" t="s">
        <v>357</v>
      </c>
      <c r="B337" s="10" t="s">
        <v>421</v>
      </c>
      <c r="C337" s="10" t="str">
        <f>VLOOKUP(B337,codes!A:F,3,FALSE)</f>
        <v>Elektrische Haushaltsgeräte - spezifischer Stromverbrauch neuer elektrischer Geräte - Beleuchtung</v>
      </c>
      <c r="D337" s="10" t="s">
        <v>25</v>
      </c>
      <c r="E337" s="10" t="s">
        <v>422</v>
      </c>
      <c r="F337" s="10" t="s">
        <v>413</v>
      </c>
      <c r="G337" s="10" t="s">
        <v>18</v>
      </c>
      <c r="H337" s="6" t="s">
        <v>414</v>
      </c>
      <c r="I337" s="6"/>
      <c r="J337" s="6"/>
      <c r="K337" s="2">
        <v>4.53</v>
      </c>
      <c r="L337" s="2">
        <v>4.2699999999999996</v>
      </c>
      <c r="M337" s="2">
        <v>4.01</v>
      </c>
      <c r="N337" s="2">
        <v>3.75</v>
      </c>
      <c r="O337" s="2">
        <v>3.5</v>
      </c>
      <c r="P337" s="2">
        <v>3.25</v>
      </c>
      <c r="Q337" s="2">
        <v>3.25</v>
      </c>
      <c r="R337" s="2">
        <v>3.25</v>
      </c>
      <c r="S337" s="2">
        <v>3.25</v>
      </c>
      <c r="T337" s="2">
        <v>3.25</v>
      </c>
      <c r="U337" s="2">
        <v>3.24</v>
      </c>
      <c r="V337" s="2">
        <v>3.09</v>
      </c>
      <c r="W337" s="2">
        <v>3.09</v>
      </c>
      <c r="X337" s="2">
        <v>3.09</v>
      </c>
      <c r="Y337" s="2">
        <v>3.09</v>
      </c>
      <c r="Z337" s="2">
        <v>3.09</v>
      </c>
      <c r="AA337" s="2">
        <v>3.07</v>
      </c>
      <c r="AB337" s="2">
        <v>3.07</v>
      </c>
      <c r="AC337" s="2">
        <v>3.07</v>
      </c>
      <c r="AD337" s="2">
        <v>3.07</v>
      </c>
      <c r="AE337" s="2">
        <v>3.07</v>
      </c>
      <c r="AF337" s="2">
        <v>3.07</v>
      </c>
      <c r="AG337" s="2">
        <v>3.07</v>
      </c>
      <c r="AH337" s="2">
        <v>3.07</v>
      </c>
      <c r="AI337" s="2">
        <v>3.07</v>
      </c>
      <c r="AJ337" s="2">
        <v>3.07</v>
      </c>
      <c r="AK337" s="2"/>
      <c r="AL337" s="2"/>
      <c r="AM337" s="2"/>
      <c r="AN337" s="2"/>
      <c r="AO337" s="2"/>
    </row>
    <row r="338" spans="1:41" x14ac:dyDescent="0.25">
      <c r="A338" s="10" t="s">
        <v>357</v>
      </c>
      <c r="B338" s="10" t="s">
        <v>423</v>
      </c>
      <c r="C338" s="10" t="str">
        <f>VLOOKUP(B338,codes!A:F,3,FALSE)</f>
        <v>Elektrische Haushaltsgeräte - spezifischer Stromverbrauch neuer elektrischer Geräte - Fernseher</v>
      </c>
      <c r="D338" s="10" t="s">
        <v>25</v>
      </c>
      <c r="E338" s="10" t="s">
        <v>424</v>
      </c>
      <c r="F338" s="10" t="s">
        <v>413</v>
      </c>
      <c r="G338" s="10" t="s">
        <v>15</v>
      </c>
      <c r="H338" s="6" t="s">
        <v>414</v>
      </c>
      <c r="I338" s="6"/>
      <c r="J338" s="6"/>
      <c r="K338" s="2">
        <v>89.35</v>
      </c>
      <c r="L338" s="2">
        <v>90.8</v>
      </c>
      <c r="M338" s="2">
        <v>92.22</v>
      </c>
      <c r="N338" s="2">
        <v>93.75</v>
      </c>
      <c r="O338" s="2">
        <v>95.25</v>
      </c>
      <c r="P338" s="2">
        <v>96.82</v>
      </c>
      <c r="Q338" s="2">
        <v>98.61</v>
      </c>
      <c r="R338" s="2">
        <v>100.48</v>
      </c>
      <c r="S338" s="2">
        <v>102.43</v>
      </c>
      <c r="T338" s="2">
        <v>102.95</v>
      </c>
      <c r="U338" s="2">
        <v>103.52</v>
      </c>
      <c r="V338" s="2">
        <v>63.08</v>
      </c>
      <c r="W338" s="2">
        <v>63.33</v>
      </c>
      <c r="X338" s="2">
        <v>57.77</v>
      </c>
      <c r="Y338" s="2">
        <v>58.05</v>
      </c>
      <c r="Z338" s="2">
        <v>58.34</v>
      </c>
      <c r="AA338" s="2">
        <v>58.59</v>
      </c>
      <c r="AB338" s="2">
        <v>59.06</v>
      </c>
      <c r="AC338" s="2">
        <v>59.3</v>
      </c>
      <c r="AD338" s="2">
        <v>57.45</v>
      </c>
      <c r="AE338" s="2">
        <v>51.81</v>
      </c>
      <c r="AF338" s="2">
        <v>51.4</v>
      </c>
      <c r="AG338" s="2">
        <v>50.95</v>
      </c>
      <c r="AH338" s="2">
        <v>51.06</v>
      </c>
      <c r="AI338" s="2">
        <v>51.14</v>
      </c>
      <c r="AJ338" s="2">
        <v>51.2</v>
      </c>
      <c r="AK338" s="2"/>
      <c r="AL338" s="2"/>
      <c r="AM338" s="2"/>
      <c r="AN338" s="2"/>
      <c r="AO338" s="2"/>
    </row>
    <row r="339" spans="1:41" x14ac:dyDescent="0.25">
      <c r="A339" s="10" t="s">
        <v>357</v>
      </c>
      <c r="B339" s="10" t="s">
        <v>423</v>
      </c>
      <c r="C339" s="10" t="str">
        <f>VLOOKUP(B339,codes!A:F,3,FALSE)</f>
        <v>Elektrische Haushaltsgeräte - spezifischer Stromverbrauch neuer elektrischer Geräte - Fernseher</v>
      </c>
      <c r="D339" s="10" t="s">
        <v>25</v>
      </c>
      <c r="E339" s="10" t="s">
        <v>424</v>
      </c>
      <c r="F339" s="10" t="s">
        <v>413</v>
      </c>
      <c r="G339" s="10" t="s">
        <v>18</v>
      </c>
      <c r="H339" s="6" t="s">
        <v>414</v>
      </c>
      <c r="I339" s="6"/>
      <c r="J339" s="6"/>
      <c r="K339" s="2">
        <v>89.35</v>
      </c>
      <c r="L339" s="2">
        <v>90.8</v>
      </c>
      <c r="M339" s="2">
        <v>92.22</v>
      </c>
      <c r="N339" s="2">
        <v>93.75</v>
      </c>
      <c r="O339" s="2">
        <v>95.25</v>
      </c>
      <c r="P339" s="2">
        <v>96.82</v>
      </c>
      <c r="Q339" s="2">
        <v>98.61</v>
      </c>
      <c r="R339" s="2">
        <v>100.48</v>
      </c>
      <c r="S339" s="2">
        <v>102.43</v>
      </c>
      <c r="T339" s="2">
        <v>104.42</v>
      </c>
      <c r="U339" s="2">
        <v>104.99</v>
      </c>
      <c r="V339" s="2">
        <v>63.08</v>
      </c>
      <c r="W339" s="2">
        <v>63.33</v>
      </c>
      <c r="X339" s="2">
        <v>57.77</v>
      </c>
      <c r="Y339" s="2">
        <v>58.05</v>
      </c>
      <c r="Z339" s="2">
        <v>58.34</v>
      </c>
      <c r="AA339" s="2">
        <v>58.59</v>
      </c>
      <c r="AB339" s="2">
        <v>59.06</v>
      </c>
      <c r="AC339" s="2">
        <v>59.3</v>
      </c>
      <c r="AD339" s="2">
        <v>59.29</v>
      </c>
      <c r="AE339" s="2">
        <v>56.2</v>
      </c>
      <c r="AF339" s="2">
        <v>51.71</v>
      </c>
      <c r="AG339" s="2">
        <v>51.32</v>
      </c>
      <c r="AH339" s="2">
        <v>50.9</v>
      </c>
      <c r="AI339" s="2">
        <v>50.99</v>
      </c>
      <c r="AJ339" s="2">
        <v>51.07</v>
      </c>
      <c r="AK339" s="2"/>
      <c r="AL339" s="2"/>
      <c r="AM339" s="2"/>
      <c r="AN339" s="2"/>
      <c r="AO339" s="2"/>
    </row>
    <row r="340" spans="1:41" x14ac:dyDescent="0.25">
      <c r="A340" s="10" t="s">
        <v>357</v>
      </c>
      <c r="B340" s="10" t="s">
        <v>425</v>
      </c>
      <c r="C340" s="10" t="str">
        <f>VLOOKUP(B340,codes!A:F,3,FALSE)</f>
        <v>Elektrische Haushaltsgeräte - spezifischer Stromverbrauch neuer elektrischer Geräte - Kühlschränke</v>
      </c>
      <c r="D340" s="10" t="s">
        <v>25</v>
      </c>
      <c r="E340" s="10" t="s">
        <v>426</v>
      </c>
      <c r="F340" s="10" t="s">
        <v>413</v>
      </c>
      <c r="G340" s="10" t="s">
        <v>15</v>
      </c>
      <c r="H340" s="6" t="s">
        <v>414</v>
      </c>
      <c r="I340" s="6"/>
      <c r="J340" s="6"/>
      <c r="K340" s="2">
        <v>239.67</v>
      </c>
      <c r="L340" s="2">
        <v>239.21</v>
      </c>
      <c r="M340" s="2">
        <v>229.4</v>
      </c>
      <c r="N340" s="2">
        <v>232.94</v>
      </c>
      <c r="O340" s="2">
        <v>233.26</v>
      </c>
      <c r="P340" s="2">
        <v>233.8</v>
      </c>
      <c r="Q340" s="2">
        <v>234.25</v>
      </c>
      <c r="R340" s="2">
        <v>234.71</v>
      </c>
      <c r="S340" s="2">
        <v>235.27</v>
      </c>
      <c r="T340" s="2">
        <v>235.73</v>
      </c>
      <c r="U340" s="2">
        <v>236.31</v>
      </c>
      <c r="V340" s="2">
        <v>235.08</v>
      </c>
      <c r="W340" s="2">
        <v>231.45</v>
      </c>
      <c r="X340" s="2">
        <v>230.92</v>
      </c>
      <c r="Y340" s="2">
        <v>230.57</v>
      </c>
      <c r="Z340" s="2">
        <v>230.33</v>
      </c>
      <c r="AA340" s="2">
        <v>230.78</v>
      </c>
      <c r="AB340" s="2">
        <v>231.01</v>
      </c>
      <c r="AC340" s="2">
        <v>231.21</v>
      </c>
      <c r="AD340" s="2">
        <v>231.4</v>
      </c>
      <c r="AE340" s="2">
        <v>231.55</v>
      </c>
      <c r="AF340" s="2">
        <v>231.66</v>
      </c>
      <c r="AG340" s="2">
        <v>231.73</v>
      </c>
      <c r="AH340" s="2">
        <v>231.76</v>
      </c>
      <c r="AI340" s="2">
        <v>231.73</v>
      </c>
      <c r="AJ340" s="2">
        <v>231.68</v>
      </c>
      <c r="AK340" s="2"/>
      <c r="AL340" s="2"/>
      <c r="AM340" s="2"/>
      <c r="AN340" s="2"/>
      <c r="AO340" s="2"/>
    </row>
    <row r="341" spans="1:41" ht="14.45" customHeight="1" x14ac:dyDescent="0.25">
      <c r="A341" s="10" t="s">
        <v>357</v>
      </c>
      <c r="B341" s="10" t="s">
        <v>425</v>
      </c>
      <c r="C341" s="10" t="str">
        <f>VLOOKUP(B341,codes!A:F,3,FALSE)</f>
        <v>Elektrische Haushaltsgeräte - spezifischer Stromverbrauch neuer elektrischer Geräte - Kühlschränke</v>
      </c>
      <c r="D341" s="10" t="s">
        <v>25</v>
      </c>
      <c r="E341" s="10" t="s">
        <v>426</v>
      </c>
      <c r="F341" s="10" t="s">
        <v>413</v>
      </c>
      <c r="G341" s="10" t="s">
        <v>18</v>
      </c>
      <c r="H341" s="6" t="s">
        <v>414</v>
      </c>
      <c r="I341" s="6"/>
      <c r="J341" s="6"/>
      <c r="K341" s="2">
        <v>239.67</v>
      </c>
      <c r="L341" s="2">
        <v>239.21</v>
      </c>
      <c r="M341" s="2">
        <v>229.4</v>
      </c>
      <c r="N341" s="2">
        <v>232.94</v>
      </c>
      <c r="O341" s="2">
        <v>233.26</v>
      </c>
      <c r="P341" s="2">
        <v>233.8</v>
      </c>
      <c r="Q341" s="2">
        <v>234.25</v>
      </c>
      <c r="R341" s="2">
        <v>234.71</v>
      </c>
      <c r="S341" s="2">
        <v>235.27</v>
      </c>
      <c r="T341" s="2">
        <v>235.73</v>
      </c>
      <c r="U341" s="2">
        <v>236.31</v>
      </c>
      <c r="V341" s="2">
        <v>235.08</v>
      </c>
      <c r="W341" s="2">
        <v>231.45</v>
      </c>
      <c r="X341" s="2">
        <v>231.85</v>
      </c>
      <c r="Y341" s="2">
        <v>231.35</v>
      </c>
      <c r="Z341" s="2">
        <v>231.04</v>
      </c>
      <c r="AA341" s="2">
        <v>230.79</v>
      </c>
      <c r="AB341" s="2">
        <v>231.23</v>
      </c>
      <c r="AC341" s="2">
        <v>231.45</v>
      </c>
      <c r="AD341" s="2">
        <v>231.65</v>
      </c>
      <c r="AE341" s="2">
        <v>231.83</v>
      </c>
      <c r="AF341" s="2">
        <v>231.96</v>
      </c>
      <c r="AG341" s="2">
        <v>232.04</v>
      </c>
      <c r="AH341" s="2">
        <v>232.09</v>
      </c>
      <c r="AI341" s="2">
        <v>232.09</v>
      </c>
      <c r="AJ341" s="2">
        <v>232.04</v>
      </c>
      <c r="AK341" s="2"/>
      <c r="AL341" s="2"/>
      <c r="AM341" s="2"/>
      <c r="AN341" s="2"/>
      <c r="AO341" s="2"/>
    </row>
    <row r="342" spans="1:41" x14ac:dyDescent="0.25">
      <c r="A342" s="10" t="s">
        <v>357</v>
      </c>
      <c r="B342" s="10" t="s">
        <v>427</v>
      </c>
      <c r="C342" s="10" t="str">
        <f>VLOOKUP(B342,codes!A:F,3,FALSE)</f>
        <v>Elektrische Haushaltsgeräte - spezifischer Stromverbrauch neuer elektrischer Geräte - Waschmaschinen</v>
      </c>
      <c r="D342" s="10" t="s">
        <v>25</v>
      </c>
      <c r="E342" s="10" t="s">
        <v>428</v>
      </c>
      <c r="F342" s="10" t="s">
        <v>413</v>
      </c>
      <c r="G342" s="10" t="s">
        <v>15</v>
      </c>
      <c r="H342" s="6" t="s">
        <v>414</v>
      </c>
      <c r="I342" s="6"/>
      <c r="J342" s="6"/>
      <c r="K342" s="2">
        <v>130.96</v>
      </c>
      <c r="L342" s="2">
        <v>131.05000000000001</v>
      </c>
      <c r="M342" s="2">
        <v>127.61</v>
      </c>
      <c r="N342" s="2">
        <v>128.21</v>
      </c>
      <c r="O342" s="2">
        <v>128.4</v>
      </c>
      <c r="P342" s="2">
        <v>128.63</v>
      </c>
      <c r="Q342" s="2">
        <v>128.84</v>
      </c>
      <c r="R342" s="2">
        <v>129.05000000000001</v>
      </c>
      <c r="S342" s="2">
        <v>129.29</v>
      </c>
      <c r="T342" s="2">
        <v>129.5</v>
      </c>
      <c r="U342" s="2">
        <v>127.6</v>
      </c>
      <c r="V342" s="2">
        <v>125.55</v>
      </c>
      <c r="W342" s="2">
        <v>125.27</v>
      </c>
      <c r="X342" s="2">
        <v>125.02</v>
      </c>
      <c r="Y342" s="2">
        <v>124.79</v>
      </c>
      <c r="Z342" s="2">
        <v>124.84</v>
      </c>
      <c r="AA342" s="2">
        <v>124.87</v>
      </c>
      <c r="AB342" s="2">
        <v>124.89</v>
      </c>
      <c r="AC342" s="2">
        <v>124.9</v>
      </c>
      <c r="AD342" s="2">
        <v>124.92</v>
      </c>
      <c r="AE342" s="2">
        <v>124.93</v>
      </c>
      <c r="AF342" s="2">
        <v>124.93</v>
      </c>
      <c r="AG342" s="2">
        <v>124.93</v>
      </c>
      <c r="AH342" s="2">
        <v>124.92</v>
      </c>
      <c r="AI342" s="2">
        <v>124.9</v>
      </c>
      <c r="AJ342" s="2">
        <v>124.88</v>
      </c>
      <c r="AK342" s="2"/>
      <c r="AL342" s="2"/>
      <c r="AM342" s="2"/>
      <c r="AN342" s="2"/>
      <c r="AO342" s="2"/>
    </row>
    <row r="343" spans="1:41" ht="15" customHeight="1" x14ac:dyDescent="0.25">
      <c r="A343" s="10" t="s">
        <v>357</v>
      </c>
      <c r="B343" s="10" t="s">
        <v>427</v>
      </c>
      <c r="C343" s="10" t="str">
        <f>VLOOKUP(B343,codes!A:F,3,FALSE)</f>
        <v>Elektrische Haushaltsgeräte - spezifischer Stromverbrauch neuer elektrischer Geräte - Waschmaschinen</v>
      </c>
      <c r="D343" s="10" t="s">
        <v>25</v>
      </c>
      <c r="E343" s="10" t="s">
        <v>428</v>
      </c>
      <c r="F343" s="10" t="s">
        <v>413</v>
      </c>
      <c r="G343" s="10" t="s">
        <v>18</v>
      </c>
      <c r="H343" s="6" t="s">
        <v>414</v>
      </c>
      <c r="I343" s="6"/>
      <c r="J343" s="6"/>
      <c r="K343" s="2">
        <v>130.96</v>
      </c>
      <c r="L343" s="2">
        <v>131.05000000000001</v>
      </c>
      <c r="M343" s="2">
        <v>127.61</v>
      </c>
      <c r="N343" s="2">
        <v>128.21</v>
      </c>
      <c r="O343" s="2">
        <v>128.4</v>
      </c>
      <c r="P343" s="2">
        <v>128.63</v>
      </c>
      <c r="Q343" s="2">
        <v>128.84</v>
      </c>
      <c r="R343" s="2">
        <v>129.05000000000001</v>
      </c>
      <c r="S343" s="2">
        <v>129.29</v>
      </c>
      <c r="T343" s="2">
        <v>129.5</v>
      </c>
      <c r="U343" s="2">
        <v>127.6</v>
      </c>
      <c r="V343" s="2">
        <v>125.55</v>
      </c>
      <c r="W343" s="2">
        <v>125.41</v>
      </c>
      <c r="X343" s="2">
        <v>125.15</v>
      </c>
      <c r="Y343" s="2">
        <v>124.91</v>
      </c>
      <c r="Z343" s="2">
        <v>124.7</v>
      </c>
      <c r="AA343" s="2">
        <v>124.75</v>
      </c>
      <c r="AB343" s="2">
        <v>124.77</v>
      </c>
      <c r="AC343" s="2">
        <v>124.79</v>
      </c>
      <c r="AD343" s="2">
        <v>124.8</v>
      </c>
      <c r="AE343" s="2">
        <v>124.81</v>
      </c>
      <c r="AF343" s="2">
        <v>124.82</v>
      </c>
      <c r="AG343" s="2">
        <v>124.82</v>
      </c>
      <c r="AH343" s="2">
        <v>124.81</v>
      </c>
      <c r="AI343" s="2">
        <v>124.8</v>
      </c>
      <c r="AJ343" s="2">
        <v>124.78</v>
      </c>
      <c r="AK343" s="2"/>
      <c r="AL343" s="2"/>
      <c r="AM343" s="2"/>
      <c r="AN343" s="2"/>
      <c r="AO343" s="2"/>
    </row>
    <row r="344" spans="1:41" x14ac:dyDescent="0.25">
      <c r="A344" s="10" t="s">
        <v>429</v>
      </c>
      <c r="B344" s="10" t="s">
        <v>430</v>
      </c>
      <c r="C344" s="10" t="str">
        <f>VLOOKUP(B344,codes!A:F,3,FALSE)</f>
        <v>Anzahl - E-Pkw (Bestand)</v>
      </c>
      <c r="D344" s="10" t="s">
        <v>26</v>
      </c>
      <c r="E344" s="10" t="s">
        <v>431</v>
      </c>
      <c r="F344" s="10" t="s">
        <v>89</v>
      </c>
      <c r="G344" s="10" t="s">
        <v>15</v>
      </c>
      <c r="H344" s="6" t="s">
        <v>183</v>
      </c>
      <c r="I344" s="6"/>
      <c r="J344" s="6"/>
      <c r="K344" s="2">
        <v>2.6913450619014623</v>
      </c>
      <c r="L344" s="2">
        <v>3.6451957889596205</v>
      </c>
      <c r="M344" s="2">
        <v>4.6503040924458503</v>
      </c>
      <c r="N344" s="2">
        <v>5.7450782305426635</v>
      </c>
      <c r="O344" s="2">
        <v>7.0336589492679957</v>
      </c>
      <c r="P344" s="2">
        <v>8.7051331673839893</v>
      </c>
      <c r="Q344" s="2">
        <v>10.526723647471009</v>
      </c>
      <c r="R344" s="2">
        <v>12.46745690325989</v>
      </c>
      <c r="S344" s="2">
        <v>14.52868408564083</v>
      </c>
      <c r="T344" s="2">
        <v>16.664115903285293</v>
      </c>
      <c r="U344" s="2">
        <v>18.908938665209181</v>
      </c>
      <c r="V344" s="2">
        <v>21.046888886251462</v>
      </c>
      <c r="W344" s="2">
        <v>23.084562002936625</v>
      </c>
      <c r="X344" s="2">
        <v>25.009649430834774</v>
      </c>
      <c r="Y344" s="2">
        <v>26.821308036960904</v>
      </c>
      <c r="Z344" s="2">
        <v>28.519883707644333</v>
      </c>
      <c r="AA344" s="2">
        <v>30.105436817755418</v>
      </c>
      <c r="AB344" s="2">
        <v>31.572862379492687</v>
      </c>
      <c r="AC344" s="2">
        <v>32.921846778377173</v>
      </c>
      <c r="AD344" s="2">
        <v>34.155066750125357</v>
      </c>
      <c r="AE344" s="2">
        <v>35.272876304214499</v>
      </c>
      <c r="AF344" s="2">
        <v>36.279879455842497</v>
      </c>
      <c r="AG344" s="2">
        <v>37.176298377654824</v>
      </c>
      <c r="AH344" s="2">
        <v>37.967747302674638</v>
      </c>
      <c r="AI344" s="2">
        <v>38.655450133319249</v>
      </c>
      <c r="AJ344" s="2">
        <v>39.244084716313957</v>
      </c>
      <c r="AK344" s="2"/>
      <c r="AL344" s="2"/>
      <c r="AM344" s="2"/>
      <c r="AN344" s="2"/>
      <c r="AO344" s="2"/>
    </row>
    <row r="345" spans="1:41" x14ac:dyDescent="0.25">
      <c r="A345" s="10" t="s">
        <v>429</v>
      </c>
      <c r="B345" s="10" t="s">
        <v>432</v>
      </c>
      <c r="C345" s="10" t="str">
        <f>VLOOKUP(B345,codes!A:F,3,FALSE)</f>
        <v>Anzahl Plug-In-Hybrid-E-Pkw - Bestand</v>
      </c>
      <c r="D345" s="10" t="s">
        <v>26</v>
      </c>
      <c r="E345" s="10" t="s">
        <v>433</v>
      </c>
      <c r="F345" s="10" t="s">
        <v>89</v>
      </c>
      <c r="G345" s="10" t="s">
        <v>15</v>
      </c>
      <c r="H345" s="6" t="s">
        <v>183</v>
      </c>
      <c r="I345" s="6"/>
      <c r="J345" s="6"/>
      <c r="K345" s="2">
        <v>1.17552516593126</v>
      </c>
      <c r="L345" s="2">
        <v>1.2734974744163388</v>
      </c>
      <c r="M345" s="2">
        <v>1.4033548437349002</v>
      </c>
      <c r="N345" s="2">
        <v>1.5551979411415529</v>
      </c>
      <c r="O345" s="2">
        <v>1.7025660661545221</v>
      </c>
      <c r="P345" s="2">
        <v>1.8353071969148615</v>
      </c>
      <c r="Q345" s="2">
        <v>1.8943910242637516</v>
      </c>
      <c r="R345" s="2">
        <v>1.9136565665089837</v>
      </c>
      <c r="S345" s="2">
        <v>1.892030977509487</v>
      </c>
      <c r="T345" s="2">
        <v>1.8391854445595022</v>
      </c>
      <c r="U345" s="2">
        <v>1.7715447541961518</v>
      </c>
      <c r="V345" s="2">
        <v>1.6997663177966515</v>
      </c>
      <c r="W345" s="2">
        <v>1.624150495765522</v>
      </c>
      <c r="X345" s="2">
        <v>1.5440871017934696</v>
      </c>
      <c r="Y345" s="2">
        <v>1.460453008997723</v>
      </c>
      <c r="Z345" s="2">
        <v>1.3720277735538224</v>
      </c>
      <c r="AA345" s="2">
        <v>1.2810937000628995</v>
      </c>
      <c r="AB345" s="2">
        <v>1.1871094780408062</v>
      </c>
      <c r="AC345" s="2">
        <v>1.0935485345090565</v>
      </c>
      <c r="AD345" s="2">
        <v>0.99993735048757948</v>
      </c>
      <c r="AE345" s="2">
        <v>0.90987205138917038</v>
      </c>
      <c r="AF345" s="2">
        <v>0.82266087960867462</v>
      </c>
      <c r="AG345" s="2">
        <v>0.74117537446554493</v>
      </c>
      <c r="AH345" s="2">
        <v>0.66457068601009539</v>
      </c>
      <c r="AI345" s="2">
        <v>0.59489056829841758</v>
      </c>
      <c r="AJ345" s="2">
        <v>0.53141349020574069</v>
      </c>
      <c r="AK345" s="2"/>
      <c r="AL345" s="2"/>
      <c r="AM345" s="2"/>
      <c r="AN345" s="2"/>
      <c r="AO345" s="2"/>
    </row>
    <row r="346" spans="1:41" x14ac:dyDescent="0.25">
      <c r="A346" s="10" t="s">
        <v>429</v>
      </c>
      <c r="B346" s="10" t="s">
        <v>434</v>
      </c>
      <c r="C346" s="10" t="str">
        <f>VLOOKUP(B346,codes!A:F,3,FALSE)</f>
        <v>Anzahl - E-Pkw (Neuzulassungen)</v>
      </c>
      <c r="D346" s="10" t="s">
        <v>26</v>
      </c>
      <c r="E346" s="10" t="s">
        <v>435</v>
      </c>
      <c r="F346" s="10" t="s">
        <v>89</v>
      </c>
      <c r="G346" s="10" t="s">
        <v>15</v>
      </c>
      <c r="H346" s="6" t="s">
        <v>183</v>
      </c>
      <c r="I346" s="6"/>
      <c r="J346" s="6"/>
      <c r="K346" s="2">
        <v>0.92770364871609756</v>
      </c>
      <c r="L346" s="2">
        <v>0.98726343407597139</v>
      </c>
      <c r="M346" s="2">
        <v>1.0534506424397274</v>
      </c>
      <c r="N346" s="2">
        <v>1.1479433224973659</v>
      </c>
      <c r="O346" s="2">
        <v>1.3764181246930494</v>
      </c>
      <c r="P346" s="2">
        <v>1.7877416349859747</v>
      </c>
      <c r="Q346" s="2">
        <v>1.9659611951607743</v>
      </c>
      <c r="R346" s="2">
        <v>2.1154759571067991</v>
      </c>
      <c r="S346" s="2">
        <v>2.2766094925945883</v>
      </c>
      <c r="T346" s="2">
        <v>2.4082218199161529</v>
      </c>
      <c r="U346" s="2">
        <v>2.5758799807279575</v>
      </c>
      <c r="V346" s="2">
        <v>2.5350331131246366</v>
      </c>
      <c r="W346" s="2">
        <v>2.5051404040340284</v>
      </c>
      <c r="X346" s="2">
        <v>2.4695418834830631</v>
      </c>
      <c r="Y346" s="2">
        <v>2.4447951729362933</v>
      </c>
      <c r="Z346" s="2">
        <v>2.4166418147994464</v>
      </c>
      <c r="AA346" s="2">
        <v>2.3955610754589323</v>
      </c>
      <c r="AB346" s="2">
        <v>2.3700251292121672</v>
      </c>
      <c r="AC346" s="2">
        <v>2.351342199227239</v>
      </c>
      <c r="AD346" s="2">
        <v>2.3319475040792987</v>
      </c>
      <c r="AE346" s="2">
        <v>2.3188033493127329</v>
      </c>
      <c r="AF346" s="2">
        <v>2.304988215690817</v>
      </c>
      <c r="AG346" s="2">
        <v>2.2945905299461207</v>
      </c>
      <c r="AH346" s="2">
        <v>2.283350656731578</v>
      </c>
      <c r="AI346" s="2">
        <v>2.2735914895002192</v>
      </c>
      <c r="AJ346" s="2">
        <v>2.2616149791944133</v>
      </c>
      <c r="AK346" s="2"/>
      <c r="AL346" s="2"/>
      <c r="AM346" s="2"/>
      <c r="AN346" s="2"/>
      <c r="AO346" s="2"/>
    </row>
    <row r="347" spans="1:41" ht="14.45" customHeight="1" x14ac:dyDescent="0.25">
      <c r="A347" s="10" t="s">
        <v>429</v>
      </c>
      <c r="B347" s="10" t="s">
        <v>434</v>
      </c>
      <c r="C347" s="10" t="str">
        <f>VLOOKUP(B347,codes!A:F,3,FALSE)</f>
        <v>Anzahl - E-Pkw (Neuzulassungen)</v>
      </c>
      <c r="D347" s="10" t="s">
        <v>26</v>
      </c>
      <c r="E347" s="10" t="s">
        <v>435</v>
      </c>
      <c r="F347" s="10" t="s">
        <v>17</v>
      </c>
      <c r="G347" s="10" t="s">
        <v>15</v>
      </c>
      <c r="H347" s="6" t="s">
        <v>183</v>
      </c>
      <c r="I347" s="6"/>
      <c r="J347" s="6"/>
      <c r="K347" s="2">
        <v>32.89065436995643</v>
      </c>
      <c r="L347" s="2">
        <v>35.202824186614926</v>
      </c>
      <c r="M347" s="2">
        <v>37.479158322314625</v>
      </c>
      <c r="N347" s="2">
        <v>41.123890445961855</v>
      </c>
      <c r="O347" s="2">
        <v>49.373946144563313</v>
      </c>
      <c r="P347" s="2">
        <v>64.866403165401806</v>
      </c>
      <c r="Q347" s="2">
        <v>71.800114169609387</v>
      </c>
      <c r="R347" s="2">
        <v>78.582991298596824</v>
      </c>
      <c r="S347" s="2">
        <v>85.591391622971486</v>
      </c>
      <c r="T347" s="2">
        <v>92.324499408060618</v>
      </c>
      <c r="U347" s="2">
        <v>100</v>
      </c>
      <c r="V347" s="2">
        <v>100</v>
      </c>
      <c r="W347" s="2">
        <v>100</v>
      </c>
      <c r="X347" s="2">
        <v>100</v>
      </c>
      <c r="Y347" s="2">
        <v>100</v>
      </c>
      <c r="Z347" s="2">
        <v>100</v>
      </c>
      <c r="AA347" s="2">
        <v>100</v>
      </c>
      <c r="AB347" s="2">
        <v>100</v>
      </c>
      <c r="AC347" s="2">
        <v>100</v>
      </c>
      <c r="AD347" s="2">
        <v>100</v>
      </c>
      <c r="AE347" s="2">
        <v>100</v>
      </c>
      <c r="AF347" s="2">
        <v>100</v>
      </c>
      <c r="AG347" s="2">
        <v>100</v>
      </c>
      <c r="AH347" s="2">
        <v>100</v>
      </c>
      <c r="AI347" s="2">
        <v>100</v>
      </c>
      <c r="AJ347" s="2">
        <v>100</v>
      </c>
      <c r="AK347" s="2"/>
      <c r="AL347" s="2"/>
      <c r="AM347" s="2"/>
      <c r="AN347" s="2"/>
      <c r="AO347" s="2"/>
    </row>
    <row r="348" spans="1:41" ht="15" customHeight="1" x14ac:dyDescent="0.25">
      <c r="A348" s="10" t="s">
        <v>429</v>
      </c>
      <c r="B348" s="10" t="s">
        <v>436</v>
      </c>
      <c r="C348" s="10" t="str">
        <f>VLOOKUP(B348,codes!A:F,3,FALSE)</f>
        <v>Anzahl - konventionelle Pkw (Bestand)</v>
      </c>
      <c r="D348" s="10" t="s">
        <v>26</v>
      </c>
      <c r="E348" s="10" t="s">
        <v>437</v>
      </c>
      <c r="F348" s="10" t="s">
        <v>89</v>
      </c>
      <c r="G348" s="10" t="s">
        <v>15</v>
      </c>
      <c r="H348" s="6" t="s">
        <v>183</v>
      </c>
      <c r="I348" s="6"/>
      <c r="J348" s="6"/>
      <c r="K348" s="2">
        <v>45.483859051167315</v>
      </c>
      <c r="L348" s="2">
        <v>44.524440618079957</v>
      </c>
      <c r="M348" s="2">
        <v>43.458959607754963</v>
      </c>
      <c r="N348" s="2">
        <v>42.261876816725</v>
      </c>
      <c r="O348" s="2">
        <v>40.875508128455309</v>
      </c>
      <c r="P348" s="2">
        <v>39.120929963054252</v>
      </c>
      <c r="Q348" s="2">
        <v>37.289946950099313</v>
      </c>
      <c r="R348" s="2">
        <v>35.379692082354474</v>
      </c>
      <c r="S348" s="2">
        <v>33.389887496971241</v>
      </c>
      <c r="T348" s="2">
        <v>31.35714994058069</v>
      </c>
      <c r="U348" s="2">
        <v>29.229870653107106</v>
      </c>
      <c r="V348" s="2">
        <v>27.213651619609209</v>
      </c>
      <c r="W348" s="2">
        <v>25.301602539217594</v>
      </c>
      <c r="X348" s="2">
        <v>23.506634561670907</v>
      </c>
      <c r="Y348" s="2">
        <v>21.82872467320826</v>
      </c>
      <c r="Z348" s="2">
        <v>20.268734204301566</v>
      </c>
      <c r="AA348" s="2">
        <v>18.824336797440946</v>
      </c>
      <c r="AB348" s="2">
        <v>17.501160145016893</v>
      </c>
      <c r="AC348" s="2">
        <v>16.296064056284916</v>
      </c>
      <c r="AD348" s="2">
        <v>15.20682208721529</v>
      </c>
      <c r="AE348" s="2">
        <v>14.229501640640837</v>
      </c>
      <c r="AF348" s="2">
        <v>13.360168599457046</v>
      </c>
      <c r="AG348" s="2">
        <v>12.595744386278561</v>
      </c>
      <c r="AH348" s="2">
        <v>11.931445472810964</v>
      </c>
      <c r="AI348" s="2">
        <v>11.364015157282362</v>
      </c>
      <c r="AJ348" s="2">
        <v>10.889490859119727</v>
      </c>
      <c r="AK348" s="2"/>
      <c r="AL348" s="2"/>
      <c r="AM348" s="2"/>
      <c r="AN348" s="2"/>
      <c r="AO348" s="2"/>
    </row>
    <row r="349" spans="1:41" x14ac:dyDescent="0.25">
      <c r="A349" s="10" t="s">
        <v>429</v>
      </c>
      <c r="B349" s="10" t="s">
        <v>438</v>
      </c>
      <c r="C349" s="10" t="str">
        <f>VLOOKUP(B349,codes!A:F,3,FALSE)</f>
        <v>Anzahl konventionelle Pkw - Neuzulassungen (inkl. Hybrid-E-Pkw)</v>
      </c>
      <c r="D349" s="10" t="s">
        <v>26</v>
      </c>
      <c r="E349" s="10" t="s">
        <v>439</v>
      </c>
      <c r="F349" s="10" t="s">
        <v>89</v>
      </c>
      <c r="G349" s="10" t="s">
        <v>15</v>
      </c>
      <c r="H349" s="6" t="s">
        <v>183</v>
      </c>
      <c r="I349" s="6"/>
      <c r="J349" s="6"/>
      <c r="K349" s="2">
        <v>1.8928654961881681</v>
      </c>
      <c r="L349" s="2">
        <v>1.817237218605628</v>
      </c>
      <c r="M349" s="2">
        <v>1.757313231658576</v>
      </c>
      <c r="N349" s="2">
        <v>1.6434835343701792</v>
      </c>
      <c r="O349" s="2">
        <v>1.4113236544691783</v>
      </c>
      <c r="P349" s="2">
        <v>0.96829469159658754</v>
      </c>
      <c r="Q349" s="2">
        <v>0.77214196511651179</v>
      </c>
      <c r="R349" s="2">
        <v>0.57655182415758355</v>
      </c>
      <c r="S349" s="2">
        <v>0.38324852516379965</v>
      </c>
      <c r="T349" s="2">
        <v>0.20021021638676689</v>
      </c>
      <c r="U349" s="2">
        <v>0</v>
      </c>
      <c r="V349" s="2">
        <v>0</v>
      </c>
      <c r="W349" s="2">
        <v>0</v>
      </c>
      <c r="X349" s="2">
        <v>0</v>
      </c>
      <c r="Y349" s="2">
        <v>0</v>
      </c>
      <c r="Z349" s="2">
        <v>0</v>
      </c>
      <c r="AA349" s="2">
        <v>0</v>
      </c>
      <c r="AB349" s="2">
        <v>0</v>
      </c>
      <c r="AC349" s="2">
        <v>0</v>
      </c>
      <c r="AD349" s="2">
        <v>0</v>
      </c>
      <c r="AE349" s="2">
        <v>0</v>
      </c>
      <c r="AF349" s="2">
        <v>0</v>
      </c>
      <c r="AG349" s="2">
        <v>0</v>
      </c>
      <c r="AH349" s="2">
        <v>0</v>
      </c>
      <c r="AI349" s="2">
        <v>0</v>
      </c>
      <c r="AJ349" s="2">
        <v>0</v>
      </c>
      <c r="AK349" s="2"/>
      <c r="AL349" s="2"/>
      <c r="AM349" s="2"/>
      <c r="AN349" s="2"/>
      <c r="AO349" s="2"/>
    </row>
    <row r="350" spans="1:41" x14ac:dyDescent="0.25">
      <c r="A350" s="10" t="s">
        <v>429</v>
      </c>
      <c r="B350" s="10" t="s">
        <v>440</v>
      </c>
      <c r="C350" s="10" t="str">
        <f>VLOOKUP(B350,codes!A:F,3,FALSE)</f>
        <v>Anzahl - E-Lkw (Bestand)</v>
      </c>
      <c r="D350" s="10" t="s">
        <v>26</v>
      </c>
      <c r="E350" s="10" t="s">
        <v>441</v>
      </c>
      <c r="F350" s="10" t="s">
        <v>442</v>
      </c>
      <c r="G350" s="10" t="s">
        <v>15</v>
      </c>
      <c r="H350" s="6" t="s">
        <v>183</v>
      </c>
      <c r="I350" s="6"/>
      <c r="J350" s="6"/>
      <c r="K350" s="2">
        <v>144.89875385532477</v>
      </c>
      <c r="L350" s="2">
        <v>201.20363443681632</v>
      </c>
      <c r="M350" s="2">
        <v>262.7338591043025</v>
      </c>
      <c r="N350" s="2">
        <v>334.80845939341299</v>
      </c>
      <c r="O350" s="2">
        <v>435.71815303856471</v>
      </c>
      <c r="P350" s="2">
        <v>638.28967811388429</v>
      </c>
      <c r="Q350" s="2">
        <v>820.19591454103477</v>
      </c>
      <c r="R350" s="2">
        <v>1043.2523479629451</v>
      </c>
      <c r="S350" s="2">
        <v>1280.3202322461711</v>
      </c>
      <c r="T350" s="2">
        <v>1526.3907958528146</v>
      </c>
      <c r="U350" s="2">
        <v>1792.2009649887684</v>
      </c>
      <c r="V350" s="2">
        <v>2028.251756842024</v>
      </c>
      <c r="W350" s="2">
        <v>2239.452728440514</v>
      </c>
      <c r="X350" s="2">
        <v>2426.4808500801573</v>
      </c>
      <c r="Y350" s="2">
        <v>2594.9961194200737</v>
      </c>
      <c r="Z350" s="2">
        <v>2767.3467233186225</v>
      </c>
      <c r="AA350" s="2">
        <v>2923.8255734062786</v>
      </c>
      <c r="AB350" s="2">
        <v>3067.9551747218607</v>
      </c>
      <c r="AC350" s="2">
        <v>3200.2665878707412</v>
      </c>
      <c r="AD350" s="2">
        <v>3325.4074620741058</v>
      </c>
      <c r="AE350" s="2">
        <v>3445.9335712007492</v>
      </c>
      <c r="AF350" s="2">
        <v>3561.5419382078535</v>
      </c>
      <c r="AG350" s="2">
        <v>3668.2510089238212</v>
      </c>
      <c r="AH350" s="2">
        <v>3764.6635873092628</v>
      </c>
      <c r="AI350" s="2">
        <v>3850.1689599487072</v>
      </c>
      <c r="AJ350" s="2">
        <v>3923.8236978909558</v>
      </c>
      <c r="AK350" s="2"/>
      <c r="AL350" s="2"/>
      <c r="AM350" s="2"/>
      <c r="AN350" s="2"/>
      <c r="AO350" s="2"/>
    </row>
    <row r="351" spans="1:41" x14ac:dyDescent="0.25">
      <c r="A351" s="10" t="s">
        <v>429</v>
      </c>
      <c r="B351" s="10" t="s">
        <v>443</v>
      </c>
      <c r="C351" s="10" t="str">
        <f>VLOOKUP(B351,codes!A:F,3,FALSE)</f>
        <v>Anzahl - E-Lkw (Neuzulassungen)</v>
      </c>
      <c r="D351" s="10" t="s">
        <v>26</v>
      </c>
      <c r="E351" s="10" t="s">
        <v>444</v>
      </c>
      <c r="F351" s="10" t="s">
        <v>442</v>
      </c>
      <c r="G351" s="10" t="s">
        <v>15</v>
      </c>
      <c r="H351" s="6" t="s">
        <v>183</v>
      </c>
      <c r="I351" s="6"/>
      <c r="J351" s="6"/>
      <c r="K351" s="2">
        <v>58.060621236070098</v>
      </c>
      <c r="L351" s="2">
        <v>63.125133515445896</v>
      </c>
      <c r="M351" s="2">
        <v>70.762509500420521</v>
      </c>
      <c r="N351" s="2">
        <v>84.100825380307697</v>
      </c>
      <c r="O351" s="2">
        <v>117.30167170823258</v>
      </c>
      <c r="P351" s="2">
        <v>225.06119854226205</v>
      </c>
      <c r="Q351" s="2">
        <v>212.96787387208349</v>
      </c>
      <c r="R351" s="2">
        <v>263.69999057790216</v>
      </c>
      <c r="S351" s="2">
        <v>290.38264779528083</v>
      </c>
      <c r="T351" s="2">
        <v>315.83834855064441</v>
      </c>
      <c r="U351" s="2">
        <v>352.66986776554739</v>
      </c>
      <c r="V351" s="2">
        <v>339.31386151837353</v>
      </c>
      <c r="W351" s="2">
        <v>332.10563307384217</v>
      </c>
      <c r="X351" s="2">
        <v>324.81627475479758</v>
      </c>
      <c r="Y351" s="2">
        <v>323.07970225287886</v>
      </c>
      <c r="Z351" s="2">
        <v>342.39385241298049</v>
      </c>
      <c r="AA351" s="2">
        <v>340.9250927048343</v>
      </c>
      <c r="AB351" s="2">
        <v>342.58452460417163</v>
      </c>
      <c r="AC351" s="2">
        <v>344.9612339855455</v>
      </c>
      <c r="AD351" s="2">
        <v>351.66483015896341</v>
      </c>
      <c r="AE351" s="2">
        <v>360.85863040401136</v>
      </c>
      <c r="AF351" s="2">
        <v>368.40060396555555</v>
      </c>
      <c r="AG351" s="2">
        <v>371.59037530154058</v>
      </c>
      <c r="AH351" s="2">
        <v>372.59121398511502</v>
      </c>
      <c r="AI351" s="2">
        <v>372.28757040012374</v>
      </c>
      <c r="AJ351" s="2">
        <v>369.98004047590518</v>
      </c>
      <c r="AK351" s="2"/>
      <c r="AL351" s="2"/>
      <c r="AM351" s="2"/>
      <c r="AN351" s="2"/>
      <c r="AO351" s="2"/>
    </row>
    <row r="352" spans="1:41" ht="14.45" customHeight="1" x14ac:dyDescent="0.25">
      <c r="A352" s="10" t="s">
        <v>429</v>
      </c>
      <c r="B352" s="10" t="s">
        <v>445</v>
      </c>
      <c r="C352" s="10" t="str">
        <f>VLOOKUP(B352,codes!A:F,3,FALSE)</f>
        <v>Anzahl - konventionelle Lkw (Bestand)</v>
      </c>
      <c r="D352" s="10" t="s">
        <v>26</v>
      </c>
      <c r="E352" s="10" t="s">
        <v>446</v>
      </c>
      <c r="F352" s="10" t="s">
        <v>442</v>
      </c>
      <c r="G352" s="10" t="s">
        <v>15</v>
      </c>
      <c r="H352" s="6" t="s">
        <v>183</v>
      </c>
      <c r="I352" s="6"/>
      <c r="J352" s="6"/>
      <c r="K352" s="2">
        <v>3860.1817132251808</v>
      </c>
      <c r="L352" s="2">
        <v>3822.6102244448452</v>
      </c>
      <c r="M352" s="2">
        <v>3779.8245593059619</v>
      </c>
      <c r="N352" s="2">
        <v>3726.4976611077991</v>
      </c>
      <c r="O352" s="2">
        <v>3639.5340737797833</v>
      </c>
      <c r="P352" s="2">
        <v>3557.0984711787041</v>
      </c>
      <c r="Q352" s="2">
        <v>3409.3761378252079</v>
      </c>
      <c r="R352" s="2">
        <v>3247.1581982653702</v>
      </c>
      <c r="S352" s="2">
        <v>3056.0052165597176</v>
      </c>
      <c r="T352" s="2">
        <v>2838.6475003007645</v>
      </c>
      <c r="U352" s="2">
        <v>2599.3131529867487</v>
      </c>
      <c r="V352" s="2">
        <v>2375.3219985144956</v>
      </c>
      <c r="W352" s="2">
        <v>2165.6047852238753</v>
      </c>
      <c r="X352" s="2">
        <v>1971.3462793759472</v>
      </c>
      <c r="Y352" s="2">
        <v>1792.0426325240996</v>
      </c>
      <c r="Z352" s="2">
        <v>1627.4420896304748</v>
      </c>
      <c r="AA352" s="2">
        <v>1476.7068711792967</v>
      </c>
      <c r="AB352" s="2">
        <v>1339.8923861584667</v>
      </c>
      <c r="AC352" s="2">
        <v>1216.584962772791</v>
      </c>
      <c r="AD352" s="2">
        <v>1106.8077076622569</v>
      </c>
      <c r="AE352" s="2">
        <v>1009.345703639682</v>
      </c>
      <c r="AF352" s="2">
        <v>924.12292235356279</v>
      </c>
      <c r="AG352" s="2">
        <v>850.21328696586465</v>
      </c>
      <c r="AH352" s="2">
        <v>787.03929623990382</v>
      </c>
      <c r="AI352" s="2">
        <v>733.54439754028238</v>
      </c>
      <c r="AJ352" s="2">
        <v>688.77766524927131</v>
      </c>
      <c r="AK352" s="2"/>
      <c r="AL352" s="2"/>
      <c r="AM352" s="2"/>
      <c r="AN352" s="2"/>
      <c r="AO352" s="2"/>
    </row>
    <row r="353" spans="1:41" x14ac:dyDescent="0.25">
      <c r="A353" s="10" t="s">
        <v>429</v>
      </c>
      <c r="B353" s="10" t="s">
        <v>447</v>
      </c>
      <c r="C353" s="10" t="str">
        <f>VLOOKUP(B353,codes!A:F,3,FALSE)</f>
        <v>Anzahl - konventionelle Lkw (Neuzulassungen)</v>
      </c>
      <c r="D353" s="10" t="s">
        <v>26</v>
      </c>
      <c r="E353" s="10" t="s">
        <v>448</v>
      </c>
      <c r="F353" s="10" t="s">
        <v>442</v>
      </c>
      <c r="G353" s="10" t="s">
        <v>15</v>
      </c>
      <c r="H353" s="6" t="s">
        <v>183</v>
      </c>
      <c r="I353" s="6"/>
      <c r="J353" s="6"/>
      <c r="K353" s="2">
        <v>272.86654894432138</v>
      </c>
      <c r="L353" s="2">
        <v>269.32503098673294</v>
      </c>
      <c r="M353" s="2">
        <v>263.90533168185397</v>
      </c>
      <c r="N353" s="2">
        <v>253.81388942202744</v>
      </c>
      <c r="O353" s="2">
        <v>218.05876066377846</v>
      </c>
      <c r="P353" s="2">
        <v>218.07713064153549</v>
      </c>
      <c r="Q353" s="2">
        <v>148.62593265243407</v>
      </c>
      <c r="R353" s="2">
        <v>127.20112081702219</v>
      </c>
      <c r="S353" s="2">
        <v>88.514752772471795</v>
      </c>
      <c r="T353" s="2">
        <v>50.630370773028709</v>
      </c>
      <c r="U353" s="2">
        <v>14.344613742192415</v>
      </c>
      <c r="V353" s="2">
        <v>12.734631774233211</v>
      </c>
      <c r="W353" s="2">
        <v>10.829497172305905</v>
      </c>
      <c r="X353" s="2">
        <v>9.1214932298202598</v>
      </c>
      <c r="Y353" s="2">
        <v>6.9906566805584527</v>
      </c>
      <c r="Z353" s="2">
        <v>5.4404635495043836</v>
      </c>
      <c r="AA353" s="2">
        <v>4.6480380611116932</v>
      </c>
      <c r="AB353" s="2">
        <v>4.0616701385798546</v>
      </c>
      <c r="AC353" s="2">
        <v>3.6794100633445144</v>
      </c>
      <c r="AD353" s="2">
        <v>3.4903257583583875</v>
      </c>
      <c r="AE353" s="2">
        <v>3.2511712040450198</v>
      </c>
      <c r="AF353" s="2">
        <v>3.2643534458505883</v>
      </c>
      <c r="AG353" s="2">
        <v>3.3221581415951018</v>
      </c>
      <c r="AH353" s="2">
        <v>3.3258298251367329</v>
      </c>
      <c r="AI353" s="2">
        <v>3.4176148541956546</v>
      </c>
      <c r="AJ353" s="2">
        <v>3.4268614194303439</v>
      </c>
      <c r="AK353" s="2"/>
      <c r="AL353" s="2"/>
      <c r="AM353" s="2"/>
      <c r="AN353" s="2"/>
      <c r="AO353" s="2"/>
    </row>
    <row r="354" spans="1:41" ht="15" customHeight="1" x14ac:dyDescent="0.25">
      <c r="A354" s="10" t="s">
        <v>429</v>
      </c>
      <c r="B354" s="10" t="s">
        <v>449</v>
      </c>
      <c r="C354" s="10" t="str">
        <f>VLOOKUP(B354,codes!A:F,3,FALSE)</f>
        <v>Personenverkehrsleistung - Pkw</v>
      </c>
      <c r="D354" s="10" t="s">
        <v>26</v>
      </c>
      <c r="E354" s="10" t="s">
        <v>450</v>
      </c>
      <c r="F354" s="10" t="s">
        <v>451</v>
      </c>
      <c r="G354" s="10" t="s">
        <v>15</v>
      </c>
      <c r="H354" s="6" t="s">
        <v>183</v>
      </c>
      <c r="I354" s="6" t="s">
        <v>452</v>
      </c>
      <c r="J354" s="6"/>
      <c r="K354" s="2">
        <v>890.69842656244396</v>
      </c>
      <c r="L354" s="2">
        <v>923.32526507120269</v>
      </c>
      <c r="M354" s="2">
        <v>915.26641789572454</v>
      </c>
      <c r="N354" s="2">
        <v>912.28600167240222</v>
      </c>
      <c r="O354" s="2">
        <v>909.14978665404419</v>
      </c>
      <c r="P354" s="2">
        <v>905.60607042499544</v>
      </c>
      <c r="Q354" s="2">
        <v>906.12722859609164</v>
      </c>
      <c r="R354" s="2">
        <v>907.44043125577116</v>
      </c>
      <c r="S354" s="2">
        <v>908.64142477795815</v>
      </c>
      <c r="T354" s="2">
        <v>910.08008675682277</v>
      </c>
      <c r="U354" s="2">
        <v>911.73301888530125</v>
      </c>
      <c r="V354" s="2">
        <v>913.58791929991582</v>
      </c>
      <c r="W354" s="2">
        <v>915.18508382048435</v>
      </c>
      <c r="X354" s="2">
        <v>916.70075456952497</v>
      </c>
      <c r="Y354" s="2">
        <v>918.04599292749913</v>
      </c>
      <c r="Z354" s="2">
        <v>919.34478075370259</v>
      </c>
      <c r="AA354" s="2">
        <v>920.14458257607976</v>
      </c>
      <c r="AB354" s="2">
        <v>920.2465609494817</v>
      </c>
      <c r="AC354" s="2">
        <v>920.26619902952041</v>
      </c>
      <c r="AD354" s="2">
        <v>920.12071230975471</v>
      </c>
      <c r="AE354" s="2">
        <v>919.85734846527441</v>
      </c>
      <c r="AF354" s="2">
        <v>919.78360414856797</v>
      </c>
      <c r="AG354" s="2">
        <v>919.64506713335618</v>
      </c>
      <c r="AH354" s="2">
        <v>919.3683712706171</v>
      </c>
      <c r="AI354" s="2">
        <v>918.979877713002</v>
      </c>
      <c r="AJ354" s="2">
        <v>918.54209488191088</v>
      </c>
      <c r="AK354" s="2"/>
      <c r="AL354" s="2"/>
      <c r="AM354" s="2"/>
      <c r="AN354" s="2"/>
      <c r="AO354" s="2"/>
    </row>
    <row r="355" spans="1:41" x14ac:dyDescent="0.25">
      <c r="A355" s="10" t="s">
        <v>429</v>
      </c>
      <c r="B355" s="10" t="s">
        <v>449</v>
      </c>
      <c r="C355" s="10" t="str">
        <f>VLOOKUP(B355,codes!A:F,3,FALSE)</f>
        <v>Personenverkehrsleistung - Pkw</v>
      </c>
      <c r="D355" s="10" t="s">
        <v>26</v>
      </c>
      <c r="E355" s="10" t="s">
        <v>450</v>
      </c>
      <c r="F355" s="10" t="s">
        <v>453</v>
      </c>
      <c r="G355" s="10" t="s">
        <v>15</v>
      </c>
      <c r="H355" s="6" t="s">
        <v>183</v>
      </c>
      <c r="I355" s="6" t="s">
        <v>452</v>
      </c>
      <c r="J355" s="6"/>
      <c r="K355" s="2">
        <v>619.7566072880519</v>
      </c>
      <c r="L355" s="2">
        <v>640.5308418363403</v>
      </c>
      <c r="M355" s="2">
        <v>632.4356853534282</v>
      </c>
      <c r="N355" s="2">
        <v>628.92484525550526</v>
      </c>
      <c r="O355" s="2">
        <v>625.32047251919528</v>
      </c>
      <c r="P355" s="2">
        <v>621.43627972243428</v>
      </c>
      <c r="Q355" s="2">
        <v>621.42042684786713</v>
      </c>
      <c r="R355" s="2">
        <v>621.98483583545033</v>
      </c>
      <c r="S355" s="2">
        <v>622.46385727605332</v>
      </c>
      <c r="T355" s="2">
        <v>623.11887914047645</v>
      </c>
      <c r="U355" s="2">
        <v>623.90761780359207</v>
      </c>
      <c r="V355" s="2">
        <v>624.85565054820358</v>
      </c>
      <c r="W355" s="2">
        <v>625.61667899606925</v>
      </c>
      <c r="X355" s="2">
        <v>626.33641375313209</v>
      </c>
      <c r="Y355" s="2">
        <v>626.94890110315737</v>
      </c>
      <c r="Z355" s="2">
        <v>627.53875730302536</v>
      </c>
      <c r="AA355" s="2">
        <v>627.83770476482005</v>
      </c>
      <c r="AB355" s="2">
        <v>627.66958377146534</v>
      </c>
      <c r="AC355" s="2">
        <v>627.45459396248293</v>
      </c>
      <c r="AD355" s="2">
        <v>627.13219643032471</v>
      </c>
      <c r="AE355" s="2">
        <v>626.73300111367348</v>
      </c>
      <c r="AF355" s="2">
        <v>626.49233846023913</v>
      </c>
      <c r="AG355" s="2">
        <v>626.20578571863632</v>
      </c>
      <c r="AH355" s="2">
        <v>625.82809121844218</v>
      </c>
      <c r="AI355" s="2">
        <v>625.37304408522709</v>
      </c>
      <c r="AJ355" s="2">
        <v>624.88262716122631</v>
      </c>
      <c r="AK355" s="2"/>
      <c r="AL355" s="2"/>
      <c r="AM355" s="2"/>
      <c r="AN355" s="2"/>
      <c r="AO355" s="2"/>
    </row>
    <row r="356" spans="1:41" x14ac:dyDescent="0.25">
      <c r="A356" s="10" t="s">
        <v>429</v>
      </c>
      <c r="B356" s="10" t="s">
        <v>454</v>
      </c>
      <c r="C356" s="10" t="str">
        <f>VLOOKUP(B356,codes!A:F,3,FALSE)</f>
        <v>Personenverkehrsleistung - Oeffentlicher Verkehr</v>
      </c>
      <c r="D356" s="10" t="s">
        <v>26</v>
      </c>
      <c r="E356" s="10" t="s">
        <v>455</v>
      </c>
      <c r="F356" s="10" t="s">
        <v>451</v>
      </c>
      <c r="G356" s="10" t="s">
        <v>15</v>
      </c>
      <c r="H356" s="6" t="s">
        <v>183</v>
      </c>
      <c r="I356" s="6" t="s">
        <v>452</v>
      </c>
      <c r="J356" s="6"/>
      <c r="K356" s="2">
        <v>56.545127296291675</v>
      </c>
      <c r="L356" s="2">
        <v>51.361970935920134</v>
      </c>
      <c r="M356" s="2">
        <v>51.308071916656438</v>
      </c>
      <c r="N356" s="2">
        <v>51.550723826017744</v>
      </c>
      <c r="O356" s="2">
        <v>51.803708961080964</v>
      </c>
      <c r="P356" s="2">
        <v>51.944216732499768</v>
      </c>
      <c r="Q356" s="2">
        <v>52.397181775201688</v>
      </c>
      <c r="R356" s="2">
        <v>52.821395053865785</v>
      </c>
      <c r="S356" s="2">
        <v>53.166450220768439</v>
      </c>
      <c r="T356" s="2">
        <v>53.472146728371719</v>
      </c>
      <c r="U356" s="2">
        <v>53.760004013256911</v>
      </c>
      <c r="V356" s="2">
        <v>54.000689036333561</v>
      </c>
      <c r="W356" s="2">
        <v>54.237868378566361</v>
      </c>
      <c r="X356" s="2">
        <v>54.468552311978755</v>
      </c>
      <c r="Y356" s="2">
        <v>54.699869062660596</v>
      </c>
      <c r="Z356" s="2">
        <v>54.921368005776358</v>
      </c>
      <c r="AA356" s="2">
        <v>55.095373904954855</v>
      </c>
      <c r="AB356" s="2">
        <v>55.222530444385761</v>
      </c>
      <c r="AC356" s="2">
        <v>55.331261020435072</v>
      </c>
      <c r="AD356" s="2">
        <v>55.428582637206446</v>
      </c>
      <c r="AE356" s="2">
        <v>55.520072106016329</v>
      </c>
      <c r="AF356" s="2">
        <v>55.586722080993887</v>
      </c>
      <c r="AG356" s="2">
        <v>55.646280537559385</v>
      </c>
      <c r="AH356" s="2">
        <v>55.726258466653213</v>
      </c>
      <c r="AI356" s="2">
        <v>55.813212632653823</v>
      </c>
      <c r="AJ356" s="2">
        <v>55.91581081317689</v>
      </c>
      <c r="AK356" s="2"/>
      <c r="AL356" s="2"/>
      <c r="AM356" s="2"/>
      <c r="AN356" s="2"/>
      <c r="AO356" s="2"/>
    </row>
    <row r="357" spans="1:41" ht="14.45" customHeight="1" x14ac:dyDescent="0.25">
      <c r="A357" s="10" t="s">
        <v>429</v>
      </c>
      <c r="B357" s="10" t="s">
        <v>456</v>
      </c>
      <c r="C357" s="10" t="str">
        <f>VLOOKUP(B357,codes!A:F,3,FALSE)</f>
        <v>Personenverkehrsleistung - Bahn</v>
      </c>
      <c r="D357" s="10" t="s">
        <v>26</v>
      </c>
      <c r="E357" s="10" t="s">
        <v>457</v>
      </c>
      <c r="F357" s="10" t="s">
        <v>451</v>
      </c>
      <c r="G357" s="10" t="s">
        <v>15</v>
      </c>
      <c r="H357" s="6" t="s">
        <v>183</v>
      </c>
      <c r="I357" s="6" t="s">
        <v>452</v>
      </c>
      <c r="J357" s="6"/>
      <c r="K357" s="2">
        <v>136.59281516278031</v>
      </c>
      <c r="L357" s="2">
        <v>113.78307774019622</v>
      </c>
      <c r="M357" s="2">
        <v>115.21323328354875</v>
      </c>
      <c r="N357" s="2">
        <v>118.28822439552145</v>
      </c>
      <c r="O357" s="2">
        <v>121.5315891611754</v>
      </c>
      <c r="P357" s="2">
        <v>125.09788621250433</v>
      </c>
      <c r="Q357" s="2">
        <v>126.41810754935028</v>
      </c>
      <c r="R357" s="2">
        <v>127.32292547840002</v>
      </c>
      <c r="S357" s="2">
        <v>128.37591372320844</v>
      </c>
      <c r="T357" s="2">
        <v>129.23987313824355</v>
      </c>
      <c r="U357" s="2">
        <v>129.97522216403812</v>
      </c>
      <c r="V357" s="2">
        <v>130.55493307550168</v>
      </c>
      <c r="W357" s="2">
        <v>131.11308844876203</v>
      </c>
      <c r="X357" s="2">
        <v>131.66527051386595</v>
      </c>
      <c r="Y357" s="2">
        <v>132.17673483339911</v>
      </c>
      <c r="Z357" s="2">
        <v>132.659843492872</v>
      </c>
      <c r="AA357" s="2">
        <v>132.89510972042879</v>
      </c>
      <c r="AB357" s="2">
        <v>133.20423676207707</v>
      </c>
      <c r="AC357" s="2">
        <v>133.4920140056488</v>
      </c>
      <c r="AD357" s="2">
        <v>133.83741295262092</v>
      </c>
      <c r="AE357" s="2">
        <v>134.21387582601037</v>
      </c>
      <c r="AF357" s="2">
        <v>134.1907457049158</v>
      </c>
      <c r="AG357" s="2">
        <v>134.22354863643312</v>
      </c>
      <c r="AH357" s="2">
        <v>134.27405272339672</v>
      </c>
      <c r="AI357" s="2">
        <v>134.3758071366488</v>
      </c>
      <c r="AJ357" s="2">
        <v>134.51518803779624</v>
      </c>
      <c r="AK357" s="2"/>
      <c r="AL357" s="2"/>
      <c r="AM357" s="2"/>
      <c r="AN357" s="2"/>
      <c r="AO357" s="2"/>
    </row>
    <row r="358" spans="1:41" x14ac:dyDescent="0.25">
      <c r="A358" s="10" t="s">
        <v>429</v>
      </c>
      <c r="B358" s="10" t="s">
        <v>458</v>
      </c>
      <c r="C358" s="10" t="str">
        <f>VLOOKUP(B358,codes!A:F,3,FALSE)</f>
        <v>Personenverkehrsleistung - Rad</v>
      </c>
      <c r="D358" s="10" t="s">
        <v>26</v>
      </c>
      <c r="E358" s="10" t="s">
        <v>459</v>
      </c>
      <c r="F358" s="10" t="s">
        <v>451</v>
      </c>
      <c r="G358" s="10" t="s">
        <v>15</v>
      </c>
      <c r="H358" s="6" t="s">
        <v>183</v>
      </c>
      <c r="I358" s="6" t="s">
        <v>452</v>
      </c>
      <c r="J358" s="6"/>
      <c r="K358" s="2">
        <v>54.832959232375295</v>
      </c>
      <c r="L358" s="2">
        <v>58.829715128069097</v>
      </c>
      <c r="M358" s="2">
        <v>61.058504878355798</v>
      </c>
      <c r="N358" s="2">
        <v>63.765874819035304</v>
      </c>
      <c r="O358" s="2">
        <v>66.640749794553301</v>
      </c>
      <c r="P358" s="2">
        <v>69.681548756350793</v>
      </c>
      <c r="Q358" s="2">
        <v>70.811430576712908</v>
      </c>
      <c r="R358" s="2">
        <v>70.722953033344496</v>
      </c>
      <c r="S358" s="2">
        <v>70.414898713979596</v>
      </c>
      <c r="T358" s="2">
        <v>69.960869501319593</v>
      </c>
      <c r="U358" s="2">
        <v>69.462370740453991</v>
      </c>
      <c r="V358" s="2">
        <v>69.088870910571103</v>
      </c>
      <c r="W358" s="2">
        <v>68.716906210541197</v>
      </c>
      <c r="X358" s="2">
        <v>68.364171977555699</v>
      </c>
      <c r="Y358" s="2">
        <v>68.026779931023</v>
      </c>
      <c r="Z358" s="2">
        <v>67.684404607303392</v>
      </c>
      <c r="AA358" s="2">
        <v>67.393160372793602</v>
      </c>
      <c r="AB358" s="2">
        <v>67.111051707370294</v>
      </c>
      <c r="AC358" s="2">
        <v>66.848143448594996</v>
      </c>
      <c r="AD358" s="2">
        <v>66.596776892539495</v>
      </c>
      <c r="AE358" s="2">
        <v>66.360355536224702</v>
      </c>
      <c r="AF358" s="2">
        <v>66.225317736032409</v>
      </c>
      <c r="AG358" s="2">
        <v>66.10362268610119</v>
      </c>
      <c r="AH358" s="2">
        <v>66.011894664868407</v>
      </c>
      <c r="AI358" s="2">
        <v>65.945808804554304</v>
      </c>
      <c r="AJ358" s="2">
        <v>65.898222582664502</v>
      </c>
      <c r="AK358" s="2"/>
      <c r="AL358" s="2"/>
      <c r="AM358" s="2"/>
      <c r="AN358" s="2"/>
      <c r="AO358" s="2"/>
    </row>
    <row r="359" spans="1:41" ht="15" customHeight="1" x14ac:dyDescent="0.25">
      <c r="A359" s="10" t="s">
        <v>429</v>
      </c>
      <c r="B359" s="10" t="s">
        <v>460</v>
      </c>
      <c r="C359" s="10" t="str">
        <f>VLOOKUP(B359,codes!A:F,3,FALSE)</f>
        <v>Personenverkehrsleistung - Fuss</v>
      </c>
      <c r="D359" s="10" t="s">
        <v>26</v>
      </c>
      <c r="E359" s="10" t="s">
        <v>461</v>
      </c>
      <c r="F359" s="10" t="s">
        <v>451</v>
      </c>
      <c r="G359" s="10" t="s">
        <v>15</v>
      </c>
      <c r="H359" s="6" t="s">
        <v>183</v>
      </c>
      <c r="I359" s="6" t="s">
        <v>452</v>
      </c>
      <c r="J359" s="6"/>
      <c r="K359" s="2">
        <v>43.4475374617111</v>
      </c>
      <c r="L359" s="2">
        <v>43.313942373105697</v>
      </c>
      <c r="M359" s="2">
        <v>43.0438832055085</v>
      </c>
      <c r="N359" s="2">
        <v>42.703493389886802</v>
      </c>
      <c r="O359" s="2">
        <v>42.2801385941939</v>
      </c>
      <c r="P359" s="2">
        <v>41.8270935739829</v>
      </c>
      <c r="Q359" s="2">
        <v>41.458395082696605</v>
      </c>
      <c r="R359" s="2">
        <v>41.201048821760104</v>
      </c>
      <c r="S359" s="2">
        <v>40.900081764742204</v>
      </c>
      <c r="T359" s="2">
        <v>40.594379105736998</v>
      </c>
      <c r="U359" s="2">
        <v>40.267627698636595</v>
      </c>
      <c r="V359" s="2">
        <v>39.998666105732099</v>
      </c>
      <c r="W359" s="2">
        <v>39.730758849543001</v>
      </c>
      <c r="X359" s="2">
        <v>39.476050929612299</v>
      </c>
      <c r="Y359" s="2">
        <v>39.232112546065302</v>
      </c>
      <c r="Z359" s="2">
        <v>38.994501582169001</v>
      </c>
      <c r="AA359" s="2">
        <v>38.777609532084199</v>
      </c>
      <c r="AB359" s="2">
        <v>38.570805874861101</v>
      </c>
      <c r="AC359" s="2">
        <v>38.374013500626099</v>
      </c>
      <c r="AD359" s="2">
        <v>38.183391802503401</v>
      </c>
      <c r="AE359" s="2">
        <v>37.9970711942603</v>
      </c>
      <c r="AF359" s="2">
        <v>37.843853241785006</v>
      </c>
      <c r="AG359" s="2">
        <v>37.691668576514999</v>
      </c>
      <c r="AH359" s="2">
        <v>37.544511933345497</v>
      </c>
      <c r="AI359" s="2">
        <v>37.402047040428599</v>
      </c>
      <c r="AJ359" s="2">
        <v>37.262340809412102</v>
      </c>
      <c r="AK359" s="2"/>
      <c r="AL359" s="2"/>
      <c r="AM359" s="2"/>
      <c r="AN359" s="2"/>
      <c r="AO359" s="2"/>
    </row>
    <row r="360" spans="1:41" x14ac:dyDescent="0.25">
      <c r="A360" s="10" t="s">
        <v>429</v>
      </c>
      <c r="B360" s="10" t="s">
        <v>462</v>
      </c>
      <c r="C360" s="10" t="str">
        <f>VLOOKUP(B360,codes!A:F,3,FALSE)</f>
        <v>Elektrische Fahrleistung - Lkw</v>
      </c>
      <c r="D360" s="10" t="s">
        <v>26</v>
      </c>
      <c r="E360" s="10" t="s">
        <v>463</v>
      </c>
      <c r="F360" s="10" t="s">
        <v>453</v>
      </c>
      <c r="G360" s="10" t="s">
        <v>15</v>
      </c>
      <c r="H360" s="6" t="s">
        <v>183</v>
      </c>
      <c r="I360" s="6" t="s">
        <v>452</v>
      </c>
      <c r="J360" s="6"/>
      <c r="K360" s="2">
        <v>5.8321558369455202</v>
      </c>
      <c r="L360" s="2">
        <v>9.9982402808962174</v>
      </c>
      <c r="M360" s="2">
        <v>13.864276136823182</v>
      </c>
      <c r="N360" s="2">
        <v>17.416505640485404</v>
      </c>
      <c r="O360" s="2">
        <v>21.25680720445429</v>
      </c>
      <c r="P360" s="2">
        <v>28.03520716793664</v>
      </c>
      <c r="Q360" s="2">
        <v>34.923256414687373</v>
      </c>
      <c r="R360" s="2">
        <v>41.081699915537442</v>
      </c>
      <c r="S360" s="2">
        <v>47.000366616228291</v>
      </c>
      <c r="T360" s="2">
        <v>52.836924967145293</v>
      </c>
      <c r="U360" s="2">
        <v>60.204206972268288</v>
      </c>
      <c r="V360" s="2">
        <v>68.318873276223314</v>
      </c>
      <c r="W360" s="2">
        <v>74.880806950873335</v>
      </c>
      <c r="X360" s="2">
        <v>80.550506812400315</v>
      </c>
      <c r="Y360" s="2">
        <v>84.424223060816388</v>
      </c>
      <c r="Z360" s="2">
        <v>87.026816681090921</v>
      </c>
      <c r="AA360" s="2">
        <v>89.278409727925521</v>
      </c>
      <c r="AB360" s="2">
        <v>90.7885359262728</v>
      </c>
      <c r="AC360" s="2">
        <v>91.724577852379184</v>
      </c>
      <c r="AD360" s="2">
        <v>92.755447023634332</v>
      </c>
      <c r="AE360" s="2">
        <v>93.730001504280111</v>
      </c>
      <c r="AF360" s="2">
        <v>94.657491452888308</v>
      </c>
      <c r="AG360" s="2">
        <v>95.47808371568324</v>
      </c>
      <c r="AH360" s="2">
        <v>96.237037292255692</v>
      </c>
      <c r="AI360" s="2">
        <v>96.904055174638998</v>
      </c>
      <c r="AJ360" s="2">
        <v>97.429017075670203</v>
      </c>
      <c r="AK360" s="2"/>
      <c r="AL360" s="2"/>
      <c r="AM360" s="2"/>
      <c r="AN360" s="2"/>
      <c r="AO360" s="2"/>
    </row>
    <row r="361" spans="1:41" ht="14.45" customHeight="1" x14ac:dyDescent="0.25">
      <c r="A361" s="10" t="s">
        <v>429</v>
      </c>
      <c r="B361" s="10" t="s">
        <v>464</v>
      </c>
      <c r="C361" s="10" t="str">
        <f>VLOOKUP(B361,codes!A:F,3,FALSE)</f>
        <v>Güterverkehrsleistung -  Straße</v>
      </c>
      <c r="D361" s="10" t="s">
        <v>26</v>
      </c>
      <c r="E361" s="10" t="s">
        <v>465</v>
      </c>
      <c r="F361" s="10" t="s">
        <v>453</v>
      </c>
      <c r="G361" s="10" t="s">
        <v>15</v>
      </c>
      <c r="H361" s="6" t="s">
        <v>183</v>
      </c>
      <c r="I361" s="6" t="s">
        <v>452</v>
      </c>
      <c r="J361" s="6"/>
      <c r="K361" s="2">
        <v>117.36348614866081</v>
      </c>
      <c r="L361" s="2">
        <v>116.0738479065247</v>
      </c>
      <c r="M361" s="2">
        <v>118.44752782319408</v>
      </c>
      <c r="N361" s="2">
        <v>120.75105434302596</v>
      </c>
      <c r="O361" s="2">
        <v>121.3332327028906</v>
      </c>
      <c r="P361" s="2">
        <v>123.81097715880676</v>
      </c>
      <c r="Q361" s="2">
        <v>124.56408239930826</v>
      </c>
      <c r="R361" s="2">
        <v>125.97779906278451</v>
      </c>
      <c r="S361" s="2">
        <v>126.93022854321227</v>
      </c>
      <c r="T361" s="2">
        <v>127.52116567398372</v>
      </c>
      <c r="U361" s="2">
        <v>127.9359335697103</v>
      </c>
      <c r="V361" s="2">
        <v>128.21103162716039</v>
      </c>
      <c r="W361" s="2">
        <v>128.27589876740888</v>
      </c>
      <c r="X361" s="2">
        <v>128.22713201503026</v>
      </c>
      <c r="Y361" s="2">
        <v>128.03023398162625</v>
      </c>
      <c r="Z361" s="2">
        <v>128.13422802564003</v>
      </c>
      <c r="AA361" s="2">
        <v>128.33036573742569</v>
      </c>
      <c r="AB361" s="2">
        <v>128.54016560663965</v>
      </c>
      <c r="AC361" s="2">
        <v>128.77376786890846</v>
      </c>
      <c r="AD361" s="2">
        <v>129.1712071240315</v>
      </c>
      <c r="AE361" s="2">
        <v>129.66580768347345</v>
      </c>
      <c r="AF361" s="2">
        <v>130.32893091081414</v>
      </c>
      <c r="AG361" s="2">
        <v>131.02770922005658</v>
      </c>
      <c r="AH361" s="2">
        <v>131.72260808115038</v>
      </c>
      <c r="AI361" s="2">
        <v>132.42678215220039</v>
      </c>
      <c r="AJ361" s="2">
        <v>133.02172813536063</v>
      </c>
      <c r="AK361" s="2"/>
      <c r="AL361" s="2"/>
      <c r="AM361" s="2"/>
      <c r="AN361" s="2"/>
      <c r="AO361" s="2"/>
    </row>
    <row r="362" spans="1:41" ht="15" customHeight="1" x14ac:dyDescent="0.25">
      <c r="A362" s="10" t="s">
        <v>429</v>
      </c>
      <c r="B362" s="10" t="s">
        <v>464</v>
      </c>
      <c r="C362" s="10" t="str">
        <f>VLOOKUP(B362,codes!A:F,3,FALSE)</f>
        <v>Güterverkehrsleistung -  Straße</v>
      </c>
      <c r="D362" s="10" t="s">
        <v>26</v>
      </c>
      <c r="E362" s="10" t="s">
        <v>465</v>
      </c>
      <c r="F362" s="10" t="s">
        <v>466</v>
      </c>
      <c r="G362" s="10" t="s">
        <v>15</v>
      </c>
      <c r="H362" s="6" t="s">
        <v>183</v>
      </c>
      <c r="I362" s="6" t="s">
        <v>452</v>
      </c>
      <c r="J362" s="6"/>
      <c r="K362" s="2">
        <v>504.37984485161405</v>
      </c>
      <c r="L362" s="2">
        <v>507.25266529984276</v>
      </c>
      <c r="M362" s="2">
        <v>518.0949896518465</v>
      </c>
      <c r="N362" s="2">
        <v>524.30482184385801</v>
      </c>
      <c r="O362" s="2">
        <v>527.67692367735697</v>
      </c>
      <c r="P362" s="2">
        <v>532.04758329974948</v>
      </c>
      <c r="Q362" s="2">
        <v>533.08926067412983</v>
      </c>
      <c r="R362" s="2">
        <v>536.66003234376024</v>
      </c>
      <c r="S362" s="2">
        <v>538.20931539088645</v>
      </c>
      <c r="T362" s="2">
        <v>539.14775172306622</v>
      </c>
      <c r="U362" s="2">
        <v>538.56489534045897</v>
      </c>
      <c r="V362" s="2">
        <v>539.11764268758975</v>
      </c>
      <c r="W362" s="2">
        <v>539.4517791894873</v>
      </c>
      <c r="X362" s="2">
        <v>540.26644980071706</v>
      </c>
      <c r="Y362" s="2">
        <v>540.24386318574977</v>
      </c>
      <c r="Z362" s="2">
        <v>539.83871319229615</v>
      </c>
      <c r="AA362" s="2">
        <v>540.87024218155557</v>
      </c>
      <c r="AB362" s="2">
        <v>541.75700511784328</v>
      </c>
      <c r="AC362" s="2">
        <v>542.59606507865271</v>
      </c>
      <c r="AD362" s="2">
        <v>544.00339218979047</v>
      </c>
      <c r="AE362" s="2">
        <v>544.91619007635427</v>
      </c>
      <c r="AF362" s="2">
        <v>546.2755186663079</v>
      </c>
      <c r="AG362" s="2">
        <v>547.53123917028563</v>
      </c>
      <c r="AH362" s="2">
        <v>548.64933197969856</v>
      </c>
      <c r="AI362" s="2">
        <v>550.12770575262505</v>
      </c>
      <c r="AJ362" s="2">
        <v>551.0110880424653</v>
      </c>
      <c r="AK362" s="2"/>
      <c r="AL362" s="2"/>
      <c r="AM362" s="2"/>
      <c r="AN362" s="2"/>
      <c r="AO362" s="2"/>
    </row>
    <row r="363" spans="1:41" x14ac:dyDescent="0.25">
      <c r="A363" s="10" t="s">
        <v>429</v>
      </c>
      <c r="B363" s="10" t="s">
        <v>467</v>
      </c>
      <c r="C363" s="10" t="str">
        <f>VLOOKUP(B363,codes!A:F,3,FALSE)</f>
        <v>Güterverkehrsleistung - Schiene</v>
      </c>
      <c r="D363" s="10" t="s">
        <v>26</v>
      </c>
      <c r="E363" s="10" t="s">
        <v>468</v>
      </c>
      <c r="F363" s="10" t="s">
        <v>466</v>
      </c>
      <c r="G363" s="10" t="s">
        <v>15</v>
      </c>
      <c r="H363" s="6" t="s">
        <v>183</v>
      </c>
      <c r="I363" s="6" t="s">
        <v>452</v>
      </c>
      <c r="J363" s="6"/>
      <c r="K363" s="2">
        <v>109.48042817855423</v>
      </c>
      <c r="L363" s="2">
        <v>121.62255218022098</v>
      </c>
      <c r="M363" s="2">
        <v>116.97726137795014</v>
      </c>
      <c r="N363" s="2">
        <v>118.39329572043437</v>
      </c>
      <c r="O363" s="2">
        <v>122.69086216318166</v>
      </c>
      <c r="P363" s="2">
        <v>126.01634135583171</v>
      </c>
      <c r="Q363" s="2">
        <v>127.25997081074364</v>
      </c>
      <c r="R363" s="2">
        <v>124.50925471268307</v>
      </c>
      <c r="S363" s="2">
        <v>124.96744124866042</v>
      </c>
      <c r="T363" s="2">
        <v>126.3372658714808</v>
      </c>
      <c r="U363" s="2">
        <v>129.65895789478657</v>
      </c>
      <c r="V363" s="2">
        <v>130.59184569605728</v>
      </c>
      <c r="W363" s="2">
        <v>132.11502798739676</v>
      </c>
      <c r="X363" s="2">
        <v>133.149729846892</v>
      </c>
      <c r="Y363" s="2">
        <v>136.33295702591107</v>
      </c>
      <c r="Z363" s="2">
        <v>139.09000341042673</v>
      </c>
      <c r="AA363" s="2">
        <v>139.43451412602948</v>
      </c>
      <c r="AB363" s="2">
        <v>140.32529271027462</v>
      </c>
      <c r="AC363" s="2">
        <v>141.46114060333019</v>
      </c>
      <c r="AD363" s="2">
        <v>141.68404001172189</v>
      </c>
      <c r="AE363" s="2">
        <v>142.28368467163907</v>
      </c>
      <c r="AF363" s="2">
        <v>141.96840406291329</v>
      </c>
      <c r="AG363" s="2">
        <v>141.84115200588923</v>
      </c>
      <c r="AH363" s="2">
        <v>141.9588888831548</v>
      </c>
      <c r="AI363" s="2">
        <v>141.43655461857523</v>
      </c>
      <c r="AJ363" s="2">
        <v>141.99408844611992</v>
      </c>
      <c r="AK363" s="2"/>
      <c r="AL363" s="2"/>
      <c r="AM363" s="2"/>
      <c r="AN363" s="2"/>
      <c r="AO363" s="2"/>
    </row>
    <row r="364" spans="1:41" x14ac:dyDescent="0.25">
      <c r="A364" s="10" t="s">
        <v>429</v>
      </c>
      <c r="B364" s="10" t="s">
        <v>469</v>
      </c>
      <c r="C364" s="10" t="str">
        <f>VLOOKUP(B364,codes!A:F,3,FALSE)</f>
        <v>Güterverkehrsleistung - Schiff</v>
      </c>
      <c r="D364" s="10" t="s">
        <v>26</v>
      </c>
      <c r="E364" s="10" t="s">
        <v>470</v>
      </c>
      <c r="F364" s="10" t="s">
        <v>466</v>
      </c>
      <c r="G364" s="10" t="s">
        <v>15</v>
      </c>
      <c r="H364" s="6" t="s">
        <v>183</v>
      </c>
      <c r="I364" s="6" t="s">
        <v>452</v>
      </c>
      <c r="J364" s="6"/>
      <c r="K364" s="2">
        <v>40.85025445015367</v>
      </c>
      <c r="L364" s="2">
        <v>39.152229776657855</v>
      </c>
      <c r="M364" s="2">
        <v>38.444092255586909</v>
      </c>
      <c r="N364" s="2">
        <v>37.223980298678825</v>
      </c>
      <c r="O364" s="2">
        <v>36.484488945110797</v>
      </c>
      <c r="P364" s="2">
        <v>35.710513625320402</v>
      </c>
      <c r="Q364" s="2">
        <v>35.088437905666062</v>
      </c>
      <c r="R364" s="2">
        <v>34.627903397715251</v>
      </c>
      <c r="S364" s="2">
        <v>34.254223434908887</v>
      </c>
      <c r="T364" s="2">
        <v>33.954214715530199</v>
      </c>
      <c r="U364" s="2">
        <v>33.709861147040002</v>
      </c>
      <c r="V364" s="2">
        <v>33.536611562590195</v>
      </c>
      <c r="W364" s="2">
        <v>33.403075731938387</v>
      </c>
      <c r="X364" s="2">
        <v>33.284122617668984</v>
      </c>
      <c r="Y364" s="2">
        <v>33.210391888207369</v>
      </c>
      <c r="Z364" s="2">
        <v>33.142407345203033</v>
      </c>
      <c r="AA364" s="2">
        <v>33.063937684422726</v>
      </c>
      <c r="AB364" s="2">
        <v>32.998232566898992</v>
      </c>
      <c r="AC364" s="2">
        <v>32.942900469300504</v>
      </c>
      <c r="AD364" s="2">
        <v>32.891168192751813</v>
      </c>
      <c r="AE364" s="2">
        <v>32.841455489013029</v>
      </c>
      <c r="AF364" s="2">
        <v>32.785408550049191</v>
      </c>
      <c r="AG364" s="2">
        <v>32.737722907851818</v>
      </c>
      <c r="AH364" s="2">
        <v>32.698205075126062</v>
      </c>
      <c r="AI364" s="2">
        <v>32.663382140461714</v>
      </c>
      <c r="AJ364" s="2">
        <v>32.640243898469897</v>
      </c>
      <c r="AK364" s="2"/>
      <c r="AL364" s="2"/>
      <c r="AM364" s="2"/>
      <c r="AN364" s="2"/>
      <c r="AO364" s="2"/>
    </row>
    <row r="365" spans="1:41" x14ac:dyDescent="0.25">
      <c r="A365" s="10" t="s">
        <v>429</v>
      </c>
      <c r="B365" s="10" t="s">
        <v>471</v>
      </c>
      <c r="C365" s="10" t="str">
        <f>VLOOKUP(B365,codes!A:F,3,FALSE)</f>
        <v>Güterverkehrsleistung - Luft</v>
      </c>
      <c r="D365" s="10" t="s">
        <v>26</v>
      </c>
      <c r="E365" s="10" t="s">
        <v>472</v>
      </c>
      <c r="F365" s="10" t="s">
        <v>466</v>
      </c>
      <c r="G365" s="10" t="s">
        <v>15</v>
      </c>
      <c r="H365" s="6" t="s">
        <v>183</v>
      </c>
      <c r="I365" s="6" t="s">
        <v>452</v>
      </c>
      <c r="J365" s="6"/>
      <c r="K365" s="2">
        <v>4.7797286943784795E-2</v>
      </c>
      <c r="L365" s="2">
        <v>4.832326506085545E-2</v>
      </c>
      <c r="M365" s="2">
        <v>4.8590101633550563E-2</v>
      </c>
      <c r="N365" s="2">
        <v>4.8716109920948478E-2</v>
      </c>
      <c r="O365" s="2">
        <v>4.8835999696334245E-2</v>
      </c>
      <c r="P365" s="2">
        <v>4.8949017012512239E-2</v>
      </c>
      <c r="Q365" s="2">
        <v>4.9079141297950553E-2</v>
      </c>
      <c r="R365" s="2">
        <v>4.9200788981909278E-2</v>
      </c>
      <c r="S365" s="2">
        <v>4.9315772349639797E-2</v>
      </c>
      <c r="T365" s="2">
        <v>4.9426899705176157E-2</v>
      </c>
      <c r="U365" s="2">
        <v>4.9539866623324075E-2</v>
      </c>
      <c r="V365" s="2">
        <v>4.9660557762026346E-2</v>
      </c>
      <c r="W365" s="2">
        <v>4.9786273658323096E-2</v>
      </c>
      <c r="X365" s="2">
        <v>4.9918371961831839E-2</v>
      </c>
      <c r="Y365" s="2">
        <v>5.0063600473970474E-2</v>
      </c>
      <c r="Z365" s="2">
        <v>5.022092857053885E-2</v>
      </c>
      <c r="AA365" s="2">
        <v>5.0392025986411827E-2</v>
      </c>
      <c r="AB365" s="2">
        <v>5.0576070709756081E-2</v>
      </c>
      <c r="AC365" s="2">
        <v>5.0762691078206523E-2</v>
      </c>
      <c r="AD365" s="2">
        <v>5.0946465189491016E-2</v>
      </c>
      <c r="AE365" s="2">
        <v>5.1120322484801833E-2</v>
      </c>
      <c r="AF365" s="2">
        <v>5.1285269372329724E-2</v>
      </c>
      <c r="AG365" s="2">
        <v>5.1438599849838132E-2</v>
      </c>
      <c r="AH365" s="2">
        <v>5.1587482975126296E-2</v>
      </c>
      <c r="AI365" s="2">
        <v>5.1730146958434371E-2</v>
      </c>
      <c r="AJ365" s="2">
        <v>5.1864371836725938E-2</v>
      </c>
      <c r="AK365" s="2"/>
      <c r="AL365" s="2"/>
      <c r="AM365" s="2"/>
      <c r="AN365" s="2"/>
      <c r="AO365" s="2"/>
    </row>
    <row r="366" spans="1:41" x14ac:dyDescent="0.25">
      <c r="A366" s="10" t="s">
        <v>429</v>
      </c>
      <c r="B366" s="10" t="s">
        <v>473</v>
      </c>
      <c r="C366" s="10" t="str">
        <f>VLOOKUP(B366,codes!A:F,3,FALSE)</f>
        <v>Bestandszugehörigkeit - E-Pkw</v>
      </c>
      <c r="D366" s="10" t="s">
        <v>26</v>
      </c>
      <c r="E366" s="10" t="s">
        <v>474</v>
      </c>
      <c r="F366" s="10" t="s">
        <v>475</v>
      </c>
      <c r="G366" s="10" t="s">
        <v>15</v>
      </c>
      <c r="H366" s="6" t="s">
        <v>183</v>
      </c>
      <c r="I366" s="6"/>
      <c r="J366" s="6"/>
      <c r="K366" s="2">
        <v>17.699999999999996</v>
      </c>
      <c r="L366" s="2">
        <v>17.7</v>
      </c>
      <c r="M366" s="2">
        <v>17.7</v>
      </c>
      <c r="N366" s="2">
        <v>17.700000000000003</v>
      </c>
      <c r="O366" s="2">
        <v>17.7</v>
      </c>
      <c r="P366" s="2">
        <v>17.7</v>
      </c>
      <c r="Q366" s="2">
        <v>17.699999999999996</v>
      </c>
      <c r="R366" s="2">
        <v>17.7</v>
      </c>
      <c r="S366" s="2">
        <v>17.700000000000003</v>
      </c>
      <c r="T366" s="2">
        <v>17.7</v>
      </c>
      <c r="U366" s="2">
        <v>17.700000000000003</v>
      </c>
      <c r="V366" s="2">
        <v>17.699999999999996</v>
      </c>
      <c r="W366" s="2">
        <v>17.7</v>
      </c>
      <c r="X366" s="2">
        <v>17.7</v>
      </c>
      <c r="Y366" s="2">
        <v>17.7</v>
      </c>
      <c r="Z366" s="2">
        <v>17.700000000000003</v>
      </c>
      <c r="AA366" s="2">
        <v>17.699999999999996</v>
      </c>
      <c r="AB366" s="2">
        <v>17.699999999999996</v>
      </c>
      <c r="AC366" s="2">
        <v>17.7</v>
      </c>
      <c r="AD366" s="2">
        <v>17.7</v>
      </c>
      <c r="AE366" s="2">
        <v>17.700000000000003</v>
      </c>
      <c r="AF366" s="2">
        <v>17.7</v>
      </c>
      <c r="AG366" s="2">
        <v>17.7</v>
      </c>
      <c r="AH366" s="2">
        <v>17.7</v>
      </c>
      <c r="AI366" s="2">
        <v>17.7</v>
      </c>
      <c r="AJ366" s="2">
        <v>17.7</v>
      </c>
      <c r="AK366" s="2"/>
      <c r="AL366" s="2"/>
      <c r="AM366" s="2"/>
      <c r="AN366" s="2"/>
      <c r="AO366" s="2"/>
    </row>
    <row r="367" spans="1:41" x14ac:dyDescent="0.25">
      <c r="A367" s="10" t="s">
        <v>429</v>
      </c>
      <c r="B367" s="10" t="s">
        <v>476</v>
      </c>
      <c r="C367" s="10" t="str">
        <f>VLOOKUP(B367,codes!A:F,3,FALSE)</f>
        <v>Bestandszugehörigkeit - konventionelle Pkw</v>
      </c>
      <c r="D367" s="10" t="s">
        <v>26</v>
      </c>
      <c r="E367" s="10" t="s">
        <v>477</v>
      </c>
      <c r="F367" s="10" t="s">
        <v>475</v>
      </c>
      <c r="G367" s="10" t="s">
        <v>15</v>
      </c>
      <c r="H367" s="6" t="s">
        <v>183</v>
      </c>
      <c r="I367" s="6"/>
      <c r="J367" s="6"/>
      <c r="K367" s="2">
        <v>16.232614378616976</v>
      </c>
      <c r="L367" s="2">
        <v>16.233883951390645</v>
      </c>
      <c r="M367" s="2">
        <v>16.246907275693506</v>
      </c>
      <c r="N367" s="2">
        <v>16.247587029109237</v>
      </c>
      <c r="O367" s="2">
        <v>16.240537510761204</v>
      </c>
      <c r="P367" s="2">
        <v>16.197406007208052</v>
      </c>
      <c r="Q367" s="2">
        <v>16.145051903136817</v>
      </c>
      <c r="R367" s="2">
        <v>16.130479568308193</v>
      </c>
      <c r="S367" s="2">
        <v>16.154513367975632</v>
      </c>
      <c r="T367" s="2">
        <v>16.562817551884411</v>
      </c>
      <c r="U367" s="2"/>
      <c r="V367" s="2"/>
      <c r="W367" s="2"/>
      <c r="X367" s="2"/>
      <c r="Y367" s="2"/>
      <c r="Z367" s="2"/>
      <c r="AA367" s="2"/>
      <c r="AB367" s="2"/>
      <c r="AC367" s="2"/>
      <c r="AD367" s="2"/>
      <c r="AE367" s="2"/>
      <c r="AF367" s="2"/>
      <c r="AG367" s="2"/>
      <c r="AH367" s="2"/>
      <c r="AI367" s="2"/>
      <c r="AJ367" s="2"/>
      <c r="AK367" s="2"/>
      <c r="AL367" s="2"/>
      <c r="AM367" s="2"/>
      <c r="AN367" s="2"/>
      <c r="AO367" s="2"/>
    </row>
    <row r="368" spans="1:41" ht="15" customHeight="1" x14ac:dyDescent="0.25">
      <c r="A368" s="10" t="s">
        <v>429</v>
      </c>
      <c r="B368" s="10" t="s">
        <v>478</v>
      </c>
      <c r="C368" s="10" t="str">
        <f>VLOOKUP(B368,codes!A:F,3,FALSE)</f>
        <v>Kraftstoffmix - fossil</v>
      </c>
      <c r="D368" s="10" t="s">
        <v>26</v>
      </c>
      <c r="E368" s="10" t="s">
        <v>479</v>
      </c>
      <c r="F368" s="10" t="s">
        <v>104</v>
      </c>
      <c r="G368" s="10" t="s">
        <v>15</v>
      </c>
      <c r="H368" s="6" t="s">
        <v>183</v>
      </c>
      <c r="I368" s="6"/>
      <c r="J368" s="6"/>
      <c r="K368" s="2">
        <v>1889.0856533831372</v>
      </c>
      <c r="L368" s="2">
        <v>1822.5976537789259</v>
      </c>
      <c r="M368" s="2">
        <v>1778.5297351632137</v>
      </c>
      <c r="N368" s="2">
        <v>1684.1830943855705</v>
      </c>
      <c r="O368" s="2">
        <v>1606.7761702695918</v>
      </c>
      <c r="P368" s="2">
        <v>1538.2594676031156</v>
      </c>
      <c r="Q368" s="2">
        <v>1401.3196227338294</v>
      </c>
      <c r="R368" s="2">
        <v>1276.2097747163004</v>
      </c>
      <c r="S368" s="2">
        <v>1145.2782466974516</v>
      </c>
      <c r="T368" s="2">
        <v>1011.6818291872347</v>
      </c>
      <c r="U368" s="2">
        <v>876.48967769439378</v>
      </c>
      <c r="V368" s="2">
        <v>753.06683388076749</v>
      </c>
      <c r="W368" s="2">
        <v>647.24538950734086</v>
      </c>
      <c r="X368" s="2">
        <v>556.23322430178189</v>
      </c>
      <c r="Y368" s="2">
        <v>476.46624152975784</v>
      </c>
      <c r="Z368" s="2">
        <v>406.40527235696379</v>
      </c>
      <c r="AA368" s="2">
        <v>348.33811370382159</v>
      </c>
      <c r="AB368" s="2">
        <v>298.96433357795092</v>
      </c>
      <c r="AC368" s="2">
        <v>257.4935143700593</v>
      </c>
      <c r="AD368" s="2">
        <v>221.80626919295494</v>
      </c>
      <c r="AE368" s="2">
        <v>190.75389803644904</v>
      </c>
      <c r="AF368" s="2">
        <v>168.47870959691733</v>
      </c>
      <c r="AG368" s="2">
        <v>147.26154429164211</v>
      </c>
      <c r="AH368" s="2">
        <v>130.05002868077298</v>
      </c>
      <c r="AI368" s="2">
        <v>114.74266479539446</v>
      </c>
      <c r="AJ368" s="2">
        <v>101.95414353002748</v>
      </c>
      <c r="AK368" s="2"/>
      <c r="AL368" s="2"/>
      <c r="AM368" s="2"/>
      <c r="AN368" s="2"/>
      <c r="AO368" s="2"/>
    </row>
    <row r="369" spans="1:41" x14ac:dyDescent="0.25">
      <c r="A369" s="10" t="s">
        <v>429</v>
      </c>
      <c r="B369" s="10" t="s">
        <v>478</v>
      </c>
      <c r="C369" s="10" t="str">
        <f>VLOOKUP(B369,codes!A:F,3,FALSE)</f>
        <v>Kraftstoffmix - fossil</v>
      </c>
      <c r="D369" s="10" t="s">
        <v>26</v>
      </c>
      <c r="E369" s="10" t="s">
        <v>479</v>
      </c>
      <c r="F369" s="10" t="s">
        <v>105</v>
      </c>
      <c r="G369" s="10" t="s">
        <v>15</v>
      </c>
      <c r="H369" s="6" t="s">
        <v>183</v>
      </c>
      <c r="I369" s="6"/>
      <c r="J369" s="6"/>
      <c r="K369" s="2">
        <v>524.74601482864921</v>
      </c>
      <c r="L369" s="2">
        <v>506.27712604970162</v>
      </c>
      <c r="M369" s="2">
        <v>494.03603754533714</v>
      </c>
      <c r="N369" s="2">
        <v>467.82863732932515</v>
      </c>
      <c r="O369" s="2">
        <v>446.32671396377549</v>
      </c>
      <c r="P369" s="2">
        <v>427.29429655642099</v>
      </c>
      <c r="Q369" s="2">
        <v>389.25545075939704</v>
      </c>
      <c r="R369" s="2">
        <v>354.50271519897234</v>
      </c>
      <c r="S369" s="2">
        <v>318.13284630484765</v>
      </c>
      <c r="T369" s="2">
        <v>281.02273032978741</v>
      </c>
      <c r="U369" s="2">
        <v>243.46935491510936</v>
      </c>
      <c r="V369" s="2">
        <v>209.18523163354652</v>
      </c>
      <c r="W369" s="2">
        <v>179.79038597426134</v>
      </c>
      <c r="X369" s="2">
        <v>154.50922897271718</v>
      </c>
      <c r="Y369" s="2">
        <v>132.35173375826605</v>
      </c>
      <c r="Z369" s="2">
        <v>112.89035343248995</v>
      </c>
      <c r="AA369" s="2">
        <v>96.760587139950445</v>
      </c>
      <c r="AB369" s="2">
        <v>83.045648216097476</v>
      </c>
      <c r="AC369" s="2">
        <v>71.525976213905366</v>
      </c>
      <c r="AD369" s="2">
        <v>61.612852553598593</v>
      </c>
      <c r="AE369" s="2">
        <v>52.987193899013619</v>
      </c>
      <c r="AF369" s="2">
        <v>46.799641554699257</v>
      </c>
      <c r="AG369" s="2">
        <v>40.905984525456141</v>
      </c>
      <c r="AH369" s="2">
        <v>36.125007966881384</v>
      </c>
      <c r="AI369" s="2">
        <v>31.872962443165129</v>
      </c>
      <c r="AJ369" s="2">
        <v>28.320595425007632</v>
      </c>
      <c r="AK369" s="2"/>
      <c r="AL369" s="2"/>
      <c r="AM369" s="2"/>
      <c r="AN369" s="2"/>
      <c r="AO369" s="2"/>
    </row>
    <row r="370" spans="1:41" x14ac:dyDescent="0.25">
      <c r="A370" s="10" t="s">
        <v>429</v>
      </c>
      <c r="B370" s="10" t="s">
        <v>480</v>
      </c>
      <c r="C370" s="10" t="str">
        <f>VLOOKUP(B370,codes!A:F,3,FALSE)</f>
        <v>Kraftstoffmix - biogen - aus Futter- und Nahrungsmitteln / aus Altspeiseölen und Tierfetten</v>
      </c>
      <c r="D370" s="10" t="s">
        <v>26</v>
      </c>
      <c r="E370" s="10" t="s">
        <v>481</v>
      </c>
      <c r="F370" s="10" t="s">
        <v>104</v>
      </c>
      <c r="G370" s="10" t="s">
        <v>15</v>
      </c>
      <c r="H370" s="6" t="s">
        <v>183</v>
      </c>
      <c r="I370" s="6"/>
      <c r="J370" s="6"/>
      <c r="K370" s="2">
        <v>130.28453981553454</v>
      </c>
      <c r="L370" s="2">
        <v>128.22995764547832</v>
      </c>
      <c r="M370" s="2">
        <v>125.23239739411868</v>
      </c>
      <c r="N370" s="2">
        <v>123.30205297918697</v>
      </c>
      <c r="O370" s="2">
        <v>119.40791031475281</v>
      </c>
      <c r="P370" s="2">
        <v>90.563995405693845</v>
      </c>
      <c r="Q370" s="2">
        <v>87.56027599257655</v>
      </c>
      <c r="R370" s="2">
        <v>82.556051435172634</v>
      </c>
      <c r="S370" s="2">
        <v>77.800111088715667</v>
      </c>
      <c r="T370" s="2">
        <v>74.290398463629202</v>
      </c>
      <c r="U370" s="2">
        <v>70.084400650247616</v>
      </c>
      <c r="V370" s="2">
        <v>66.077306725738993</v>
      </c>
      <c r="W370" s="2">
        <v>62.070936995558199</v>
      </c>
      <c r="X370" s="2">
        <v>58.171064116323159</v>
      </c>
      <c r="Y370" s="2">
        <v>55.517270131082689</v>
      </c>
      <c r="Z370" s="2">
        <v>54.266194469076645</v>
      </c>
      <c r="AA370" s="2">
        <v>52.258542693001424</v>
      </c>
      <c r="AB370" s="2">
        <v>50.25039545548848</v>
      </c>
      <c r="AC370" s="2">
        <v>49.310424061300317</v>
      </c>
      <c r="AD370" s="2">
        <v>48.437868638664632</v>
      </c>
      <c r="AE370" s="2">
        <v>48.665939413192689</v>
      </c>
      <c r="AF370" s="2">
        <v>46.654387708545777</v>
      </c>
      <c r="AG370" s="2">
        <v>46.642081758078504</v>
      </c>
      <c r="AH370" s="2">
        <v>45.765320969807632</v>
      </c>
      <c r="AI370" s="2">
        <v>46.021938677966375</v>
      </c>
      <c r="AJ370" s="2">
        <v>45.726456768262167</v>
      </c>
      <c r="AK370" s="2"/>
      <c r="AL370" s="2"/>
      <c r="AM370" s="2"/>
      <c r="AN370" s="2"/>
      <c r="AO370" s="2"/>
    </row>
    <row r="371" spans="1:41" x14ac:dyDescent="0.25">
      <c r="A371" s="10" t="s">
        <v>429</v>
      </c>
      <c r="B371" s="10" t="s">
        <v>480</v>
      </c>
      <c r="C371" s="10" t="str">
        <f>VLOOKUP(B371,codes!A:F,3,FALSE)</f>
        <v>Kraftstoffmix - biogen - aus Futter- und Nahrungsmitteln / aus Altspeiseölen und Tierfetten</v>
      </c>
      <c r="D371" s="10" t="s">
        <v>26</v>
      </c>
      <c r="E371" s="10" t="s">
        <v>481</v>
      </c>
      <c r="F371" s="10" t="s">
        <v>105</v>
      </c>
      <c r="G371" s="10" t="s">
        <v>15</v>
      </c>
      <c r="H371" s="6" t="s">
        <v>183</v>
      </c>
      <c r="I371" s="6"/>
      <c r="J371" s="6"/>
      <c r="K371" s="2">
        <v>36.190149948759597</v>
      </c>
      <c r="L371" s="2">
        <v>35.619432679299535</v>
      </c>
      <c r="M371" s="2">
        <v>34.786777053921853</v>
      </c>
      <c r="N371" s="2">
        <v>34.250570271996381</v>
      </c>
      <c r="O371" s="2">
        <v>33.168863976320225</v>
      </c>
      <c r="P371" s="2">
        <v>25.156665390470511</v>
      </c>
      <c r="Q371" s="2">
        <v>24.322298886826818</v>
      </c>
      <c r="R371" s="2">
        <v>22.932236509770174</v>
      </c>
      <c r="S371" s="2">
        <v>21.611141969087686</v>
      </c>
      <c r="T371" s="2">
        <v>20.636221795452556</v>
      </c>
      <c r="U371" s="2">
        <v>19.467889069513227</v>
      </c>
      <c r="V371" s="2">
        <v>18.354807423816386</v>
      </c>
      <c r="W371" s="2">
        <v>17.241926943210611</v>
      </c>
      <c r="X371" s="2">
        <v>16.158628921200876</v>
      </c>
      <c r="Y371" s="2">
        <v>15.421463925300747</v>
      </c>
      <c r="Z371" s="2">
        <v>15.073942908076845</v>
      </c>
      <c r="AA371" s="2">
        <v>14.516261859167061</v>
      </c>
      <c r="AB371" s="2">
        <v>13.958443182080133</v>
      </c>
      <c r="AC371" s="2">
        <v>13.697340017027866</v>
      </c>
      <c r="AD371" s="2">
        <v>13.454963510740175</v>
      </c>
      <c r="AE371" s="2">
        <v>13.518316503664636</v>
      </c>
      <c r="AF371" s="2">
        <v>12.959552141262716</v>
      </c>
      <c r="AG371" s="2">
        <v>12.956133821688473</v>
      </c>
      <c r="AH371" s="2">
        <v>12.712589158279897</v>
      </c>
      <c r="AI371" s="2">
        <v>12.783871854990659</v>
      </c>
      <c r="AJ371" s="2">
        <v>12.701793546739491</v>
      </c>
      <c r="AK371" s="2"/>
      <c r="AL371" s="2"/>
      <c r="AM371" s="2"/>
      <c r="AN371" s="2"/>
      <c r="AO371" s="2"/>
    </row>
    <row r="372" spans="1:41" ht="15" customHeight="1" x14ac:dyDescent="0.25">
      <c r="A372" s="10" t="s">
        <v>429</v>
      </c>
      <c r="B372" s="10" t="s">
        <v>482</v>
      </c>
      <c r="C372" s="10" t="str">
        <f>VLOOKUP(B372,codes!A:F,3,FALSE)</f>
        <v>Kraftstoffmix - biogen fortschrittlich - nach Anhang IX Teil A der RED</v>
      </c>
      <c r="D372" s="10" t="s">
        <v>26</v>
      </c>
      <c r="E372" s="10" t="s">
        <v>483</v>
      </c>
      <c r="F372" s="10" t="s">
        <v>104</v>
      </c>
      <c r="G372" s="10" t="s">
        <v>15</v>
      </c>
      <c r="H372" s="6" t="s">
        <v>183</v>
      </c>
      <c r="I372" s="6"/>
      <c r="J372" s="6"/>
      <c r="K372" s="2">
        <v>54.738430300894215</v>
      </c>
      <c r="L372" s="2">
        <v>63.541807085065692</v>
      </c>
      <c r="M372" s="2">
        <v>48.587111901990603</v>
      </c>
      <c r="N372" s="2">
        <v>75.393777753941805</v>
      </c>
      <c r="O372" s="2">
        <v>64.731274485562224</v>
      </c>
      <c r="P372" s="2">
        <v>35.289250340295268</v>
      </c>
      <c r="Q372" s="2">
        <v>34.988417502847696</v>
      </c>
      <c r="R372" s="2">
        <v>32.776562887408268</v>
      </c>
      <c r="S372" s="2">
        <v>31.566059274668916</v>
      </c>
      <c r="T372" s="2">
        <v>29.352529332580819</v>
      </c>
      <c r="U372" s="2">
        <v>27.132555185962758</v>
      </c>
      <c r="V372" s="2">
        <v>25.92261989760993</v>
      </c>
      <c r="W372" s="2">
        <v>24.740117175516204</v>
      </c>
      <c r="X372" s="2">
        <v>22.577437224062276</v>
      </c>
      <c r="Y372" s="2">
        <v>21.433608909493582</v>
      </c>
      <c r="Z372" s="2">
        <v>20.318862670017719</v>
      </c>
      <c r="AA372" s="2">
        <v>19.26012123924076</v>
      </c>
      <c r="AB372" s="2">
        <v>19.214204395260218</v>
      </c>
      <c r="AC372" s="2">
        <v>18.177588564758612</v>
      </c>
      <c r="AD372" s="2">
        <v>18.148608899253791</v>
      </c>
      <c r="AE372" s="2">
        <v>18.125966500141633</v>
      </c>
      <c r="AF372" s="2">
        <v>17.108104859230124</v>
      </c>
      <c r="AG372" s="2">
        <v>17.094520768860349</v>
      </c>
      <c r="AH372" s="2">
        <v>17.084269016802093</v>
      </c>
      <c r="AI372" s="2">
        <v>17.076169358798211</v>
      </c>
      <c r="AJ372" s="2">
        <v>17.070136808998718</v>
      </c>
      <c r="AK372" s="2"/>
      <c r="AL372" s="2"/>
      <c r="AM372" s="2"/>
      <c r="AN372" s="2"/>
      <c r="AO372" s="2"/>
    </row>
    <row r="373" spans="1:41" x14ac:dyDescent="0.25">
      <c r="A373" s="10" t="s">
        <v>429</v>
      </c>
      <c r="B373" s="10" t="s">
        <v>482</v>
      </c>
      <c r="C373" s="10" t="str">
        <f>VLOOKUP(B373,codes!A:F,3,FALSE)</f>
        <v>Kraftstoffmix - biogen fortschrittlich - nach Anhang IX Teil A der RED</v>
      </c>
      <c r="D373" s="10" t="s">
        <v>26</v>
      </c>
      <c r="E373" s="10" t="s">
        <v>483</v>
      </c>
      <c r="F373" s="10" t="s">
        <v>105</v>
      </c>
      <c r="G373" s="10" t="s">
        <v>15</v>
      </c>
      <c r="H373" s="11" t="s">
        <v>183</v>
      </c>
      <c r="I373" s="6"/>
      <c r="J373" s="6"/>
      <c r="K373" s="2">
        <v>15.20511952802617</v>
      </c>
      <c r="L373" s="2">
        <v>17.650501968073804</v>
      </c>
      <c r="M373" s="2">
        <v>13.496419972775167</v>
      </c>
      <c r="N373" s="2">
        <v>20.942716042761614</v>
      </c>
      <c r="O373" s="2">
        <v>17.980909579322841</v>
      </c>
      <c r="P373" s="2">
        <v>9.8025695389709071</v>
      </c>
      <c r="Q373" s="2">
        <v>9.7190048619021372</v>
      </c>
      <c r="R373" s="2">
        <v>9.1046008020578526</v>
      </c>
      <c r="S373" s="2">
        <v>8.768349798519143</v>
      </c>
      <c r="T373" s="2">
        <v>8.1534803701613381</v>
      </c>
      <c r="U373" s="2">
        <v>7.5368208849896545</v>
      </c>
      <c r="V373" s="2">
        <v>7.2007277493360915</v>
      </c>
      <c r="W373" s="2">
        <v>6.8722547709767232</v>
      </c>
      <c r="X373" s="2">
        <v>6.2715103400172989</v>
      </c>
      <c r="Y373" s="2">
        <v>5.953780252637106</v>
      </c>
      <c r="Z373" s="2">
        <v>5.6441285194493664</v>
      </c>
      <c r="AA373" s="2">
        <v>5.350033677566878</v>
      </c>
      <c r="AB373" s="2">
        <v>5.3372789986833942</v>
      </c>
      <c r="AC373" s="2">
        <v>5.0493301568773923</v>
      </c>
      <c r="AD373" s="2">
        <v>5.0412802497927194</v>
      </c>
      <c r="AE373" s="2">
        <v>5.0349906944837866</v>
      </c>
      <c r="AF373" s="2">
        <v>4.7522513497861452</v>
      </c>
      <c r="AG373" s="2">
        <v>4.7484779913500965</v>
      </c>
      <c r="AH373" s="2">
        <v>4.7456302824450258</v>
      </c>
      <c r="AI373" s="2">
        <v>4.7433803774439474</v>
      </c>
      <c r="AJ373" s="2">
        <v>4.7417046691663103</v>
      </c>
      <c r="AK373" s="2"/>
      <c r="AL373" s="2"/>
      <c r="AM373" s="2"/>
      <c r="AN373" s="2"/>
      <c r="AO373" s="2"/>
    </row>
    <row r="374" spans="1:41" x14ac:dyDescent="0.25">
      <c r="A374" s="10" t="s">
        <v>429</v>
      </c>
      <c r="B374" s="10" t="s">
        <v>484</v>
      </c>
      <c r="C374" s="10" t="str">
        <f>VLOOKUP(B374,codes!A:F,3,FALSE)</f>
        <v>Kraftstoffmix - PtL/H2</v>
      </c>
      <c r="D374" s="10" t="s">
        <v>26</v>
      </c>
      <c r="E374" s="10" t="s">
        <v>485</v>
      </c>
      <c r="F374" s="10" t="s">
        <v>104</v>
      </c>
      <c r="G374" s="10" t="s">
        <v>15</v>
      </c>
      <c r="H374" s="6" t="s">
        <v>183</v>
      </c>
      <c r="I374" s="6"/>
      <c r="J374" s="6"/>
      <c r="K374" s="2">
        <v>0.84651645101577777</v>
      </c>
      <c r="L374" s="2">
        <v>1.1746720083209876</v>
      </c>
      <c r="M374" s="2">
        <v>2.409109010212461</v>
      </c>
      <c r="N374" s="2">
        <v>13.044334376845436</v>
      </c>
      <c r="O374" s="2">
        <v>28.390199738792077</v>
      </c>
      <c r="P374" s="2">
        <v>53.171461349112313</v>
      </c>
      <c r="Q374" s="2">
        <v>76.611386249626023</v>
      </c>
      <c r="R374" s="2">
        <v>94.867755431605516</v>
      </c>
      <c r="S374" s="2">
        <v>110.75469306215479</v>
      </c>
      <c r="T374" s="2">
        <v>123.78842780436445</v>
      </c>
      <c r="U374" s="2">
        <v>132.40983534527575</v>
      </c>
      <c r="V374" s="2">
        <v>136.87560272791589</v>
      </c>
      <c r="W374" s="2">
        <v>138.79433279704352</v>
      </c>
      <c r="X374" s="2">
        <v>138.55566022596724</v>
      </c>
      <c r="Y374" s="2">
        <v>139.75241523742338</v>
      </c>
      <c r="Z374" s="2">
        <v>141.80682004147425</v>
      </c>
      <c r="AA374" s="2">
        <v>142.66424838025708</v>
      </c>
      <c r="AB374" s="2">
        <v>144.30509078454122</v>
      </c>
      <c r="AC374" s="2">
        <v>146.46594189214915</v>
      </c>
      <c r="AD374" s="2">
        <v>147.90714046227245</v>
      </c>
      <c r="AE374" s="2">
        <v>149.03520020899467</v>
      </c>
      <c r="AF374" s="2">
        <v>150.05688621763105</v>
      </c>
      <c r="AG374" s="2">
        <v>150.50467831364631</v>
      </c>
      <c r="AH374" s="2">
        <v>150.53648281153599</v>
      </c>
      <c r="AI374" s="2">
        <v>150.17648086010922</v>
      </c>
      <c r="AJ374" s="2">
        <v>150.22561094502262</v>
      </c>
      <c r="AK374" s="2"/>
      <c r="AL374" s="2"/>
      <c r="AM374" s="2"/>
      <c r="AN374" s="2"/>
      <c r="AO374" s="2"/>
    </row>
    <row r="375" spans="1:41" x14ac:dyDescent="0.25">
      <c r="A375" s="10" t="s">
        <v>429</v>
      </c>
      <c r="B375" s="10" t="s">
        <v>484</v>
      </c>
      <c r="C375" s="10" t="str">
        <f>VLOOKUP(B375,codes!A:F,3,FALSE)</f>
        <v>Kraftstoffmix - PtL/H2</v>
      </c>
      <c r="D375" s="10" t="s">
        <v>26</v>
      </c>
      <c r="E375" s="10" t="s">
        <v>485</v>
      </c>
      <c r="F375" s="10" t="s">
        <v>105</v>
      </c>
      <c r="G375" s="10" t="s">
        <v>15</v>
      </c>
      <c r="H375" s="6" t="s">
        <v>183</v>
      </c>
      <c r="I375" s="6"/>
      <c r="J375" s="6"/>
      <c r="K375" s="2">
        <v>0.23514345861549382</v>
      </c>
      <c r="L375" s="2">
        <v>0.32629778008916321</v>
      </c>
      <c r="M375" s="2">
        <v>0.66919694728123913</v>
      </c>
      <c r="N375" s="2">
        <v>3.6234262157903987</v>
      </c>
      <c r="O375" s="2">
        <v>7.8861665941089099</v>
      </c>
      <c r="P375" s="2">
        <v>14.769850374753419</v>
      </c>
      <c r="Q375" s="2">
        <v>21.280940624896118</v>
      </c>
      <c r="R375" s="2">
        <v>26.352154286557088</v>
      </c>
      <c r="S375" s="2">
        <v>30.765192517265216</v>
      </c>
      <c r="T375" s="2">
        <v>34.385674390101236</v>
      </c>
      <c r="U375" s="2">
        <v>36.780509818132153</v>
      </c>
      <c r="V375" s="2">
        <v>38.021000757754415</v>
      </c>
      <c r="W375" s="2">
        <v>38.553981332512087</v>
      </c>
      <c r="X375" s="2">
        <v>38.487683396102014</v>
      </c>
      <c r="Y375" s="2">
        <v>38.820115343728716</v>
      </c>
      <c r="Z375" s="2">
        <v>39.390783344853958</v>
      </c>
      <c r="AA375" s="2">
        <v>39.628957883404745</v>
      </c>
      <c r="AB375" s="2">
        <v>40.084747440150338</v>
      </c>
      <c r="AC375" s="2">
        <v>40.684983858930316</v>
      </c>
      <c r="AD375" s="2">
        <v>41.085316795075677</v>
      </c>
      <c r="AE375" s="2">
        <v>41.398666724720741</v>
      </c>
      <c r="AF375" s="2">
        <v>41.682468393786401</v>
      </c>
      <c r="AG375" s="2">
        <v>41.806855087123971</v>
      </c>
      <c r="AH375" s="2">
        <v>41.815689669871105</v>
      </c>
      <c r="AI375" s="2">
        <v>41.715689127808119</v>
      </c>
      <c r="AJ375" s="2">
        <v>41.729336373617393</v>
      </c>
      <c r="AK375" s="2"/>
      <c r="AL375" s="2"/>
      <c r="AM375" s="2"/>
      <c r="AN375" s="2"/>
      <c r="AO375" s="2"/>
    </row>
    <row r="376" spans="1:41" x14ac:dyDescent="0.25">
      <c r="A376" s="10" t="s">
        <v>429</v>
      </c>
      <c r="B376" s="10" t="s">
        <v>486</v>
      </c>
      <c r="C376" s="10" t="str">
        <f>VLOOKUP(B376,codes!A:F,3,FALSE)</f>
        <v>Strom</v>
      </c>
      <c r="D376" s="10" t="s">
        <v>26</v>
      </c>
      <c r="E376" s="10" t="s">
        <v>487</v>
      </c>
      <c r="F376" s="10" t="s">
        <v>104</v>
      </c>
      <c r="G376" s="10" t="s">
        <v>15</v>
      </c>
      <c r="H376" s="6" t="s">
        <v>183</v>
      </c>
      <c r="I376" s="6"/>
      <c r="J376" s="6"/>
      <c r="K376" s="2">
        <v>75.33081034065971</v>
      </c>
      <c r="L376" s="2">
        <v>95.873405830670606</v>
      </c>
      <c r="M376" s="2">
        <v>115.47393602838405</v>
      </c>
      <c r="N376" s="2">
        <v>137.63007184829283</v>
      </c>
      <c r="O376" s="2">
        <v>163.7845329323637</v>
      </c>
      <c r="P376" s="2">
        <v>200.62542533360133</v>
      </c>
      <c r="Q376" s="2">
        <v>240.71130430796026</v>
      </c>
      <c r="R376" s="2">
        <v>282.05936550624472</v>
      </c>
      <c r="S376" s="2">
        <v>325.80807151237781</v>
      </c>
      <c r="T376" s="2">
        <v>372.436297276255</v>
      </c>
      <c r="U376" s="2">
        <v>423.07952401140329</v>
      </c>
      <c r="V376" s="2">
        <v>471.43816449277386</v>
      </c>
      <c r="W376" s="2">
        <v>514.13963190587185</v>
      </c>
      <c r="X376" s="2">
        <v>552.25395815875459</v>
      </c>
      <c r="Y376" s="2">
        <v>584.18734000927338</v>
      </c>
      <c r="Z376" s="2">
        <v>610.565404631918</v>
      </c>
      <c r="AA376" s="2">
        <v>633.33181532795129</v>
      </c>
      <c r="AB376" s="2">
        <v>651.42546859079891</v>
      </c>
      <c r="AC376" s="2">
        <v>665.99016952957629</v>
      </c>
      <c r="AD376" s="2">
        <v>678.4123140922427</v>
      </c>
      <c r="AE376" s="2">
        <v>688.47825870038616</v>
      </c>
      <c r="AF376" s="2">
        <v>696.56657920040254</v>
      </c>
      <c r="AG376" s="2">
        <v>703.23384832673332</v>
      </c>
      <c r="AH376" s="2">
        <v>709.14219666861845</v>
      </c>
      <c r="AI376" s="2">
        <v>713.78050825911021</v>
      </c>
      <c r="AJ376" s="2">
        <v>717.94706038890126</v>
      </c>
      <c r="AK376" s="2"/>
      <c r="AL376" s="2"/>
      <c r="AM376" s="2"/>
      <c r="AN376" s="2"/>
      <c r="AO376" s="2"/>
    </row>
    <row r="377" spans="1:41" x14ac:dyDescent="0.25">
      <c r="A377" s="10" t="s">
        <v>429</v>
      </c>
      <c r="B377" s="10" t="s">
        <v>486</v>
      </c>
      <c r="C377" s="10" t="str">
        <f>VLOOKUP(B377,codes!A:F,3,FALSE)</f>
        <v>Strom</v>
      </c>
      <c r="D377" s="10" t="s">
        <v>26</v>
      </c>
      <c r="E377" s="10" t="s">
        <v>487</v>
      </c>
      <c r="F377" s="10" t="s">
        <v>105</v>
      </c>
      <c r="G377" s="10" t="s">
        <v>15</v>
      </c>
      <c r="H377" s="6" t="s">
        <v>183</v>
      </c>
      <c r="I377" s="6"/>
      <c r="J377" s="6"/>
      <c r="K377" s="2">
        <v>20.925225094627695</v>
      </c>
      <c r="L377" s="2">
        <v>26.631501619630722</v>
      </c>
      <c r="M377" s="2">
        <v>32.076093341217792</v>
      </c>
      <c r="N377" s="2">
        <v>38.230575513414671</v>
      </c>
      <c r="O377" s="2">
        <v>45.495703592323252</v>
      </c>
      <c r="P377" s="2">
        <v>55.729284814889255</v>
      </c>
      <c r="Q377" s="2">
        <v>66.86425119665563</v>
      </c>
      <c r="R377" s="2">
        <v>78.349823751734647</v>
      </c>
      <c r="S377" s="2">
        <v>90.502242086771616</v>
      </c>
      <c r="T377" s="2">
        <v>103.45452702118195</v>
      </c>
      <c r="U377" s="2">
        <v>117.52209000316758</v>
      </c>
      <c r="V377" s="2">
        <v>130.95504569243718</v>
      </c>
      <c r="W377" s="2">
        <v>142.81656441829773</v>
      </c>
      <c r="X377" s="2">
        <v>153.40387726632071</v>
      </c>
      <c r="Y377" s="2">
        <v>162.27426111368706</v>
      </c>
      <c r="Z377" s="2">
        <v>169.6015012866439</v>
      </c>
      <c r="AA377" s="2">
        <v>175.92550425776423</v>
      </c>
      <c r="AB377" s="2">
        <v>180.95151905299969</v>
      </c>
      <c r="AC377" s="2">
        <v>184.9972693137712</v>
      </c>
      <c r="AD377" s="2">
        <v>188.44786502562297</v>
      </c>
      <c r="AE377" s="2">
        <v>191.24396075010728</v>
      </c>
      <c r="AF377" s="2">
        <v>193.49071644455626</v>
      </c>
      <c r="AG377" s="2">
        <v>195.34273564631479</v>
      </c>
      <c r="AH377" s="2">
        <v>196.98394351906069</v>
      </c>
      <c r="AI377" s="2">
        <v>198.2723634053084</v>
      </c>
      <c r="AJ377" s="2">
        <v>199.42973899691702</v>
      </c>
      <c r="AK377" s="2"/>
      <c r="AL377" s="2"/>
      <c r="AM377" s="2"/>
      <c r="AN377" s="2"/>
      <c r="AO377" s="2"/>
    </row>
    <row r="378" spans="1:41" x14ac:dyDescent="0.25">
      <c r="A378" s="10" t="s">
        <v>429</v>
      </c>
      <c r="B378" s="10" t="s">
        <v>430</v>
      </c>
      <c r="C378" s="10" t="str">
        <f>VLOOKUP(B378,codes!A:F,3,FALSE)</f>
        <v>Anzahl - E-Pkw (Bestand)</v>
      </c>
      <c r="D378" s="10" t="s">
        <v>26</v>
      </c>
      <c r="E378" s="10" t="s">
        <v>431</v>
      </c>
      <c r="F378" s="10" t="s">
        <v>89</v>
      </c>
      <c r="G378" s="10" t="s">
        <v>18</v>
      </c>
      <c r="H378" s="6" t="s">
        <v>183</v>
      </c>
      <c r="I378" s="6"/>
      <c r="J378" s="6"/>
      <c r="K378" s="2">
        <v>2.6931068458417444</v>
      </c>
      <c r="L378" s="2">
        <v>3.6506586764777538</v>
      </c>
      <c r="M378" s="2">
        <v>4.6596443897014543</v>
      </c>
      <c r="N378" s="2">
        <v>5.7732995922141255</v>
      </c>
      <c r="O378" s="2">
        <v>7.0614865486057896</v>
      </c>
      <c r="P378" s="2">
        <v>8.7326390220215799</v>
      </c>
      <c r="Q378" s="2">
        <v>10.553811882001298</v>
      </c>
      <c r="R378" s="2">
        <v>12.493233343582622</v>
      </c>
      <c r="S378" s="2">
        <v>14.553733369288695</v>
      </c>
      <c r="T378" s="2">
        <v>16.688491212038635</v>
      </c>
      <c r="U378" s="2">
        <v>18.932569842684199</v>
      </c>
      <c r="V378" s="2">
        <v>21.069667845480208</v>
      </c>
      <c r="W378" s="2">
        <v>23.10642362466276</v>
      </c>
      <c r="X378" s="2">
        <v>25.030521345401908</v>
      </c>
      <c r="Y378" s="2">
        <v>26.841132133437529</v>
      </c>
      <c r="Z378" s="2">
        <v>28.538581471003663</v>
      </c>
      <c r="AA378" s="2">
        <v>30.122996235642358</v>
      </c>
      <c r="AB378" s="2">
        <v>31.589202845296974</v>
      </c>
      <c r="AC378" s="2">
        <v>32.936996703655829</v>
      </c>
      <c r="AD378" s="2">
        <v>34.168923354671378</v>
      </c>
      <c r="AE378" s="2">
        <v>35.285519705569712</v>
      </c>
      <c r="AF378" s="2">
        <v>36.291194257201184</v>
      </c>
      <c r="AG378" s="2">
        <v>37.186421600816715</v>
      </c>
      <c r="AH378" s="2">
        <v>37.976583648729836</v>
      </c>
      <c r="AI378" s="2">
        <v>38.663196851174163</v>
      </c>
      <c r="AJ378" s="2">
        <v>39.250727420109399</v>
      </c>
      <c r="AK378" s="2"/>
      <c r="AL378" s="2"/>
      <c r="AM378" s="2"/>
      <c r="AN378" s="2"/>
      <c r="AO378" s="2"/>
    </row>
    <row r="379" spans="1:41" x14ac:dyDescent="0.25">
      <c r="A379" s="10" t="s">
        <v>429</v>
      </c>
      <c r="B379" s="10" t="s">
        <v>432</v>
      </c>
      <c r="C379" s="10" t="str">
        <f>VLOOKUP(B379,codes!A:F,3,FALSE)</f>
        <v>Anzahl Plug-In-Hybrid-E-Pkw - Bestand</v>
      </c>
      <c r="D379" s="10" t="s">
        <v>26</v>
      </c>
      <c r="E379" s="10" t="s">
        <v>433</v>
      </c>
      <c r="F379" s="10" t="s">
        <v>89</v>
      </c>
      <c r="G379" s="10" t="s">
        <v>18</v>
      </c>
      <c r="H379" s="6" t="s">
        <v>183</v>
      </c>
      <c r="I379" s="6"/>
      <c r="J379" s="6"/>
      <c r="K379" s="2">
        <v>1.1766072134981027</v>
      </c>
      <c r="L379" s="2">
        <v>1.2754869152209447</v>
      </c>
      <c r="M379" s="2">
        <v>1.4063764358357917</v>
      </c>
      <c r="N379" s="2">
        <v>1.5552766300534804</v>
      </c>
      <c r="O379" s="2">
        <v>1.7025764422737157</v>
      </c>
      <c r="P379" s="2">
        <v>1.8352361604509084</v>
      </c>
      <c r="Q379" s="2">
        <v>1.8942220580311615</v>
      </c>
      <c r="R379" s="2">
        <v>1.9135852499602717</v>
      </c>
      <c r="S379" s="2">
        <v>1.8919804489981178</v>
      </c>
      <c r="T379" s="2">
        <v>1.8391156552821775</v>
      </c>
      <c r="U379" s="2">
        <v>1.771457598246158</v>
      </c>
      <c r="V379" s="2">
        <v>1.6996633588767072</v>
      </c>
      <c r="W379" s="2">
        <v>1.624030369797451</v>
      </c>
      <c r="X379" s="2">
        <v>1.5439524304612697</v>
      </c>
      <c r="Y379" s="2">
        <v>1.4603016847691039</v>
      </c>
      <c r="Z379" s="2">
        <v>1.3718650929200213</v>
      </c>
      <c r="AA379" s="2">
        <v>1.2809111024794448</v>
      </c>
      <c r="AB379" s="2">
        <v>1.1869148930094995</v>
      </c>
      <c r="AC379" s="2">
        <v>1.0933277582878573</v>
      </c>
      <c r="AD379" s="2">
        <v>0.99970739334744152</v>
      </c>
      <c r="AE379" s="2">
        <v>0.90961497054616869</v>
      </c>
      <c r="AF379" s="2">
        <v>0.82240566473111099</v>
      </c>
      <c r="AG379" s="2">
        <v>0.74090382060779447</v>
      </c>
      <c r="AH379" s="2">
        <v>0.66432083761995953</v>
      </c>
      <c r="AI379" s="2">
        <v>0.59464611175364945</v>
      </c>
      <c r="AJ379" s="2">
        <v>0.53120726157771114</v>
      </c>
      <c r="AK379" s="2"/>
      <c r="AL379" s="2"/>
      <c r="AM379" s="2"/>
      <c r="AN379" s="2"/>
      <c r="AO379" s="2"/>
    </row>
    <row r="380" spans="1:41" x14ac:dyDescent="0.25">
      <c r="A380" s="10" t="s">
        <v>429</v>
      </c>
      <c r="B380" s="10" t="s">
        <v>434</v>
      </c>
      <c r="C380" s="10" t="str">
        <f>VLOOKUP(B380,codes!A:F,3,FALSE)</f>
        <v>Anzahl - E-Pkw (Neuzulassungen)</v>
      </c>
      <c r="D380" s="10" t="s">
        <v>26</v>
      </c>
      <c r="E380" s="10" t="s">
        <v>435</v>
      </c>
      <c r="F380" s="10" t="s">
        <v>89</v>
      </c>
      <c r="G380" s="10" t="s">
        <v>18</v>
      </c>
      <c r="H380" s="6" t="s">
        <v>183</v>
      </c>
      <c r="I380" s="6"/>
      <c r="J380" s="6"/>
      <c r="K380" s="2">
        <v>0.92946543265637849</v>
      </c>
      <c r="L380" s="2">
        <v>0.99097863192534341</v>
      </c>
      <c r="M380" s="2">
        <v>1.0573907969807952</v>
      </c>
      <c r="N380" s="2">
        <v>1.1668835680550271</v>
      </c>
      <c r="O380" s="2">
        <v>1.376285229850426</v>
      </c>
      <c r="P380" s="2">
        <v>1.7876282904521887</v>
      </c>
      <c r="Q380" s="2">
        <v>1.9657557422349881</v>
      </c>
      <c r="R380" s="2">
        <v>2.1152040069355205</v>
      </c>
      <c r="S380" s="2">
        <v>2.2764945383201822</v>
      </c>
      <c r="T380" s="2">
        <v>2.4080790501967355</v>
      </c>
      <c r="U380" s="2">
        <v>2.5757981819661064</v>
      </c>
      <c r="V380" s="2">
        <v>2.5349216681351705</v>
      </c>
      <c r="W380" s="2">
        <v>2.5050258347804055</v>
      </c>
      <c r="X380" s="2">
        <v>2.469418758202631</v>
      </c>
      <c r="Y380" s="2">
        <v>2.4446600072601918</v>
      </c>
      <c r="Z380" s="2">
        <v>2.4164990963105155</v>
      </c>
      <c r="AA380" s="2">
        <v>2.395424504545542</v>
      </c>
      <c r="AB380" s="2">
        <v>2.3698990424717783</v>
      </c>
      <c r="AC380" s="2">
        <v>2.3512424297149948</v>
      </c>
      <c r="AD380" s="2">
        <v>2.3318773864762665</v>
      </c>
      <c r="AE380" s="2">
        <v>2.3187729349501542</v>
      </c>
      <c r="AF380" s="2">
        <v>2.3050006441060651</v>
      </c>
      <c r="AG380" s="2">
        <v>2.294635845609668</v>
      </c>
      <c r="AH380" s="2">
        <v>2.2834335125650123</v>
      </c>
      <c r="AI380" s="2">
        <v>2.2736795176782336</v>
      </c>
      <c r="AJ380" s="2">
        <v>2.2617146840458777</v>
      </c>
      <c r="AK380" s="2"/>
      <c r="AL380" s="2"/>
      <c r="AM380" s="2"/>
      <c r="AN380" s="2"/>
      <c r="AO380" s="2"/>
    </row>
    <row r="381" spans="1:41" x14ac:dyDescent="0.25">
      <c r="A381" s="10" t="s">
        <v>429</v>
      </c>
      <c r="B381" s="10" t="s">
        <v>434</v>
      </c>
      <c r="C381" s="10" t="str">
        <f>VLOOKUP(B381,codes!A:F,3,FALSE)</f>
        <v>Anzahl - E-Pkw (Neuzulassungen)</v>
      </c>
      <c r="D381" s="10" t="s">
        <v>26</v>
      </c>
      <c r="E381" s="10" t="s">
        <v>435</v>
      </c>
      <c r="F381" s="10" t="s">
        <v>17</v>
      </c>
      <c r="G381" s="10" t="s">
        <v>18</v>
      </c>
      <c r="H381" s="6" t="s">
        <v>183</v>
      </c>
      <c r="I381" s="6"/>
      <c r="J381" s="6"/>
      <c r="K381" s="2">
        <v>32.953116371409727</v>
      </c>
      <c r="L381" s="2">
        <v>35.335296890652693</v>
      </c>
      <c r="M381" s="2">
        <v>37.619583525804167</v>
      </c>
      <c r="N381" s="2">
        <v>41.80301261825543</v>
      </c>
      <c r="O381" s="2">
        <v>49.371084214510226</v>
      </c>
      <c r="P381" s="2">
        <v>64.86734034922506</v>
      </c>
      <c r="Q381" s="2">
        <v>71.797838674724673</v>
      </c>
      <c r="R381" s="2">
        <v>78.581763870325474</v>
      </c>
      <c r="S381" s="2">
        <v>85.590279715956711</v>
      </c>
      <c r="T381" s="2">
        <v>92.321666784374244</v>
      </c>
      <c r="U381" s="2">
        <v>100</v>
      </c>
      <c r="V381" s="2">
        <v>100</v>
      </c>
      <c r="W381" s="2">
        <v>100</v>
      </c>
      <c r="X381" s="2">
        <v>100</v>
      </c>
      <c r="Y381" s="2">
        <v>100</v>
      </c>
      <c r="Z381" s="2">
        <v>100</v>
      </c>
      <c r="AA381" s="2">
        <v>100</v>
      </c>
      <c r="AB381" s="2">
        <v>100</v>
      </c>
      <c r="AC381" s="2">
        <v>100</v>
      </c>
      <c r="AD381" s="2">
        <v>100</v>
      </c>
      <c r="AE381" s="2">
        <v>100</v>
      </c>
      <c r="AF381" s="2">
        <v>100</v>
      </c>
      <c r="AG381" s="2">
        <v>100</v>
      </c>
      <c r="AH381" s="2">
        <v>100</v>
      </c>
      <c r="AI381" s="2">
        <v>100</v>
      </c>
      <c r="AJ381" s="2">
        <v>100</v>
      </c>
      <c r="AK381" s="2"/>
      <c r="AL381" s="2"/>
      <c r="AM381" s="2"/>
      <c r="AN381" s="2"/>
      <c r="AO381" s="2"/>
    </row>
    <row r="382" spans="1:41" x14ac:dyDescent="0.25">
      <c r="A382" s="10" t="s">
        <v>429</v>
      </c>
      <c r="B382" s="10" t="s">
        <v>436</v>
      </c>
      <c r="C382" s="10" t="str">
        <f>VLOOKUP(B382,codes!A:F,3,FALSE)</f>
        <v>Anzahl - konventionelle Pkw (Bestand)</v>
      </c>
      <c r="D382" s="10" t="s">
        <v>26</v>
      </c>
      <c r="E382" s="10" t="s">
        <v>437</v>
      </c>
      <c r="F382" s="10" t="s">
        <v>89</v>
      </c>
      <c r="G382" s="10" t="s">
        <v>18</v>
      </c>
      <c r="H382" s="6" t="s">
        <v>183</v>
      </c>
      <c r="I382" s="6"/>
      <c r="J382" s="6"/>
      <c r="K382" s="2">
        <v>45.481015219660165</v>
      </c>
      <c r="L382" s="2">
        <v>44.516988289757251</v>
      </c>
      <c r="M382" s="2">
        <v>43.446597718398436</v>
      </c>
      <c r="N382" s="2">
        <v>42.233576766141603</v>
      </c>
      <c r="O382" s="2">
        <v>40.847670152998361</v>
      </c>
      <c r="P382" s="2">
        <v>39.093495144880677</v>
      </c>
      <c r="Q382" s="2">
        <v>37.263027681801631</v>
      </c>
      <c r="R382" s="2">
        <v>35.353986958580478</v>
      </c>
      <c r="S382" s="2">
        <v>33.364888741834733</v>
      </c>
      <c r="T382" s="2">
        <v>31.332844421104678</v>
      </c>
      <c r="U382" s="2">
        <v>29.20632663158208</v>
      </c>
      <c r="V382" s="2">
        <v>27.190975619300392</v>
      </c>
      <c r="W382" s="2">
        <v>25.27986104345954</v>
      </c>
      <c r="X382" s="2">
        <v>23.485897318435995</v>
      </c>
      <c r="Y382" s="2">
        <v>21.809051900960263</v>
      </c>
      <c r="Z382" s="2">
        <v>20.250199121576038</v>
      </c>
      <c r="AA382" s="2">
        <v>18.806959977137463</v>
      </c>
      <c r="AB382" s="2">
        <v>17.485014264243926</v>
      </c>
      <c r="AC382" s="2">
        <v>16.281134907227479</v>
      </c>
      <c r="AD382" s="2">
        <v>15.193195439809399</v>
      </c>
      <c r="AE382" s="2">
        <v>14.217115320128638</v>
      </c>
      <c r="AF382" s="2">
        <v>13.349109012975918</v>
      </c>
      <c r="AG382" s="2">
        <v>12.585892716974445</v>
      </c>
      <c r="AH382" s="2">
        <v>11.922858975145918</v>
      </c>
      <c r="AI382" s="2">
        <v>11.356512895972214</v>
      </c>
      <c r="AJ382" s="2">
        <v>10.883054383952341</v>
      </c>
      <c r="AK382" s="2"/>
      <c r="AL382" s="2"/>
      <c r="AM382" s="2"/>
      <c r="AN382" s="2"/>
      <c r="AO382" s="2"/>
    </row>
    <row r="383" spans="1:41" x14ac:dyDescent="0.25">
      <c r="A383" s="10" t="s">
        <v>429</v>
      </c>
      <c r="B383" s="10" t="s">
        <v>438</v>
      </c>
      <c r="C383" s="10" t="str">
        <f>VLOOKUP(B383,codes!A:F,3,FALSE)</f>
        <v>Anzahl konventionelle Pkw - Neuzulassungen (inkl. Hybrid-E-Pkw)</v>
      </c>
      <c r="D383" s="10" t="s">
        <v>26</v>
      </c>
      <c r="E383" s="10" t="s">
        <v>439</v>
      </c>
      <c r="F383" s="10" t="s">
        <v>89</v>
      </c>
      <c r="G383" s="10" t="s">
        <v>18</v>
      </c>
      <c r="H383" s="6" t="s">
        <v>183</v>
      </c>
      <c r="I383" s="6"/>
      <c r="J383" s="6"/>
      <c r="K383" s="2">
        <v>1.8911037122478855</v>
      </c>
      <c r="L383" s="2">
        <v>1.8135220207562781</v>
      </c>
      <c r="M383" s="2">
        <v>1.7533548250580715</v>
      </c>
      <c r="N383" s="2">
        <v>1.6245027339586406</v>
      </c>
      <c r="O383" s="2">
        <v>1.4113489729365045</v>
      </c>
      <c r="P383" s="2">
        <v>0.96819348492532575</v>
      </c>
      <c r="Q383" s="2">
        <v>0.77214804222391997</v>
      </c>
      <c r="R383" s="2">
        <v>0.57651975027868596</v>
      </c>
      <c r="S383" s="2">
        <v>0.38326372614051007</v>
      </c>
      <c r="T383" s="2">
        <v>0.20027837452462086</v>
      </c>
      <c r="U383" s="2">
        <v>0</v>
      </c>
      <c r="V383" s="2">
        <v>0</v>
      </c>
      <c r="W383" s="2">
        <v>0</v>
      </c>
      <c r="X383" s="2">
        <v>0</v>
      </c>
      <c r="Y383" s="2">
        <v>0</v>
      </c>
      <c r="Z383" s="2">
        <v>0</v>
      </c>
      <c r="AA383" s="2">
        <v>0</v>
      </c>
      <c r="AB383" s="2">
        <v>0</v>
      </c>
      <c r="AC383" s="2">
        <v>0</v>
      </c>
      <c r="AD383" s="2">
        <v>0</v>
      </c>
      <c r="AE383" s="2">
        <v>0</v>
      </c>
      <c r="AF383" s="2">
        <v>0</v>
      </c>
      <c r="AG383" s="2">
        <v>0</v>
      </c>
      <c r="AH383" s="2">
        <v>0</v>
      </c>
      <c r="AI383" s="2">
        <v>0</v>
      </c>
      <c r="AJ383" s="2">
        <v>0</v>
      </c>
      <c r="AK383" s="2"/>
      <c r="AL383" s="2"/>
      <c r="AM383" s="2"/>
      <c r="AN383" s="2"/>
      <c r="AO383" s="2"/>
    </row>
    <row r="384" spans="1:41" x14ac:dyDescent="0.25">
      <c r="A384" s="10" t="s">
        <v>429</v>
      </c>
      <c r="B384" s="10" t="s">
        <v>440</v>
      </c>
      <c r="C384" s="10" t="str">
        <f>VLOOKUP(B384,codes!A:F,3,FALSE)</f>
        <v>Anzahl - E-Lkw (Bestand)</v>
      </c>
      <c r="D384" s="10" t="s">
        <v>26</v>
      </c>
      <c r="E384" s="10" t="s">
        <v>441</v>
      </c>
      <c r="F384" s="10" t="s">
        <v>442</v>
      </c>
      <c r="G384" s="10" t="s">
        <v>18</v>
      </c>
      <c r="H384" s="6" t="s">
        <v>183</v>
      </c>
      <c r="I384" s="6"/>
      <c r="J384" s="6"/>
      <c r="K384" s="2">
        <v>148.72645822757337</v>
      </c>
      <c r="L384" s="2">
        <v>208.14551130647013</v>
      </c>
      <c r="M384" s="2">
        <v>274.14869393862</v>
      </c>
      <c r="N384" s="2">
        <v>350.32940165787613</v>
      </c>
      <c r="O384" s="2">
        <v>456.08050908403004</v>
      </c>
      <c r="P384" s="2">
        <v>681.00006825877153</v>
      </c>
      <c r="Q384" s="2">
        <v>865.87509522118773</v>
      </c>
      <c r="R384" s="2">
        <v>1094.0326510535201</v>
      </c>
      <c r="S384" s="2">
        <v>1333.2796797358119</v>
      </c>
      <c r="T384" s="2">
        <v>1580.0141771122189</v>
      </c>
      <c r="U384" s="2">
        <v>1859.8257922239598</v>
      </c>
      <c r="V384" s="2">
        <v>2095.5118095921621</v>
      </c>
      <c r="W384" s="2">
        <v>2305.1824060335234</v>
      </c>
      <c r="X384" s="2">
        <v>2496.1537879358211</v>
      </c>
      <c r="Y384" s="2">
        <v>2664.8836914091094</v>
      </c>
      <c r="Z384" s="2">
        <v>2847.5457572281339</v>
      </c>
      <c r="AA384" s="2">
        <v>3009.3107013528315</v>
      </c>
      <c r="AB384" s="2">
        <v>3158.4786052467703</v>
      </c>
      <c r="AC384" s="2">
        <v>3296.1425207381662</v>
      </c>
      <c r="AD384" s="2">
        <v>3427.8202985668377</v>
      </c>
      <c r="AE384" s="2">
        <v>3559.1827801310906</v>
      </c>
      <c r="AF384" s="2">
        <v>3686.0959739376744</v>
      </c>
      <c r="AG384" s="2">
        <v>3801.9433105789594</v>
      </c>
      <c r="AH384" s="2">
        <v>3906.538727450275</v>
      </c>
      <c r="AI384" s="2">
        <v>4001.7842359317056</v>
      </c>
      <c r="AJ384" s="2">
        <v>4081.570712928235</v>
      </c>
      <c r="AK384" s="2"/>
      <c r="AL384" s="2"/>
      <c r="AM384" s="2"/>
      <c r="AN384" s="2"/>
      <c r="AO384" s="2"/>
    </row>
    <row r="385" spans="1:41" x14ac:dyDescent="0.25">
      <c r="A385" s="10" t="s">
        <v>429</v>
      </c>
      <c r="B385" s="10" t="s">
        <v>443</v>
      </c>
      <c r="C385" s="10" t="str">
        <f>VLOOKUP(B385,codes!A:F,3,FALSE)</f>
        <v>Anzahl - E-Lkw (Neuzulassungen)</v>
      </c>
      <c r="D385" s="10" t="s">
        <v>26</v>
      </c>
      <c r="E385" s="10" t="s">
        <v>444</v>
      </c>
      <c r="F385" s="10" t="s">
        <v>442</v>
      </c>
      <c r="G385" s="10" t="s">
        <v>18</v>
      </c>
      <c r="H385" s="6" t="s">
        <v>183</v>
      </c>
      <c r="I385" s="6"/>
      <c r="J385" s="6"/>
      <c r="K385" s="2">
        <v>60.984463216182071</v>
      </c>
      <c r="L385" s="2">
        <v>66.362907309299786</v>
      </c>
      <c r="M385" s="2">
        <v>75.480884187279031</v>
      </c>
      <c r="N385" s="2">
        <v>88.652464682099279</v>
      </c>
      <c r="O385" s="2">
        <v>122.84700693484224</v>
      </c>
      <c r="P385" s="2">
        <v>248.3878391990641</v>
      </c>
      <c r="Q385" s="2">
        <v>217.66093376182394</v>
      </c>
      <c r="R385" s="2">
        <v>270.83584669115743</v>
      </c>
      <c r="S385" s="2">
        <v>295.02666730785597</v>
      </c>
      <c r="T385" s="2">
        <v>319.60714680667866</v>
      </c>
      <c r="U385" s="2">
        <v>370.02374499991504</v>
      </c>
      <c r="V385" s="2">
        <v>342.37416663996936</v>
      </c>
      <c r="W385" s="2">
        <v>334.34094513901204</v>
      </c>
      <c r="X385" s="2">
        <v>332.68833592534651</v>
      </c>
      <c r="Y385" s="2">
        <v>327.79437172953561</v>
      </c>
      <c r="Z385" s="2">
        <v>357.48642653663364</v>
      </c>
      <c r="AA385" s="2">
        <v>351.13754151048374</v>
      </c>
      <c r="AB385" s="2">
        <v>353.00363267106411</v>
      </c>
      <c r="AC385" s="2">
        <v>356.3042812378111</v>
      </c>
      <c r="AD385" s="2">
        <v>364.63224098600784</v>
      </c>
      <c r="AE385" s="2">
        <v>378.76061290889646</v>
      </c>
      <c r="AF385" s="2">
        <v>387.10652337191732</v>
      </c>
      <c r="AG385" s="2">
        <v>388.73070857083059</v>
      </c>
      <c r="AH385" s="2">
        <v>389.36416429316205</v>
      </c>
      <c r="AI385" s="2">
        <v>391.26089203364057</v>
      </c>
      <c r="AJ385" s="2">
        <v>386.03463110138114</v>
      </c>
      <c r="AK385" s="2"/>
      <c r="AL385" s="2"/>
      <c r="AM385" s="2"/>
      <c r="AN385" s="2"/>
      <c r="AO385" s="2"/>
    </row>
    <row r="386" spans="1:41" x14ac:dyDescent="0.25">
      <c r="A386" s="10" t="s">
        <v>429</v>
      </c>
      <c r="B386" s="10" t="s">
        <v>445</v>
      </c>
      <c r="C386" s="10" t="str">
        <f>VLOOKUP(B386,codes!A:F,3,FALSE)</f>
        <v>Anzahl - konventionelle Lkw (Bestand)</v>
      </c>
      <c r="D386" s="10" t="s">
        <v>26</v>
      </c>
      <c r="E386" s="10" t="s">
        <v>446</v>
      </c>
      <c r="F386" s="10" t="s">
        <v>442</v>
      </c>
      <c r="G386" s="10" t="s">
        <v>18</v>
      </c>
      <c r="H386" s="12" t="s">
        <v>183</v>
      </c>
      <c r="I386" s="6"/>
      <c r="J386" s="6"/>
      <c r="K386" s="2">
        <v>3889.0766094565033</v>
      </c>
      <c r="L386" s="2">
        <v>3864.7522485814379</v>
      </c>
      <c r="M386" s="2">
        <v>3833.8549257941636</v>
      </c>
      <c r="N386" s="2">
        <v>3792.7832201665383</v>
      </c>
      <c r="O386" s="2">
        <v>3713.0456003825893</v>
      </c>
      <c r="P386" s="2">
        <v>3649.8768314660706</v>
      </c>
      <c r="Q386" s="2">
        <v>3500.9461613539729</v>
      </c>
      <c r="R386" s="2">
        <v>3337.1288230094442</v>
      </c>
      <c r="S386" s="2">
        <v>3142.1372272434137</v>
      </c>
      <c r="T386" s="2">
        <v>2919.8253888098088</v>
      </c>
      <c r="U386" s="2">
        <v>2674.9138574820531</v>
      </c>
      <c r="V386" s="2">
        <v>2446.0221170634618</v>
      </c>
      <c r="W386" s="2">
        <v>2231.2117956267452</v>
      </c>
      <c r="X386" s="2">
        <v>2031.8431055974013</v>
      </c>
      <c r="Y386" s="2">
        <v>1847.4620156241288</v>
      </c>
      <c r="Z386" s="2">
        <v>1677.8707106143954</v>
      </c>
      <c r="AA386" s="2">
        <v>1522.2474825467368</v>
      </c>
      <c r="AB386" s="2">
        <v>1380.7989849989644</v>
      </c>
      <c r="AC386" s="2">
        <v>1253.0160060368155</v>
      </c>
      <c r="AD386" s="2">
        <v>1139.1509421174383</v>
      </c>
      <c r="AE386" s="2">
        <v>1037.852265786318</v>
      </c>
      <c r="AF386" s="2">
        <v>949.26464205545119</v>
      </c>
      <c r="AG386" s="2">
        <v>872.30968854314506</v>
      </c>
      <c r="AH386" s="2">
        <v>806.49426386715197</v>
      </c>
      <c r="AI386" s="2">
        <v>750.67187745328818</v>
      </c>
      <c r="AJ386" s="2">
        <v>703.91831914435056</v>
      </c>
      <c r="AK386" s="2"/>
      <c r="AL386" s="2"/>
      <c r="AM386" s="2"/>
      <c r="AN386" s="2"/>
      <c r="AO386" s="2"/>
    </row>
    <row r="387" spans="1:41" x14ac:dyDescent="0.25">
      <c r="A387" s="10" t="s">
        <v>429</v>
      </c>
      <c r="B387" s="10" t="s">
        <v>447</v>
      </c>
      <c r="C387" s="10" t="str">
        <f>VLOOKUP(B387,codes!A:F,3,FALSE)</f>
        <v>Anzahl - konventionelle Lkw (Neuzulassungen)</v>
      </c>
      <c r="D387" s="10" t="s">
        <v>26</v>
      </c>
      <c r="E387" s="10" t="s">
        <v>448</v>
      </c>
      <c r="F387" s="10" t="s">
        <v>442</v>
      </c>
      <c r="G387" s="10" t="s">
        <v>18</v>
      </c>
      <c r="H387" s="6" t="s">
        <v>183</v>
      </c>
      <c r="I387" s="6"/>
      <c r="J387" s="6"/>
      <c r="K387" s="2">
        <v>286.75340329774173</v>
      </c>
      <c r="L387" s="2">
        <v>283.46522673402217</v>
      </c>
      <c r="M387" s="2">
        <v>277.30352513531528</v>
      </c>
      <c r="N387" s="2">
        <v>268.44054673280829</v>
      </c>
      <c r="O387" s="2">
        <v>228.63705288943953</v>
      </c>
      <c r="P387" s="2">
        <v>241.13538566593959</v>
      </c>
      <c r="Q387" s="2">
        <v>152.04910608670136</v>
      </c>
      <c r="R387" s="2">
        <v>130.54181041581884</v>
      </c>
      <c r="S387" s="2">
        <v>89.95359520820665</v>
      </c>
      <c r="T387" s="2">
        <v>51.287382317847438</v>
      </c>
      <c r="U387" s="2">
        <v>14.427937549616912</v>
      </c>
      <c r="V387" s="2">
        <v>12.933293172921752</v>
      </c>
      <c r="W387" s="2">
        <v>10.965009148659279</v>
      </c>
      <c r="X387" s="2">
        <v>9.1664820770332689</v>
      </c>
      <c r="Y387" s="2">
        <v>7.0771389366006758</v>
      </c>
      <c r="Z387" s="2">
        <v>5.4560595784768564</v>
      </c>
      <c r="AA387" s="2">
        <v>4.7137318766121785</v>
      </c>
      <c r="AB387" s="2">
        <v>4.1010131641571821</v>
      </c>
      <c r="AC387" s="2">
        <v>3.7133081190100912</v>
      </c>
      <c r="AD387" s="2">
        <v>3.5249965448699041</v>
      </c>
      <c r="AE387" s="2">
        <v>3.2722530291896406</v>
      </c>
      <c r="AF387" s="2">
        <v>3.3262855998357654</v>
      </c>
      <c r="AG387" s="2">
        <v>3.3611948238751639</v>
      </c>
      <c r="AH387" s="2">
        <v>3.3700391654176318</v>
      </c>
      <c r="AI387" s="2">
        <v>3.4515097650476312</v>
      </c>
      <c r="AJ387" s="2">
        <v>3.4539400884185087</v>
      </c>
      <c r="AK387" s="2"/>
      <c r="AL387" s="2"/>
      <c r="AM387" s="2"/>
      <c r="AN387" s="2"/>
      <c r="AO387" s="2"/>
    </row>
    <row r="388" spans="1:41" x14ac:dyDescent="0.25">
      <c r="A388" s="10" t="s">
        <v>429</v>
      </c>
      <c r="B388" s="10" t="s">
        <v>449</v>
      </c>
      <c r="C388" s="10" t="str">
        <f>VLOOKUP(B388,codes!A:F,3,FALSE)</f>
        <v>Personenverkehrsleistung - Pkw</v>
      </c>
      <c r="D388" s="10" t="s">
        <v>26</v>
      </c>
      <c r="E388" s="10" t="s">
        <v>450</v>
      </c>
      <c r="F388" s="10" t="s">
        <v>451</v>
      </c>
      <c r="G388" s="10" t="s">
        <v>18</v>
      </c>
      <c r="H388" s="6" t="s">
        <v>183</v>
      </c>
      <c r="I388" s="6" t="s">
        <v>452</v>
      </c>
      <c r="J388" s="6"/>
      <c r="K388" s="2">
        <v>891.00917345450205</v>
      </c>
      <c r="L388" s="2">
        <v>887.76591733910652</v>
      </c>
      <c r="M388" s="2">
        <v>880.98091021529308</v>
      </c>
      <c r="N388" s="2">
        <v>877.46162320132464</v>
      </c>
      <c r="O388" s="2">
        <v>874.51635159571094</v>
      </c>
      <c r="P388" s="2">
        <v>871.94495936947885</v>
      </c>
      <c r="Q388" s="2">
        <v>873.1178825064585</v>
      </c>
      <c r="R388" s="2">
        <v>872.76853169117146</v>
      </c>
      <c r="S388" s="2">
        <v>872.34706282940613</v>
      </c>
      <c r="T388" s="2">
        <v>872.698623259339</v>
      </c>
      <c r="U388" s="2">
        <v>873.27636403901738</v>
      </c>
      <c r="V388" s="2">
        <v>874.11738256418676</v>
      </c>
      <c r="W388" s="2">
        <v>874.59933916819966</v>
      </c>
      <c r="X388" s="2">
        <v>874.99722249137938</v>
      </c>
      <c r="Y388" s="2">
        <v>875.1082190403655</v>
      </c>
      <c r="Z388" s="2">
        <v>875.18805434373746</v>
      </c>
      <c r="AA388" s="2">
        <v>874.75474769027721</v>
      </c>
      <c r="AB388" s="2">
        <v>873.77196686935667</v>
      </c>
      <c r="AC388" s="2">
        <v>872.61361787883095</v>
      </c>
      <c r="AD388" s="2">
        <v>871.37484586150367</v>
      </c>
      <c r="AE388" s="2">
        <v>870.0998426430059</v>
      </c>
      <c r="AF388" s="2">
        <v>869.21619248048864</v>
      </c>
      <c r="AG388" s="2">
        <v>868.32831940432698</v>
      </c>
      <c r="AH388" s="2">
        <v>867.39989608642031</v>
      </c>
      <c r="AI388" s="2">
        <v>866.35724833927634</v>
      </c>
      <c r="AJ388" s="2">
        <v>865.37968859273656</v>
      </c>
      <c r="AK388" s="2"/>
      <c r="AL388" s="2"/>
      <c r="AM388" s="2"/>
      <c r="AN388" s="2"/>
      <c r="AO388" s="2"/>
    </row>
    <row r="389" spans="1:41" x14ac:dyDescent="0.25">
      <c r="A389" s="10" t="s">
        <v>429</v>
      </c>
      <c r="B389" s="10" t="s">
        <v>449</v>
      </c>
      <c r="C389" s="10" t="str">
        <f>VLOOKUP(B389,codes!A:F,3,FALSE)</f>
        <v>Personenverkehrsleistung - Pkw</v>
      </c>
      <c r="D389" s="10" t="s">
        <v>26</v>
      </c>
      <c r="E389" s="10" t="s">
        <v>450</v>
      </c>
      <c r="F389" s="10" t="s">
        <v>453</v>
      </c>
      <c r="G389" s="10" t="s">
        <v>18</v>
      </c>
      <c r="H389" s="6" t="s">
        <v>183</v>
      </c>
      <c r="I389" s="6" t="s">
        <v>452</v>
      </c>
      <c r="J389" s="6"/>
      <c r="K389" s="2">
        <v>619.96200566666641</v>
      </c>
      <c r="L389" s="2">
        <v>616.46520649179263</v>
      </c>
      <c r="M389" s="2">
        <v>609.34458542172115</v>
      </c>
      <c r="N389" s="2">
        <v>605.45368576135627</v>
      </c>
      <c r="O389" s="2">
        <v>601.96560975835439</v>
      </c>
      <c r="P389" s="2">
        <v>598.72303975540581</v>
      </c>
      <c r="Q389" s="2">
        <v>599.13084373790343</v>
      </c>
      <c r="R389" s="2">
        <v>598.39392530469866</v>
      </c>
      <c r="S389" s="2">
        <v>597.57828427135701</v>
      </c>
      <c r="T389" s="2">
        <v>597.32695825661256</v>
      </c>
      <c r="U389" s="2">
        <v>597.21550744652268</v>
      </c>
      <c r="V389" s="2">
        <v>597.30382682205141</v>
      </c>
      <c r="W389" s="2">
        <v>597.13695259327176</v>
      </c>
      <c r="X389" s="2">
        <v>596.92705246156163</v>
      </c>
      <c r="Y389" s="2">
        <v>596.53057764168727</v>
      </c>
      <c r="Z389" s="2">
        <v>596.12572230591729</v>
      </c>
      <c r="AA389" s="2">
        <v>595.41691688951073</v>
      </c>
      <c r="AB389" s="2">
        <v>594.35024202392663</v>
      </c>
      <c r="AC389" s="2">
        <v>593.17933242865513</v>
      </c>
      <c r="AD389" s="2">
        <v>591.9668995115785</v>
      </c>
      <c r="AE389" s="2">
        <v>590.74245172826591</v>
      </c>
      <c r="AF389" s="2">
        <v>589.81857566956717</v>
      </c>
      <c r="AG389" s="2">
        <v>588.90671094245295</v>
      </c>
      <c r="AH389" s="2">
        <v>587.97883347613833</v>
      </c>
      <c r="AI389" s="2">
        <v>586.98078183340238</v>
      </c>
      <c r="AJ389" s="2">
        <v>586.0360977338978</v>
      </c>
      <c r="AK389" s="2"/>
      <c r="AL389" s="2"/>
      <c r="AM389" s="2"/>
      <c r="AN389" s="2"/>
      <c r="AO389" s="2"/>
    </row>
    <row r="390" spans="1:41" x14ac:dyDescent="0.25">
      <c r="A390" s="10" t="s">
        <v>429</v>
      </c>
      <c r="B390" s="10" t="s">
        <v>454</v>
      </c>
      <c r="C390" s="10" t="str">
        <f>VLOOKUP(B390,codes!A:F,3,FALSE)</f>
        <v>Personenverkehrsleistung - Oeffentlicher Verkehr</v>
      </c>
      <c r="D390" s="10" t="s">
        <v>26</v>
      </c>
      <c r="E390" s="10" t="s">
        <v>455</v>
      </c>
      <c r="F390" s="10" t="s">
        <v>451</v>
      </c>
      <c r="G390" s="10" t="s">
        <v>18</v>
      </c>
      <c r="H390" s="6" t="s">
        <v>183</v>
      </c>
      <c r="I390" s="6" t="s">
        <v>452</v>
      </c>
      <c r="J390" s="6"/>
      <c r="K390" s="2">
        <v>56.648067388150999</v>
      </c>
      <c r="L390" s="2">
        <v>56.977559362846897</v>
      </c>
      <c r="M390" s="2">
        <v>56.764583907284667</v>
      </c>
      <c r="N390" s="2">
        <v>57.157544714257689</v>
      </c>
      <c r="O390" s="2">
        <v>57.398224434982083</v>
      </c>
      <c r="P390" s="2">
        <v>57.33780161851309</v>
      </c>
      <c r="Q390" s="2">
        <v>57.763327101765114</v>
      </c>
      <c r="R390" s="2">
        <v>58.024033282177101</v>
      </c>
      <c r="S390" s="2">
        <v>58.145195010003796</v>
      </c>
      <c r="T390" s="2">
        <v>58.236650297985136</v>
      </c>
      <c r="U390" s="2">
        <v>58.306034730540553</v>
      </c>
      <c r="V390" s="2">
        <v>58.333237401880972</v>
      </c>
      <c r="W390" s="2">
        <v>58.35626817845926</v>
      </c>
      <c r="X390" s="2">
        <v>58.368470510960499</v>
      </c>
      <c r="Y390" s="2">
        <v>58.384697986129822</v>
      </c>
      <c r="Z390" s="2">
        <v>58.385316763294263</v>
      </c>
      <c r="AA390" s="2">
        <v>58.347303099761184</v>
      </c>
      <c r="AB390" s="2">
        <v>58.2806808930345</v>
      </c>
      <c r="AC390" s="2">
        <v>58.218358277528679</v>
      </c>
      <c r="AD390" s="2">
        <v>58.153721257441902</v>
      </c>
      <c r="AE390" s="2">
        <v>58.089530380510915</v>
      </c>
      <c r="AF390" s="2">
        <v>58.025961186576062</v>
      </c>
      <c r="AG390" s="2">
        <v>57.99449886159703</v>
      </c>
      <c r="AH390" s="2">
        <v>57.974282141195346</v>
      </c>
      <c r="AI390" s="2">
        <v>57.982687051994418</v>
      </c>
      <c r="AJ390" s="2">
        <v>58.010924941175162</v>
      </c>
      <c r="AK390" s="2"/>
      <c r="AL390" s="2"/>
      <c r="AM390" s="2"/>
      <c r="AN390" s="2"/>
      <c r="AO390" s="2"/>
    </row>
    <row r="391" spans="1:41" x14ac:dyDescent="0.25">
      <c r="A391" s="10" t="s">
        <v>429</v>
      </c>
      <c r="B391" s="10" t="s">
        <v>456</v>
      </c>
      <c r="C391" s="10" t="str">
        <f>VLOOKUP(B391,codes!A:F,3,FALSE)</f>
        <v>Personenverkehrsleistung - Bahn</v>
      </c>
      <c r="D391" s="10" t="s">
        <v>26</v>
      </c>
      <c r="E391" s="10" t="s">
        <v>457</v>
      </c>
      <c r="F391" s="10" t="s">
        <v>451</v>
      </c>
      <c r="G391" s="10" t="s">
        <v>18</v>
      </c>
      <c r="H391" s="6" t="s">
        <v>183</v>
      </c>
      <c r="I391" s="6" t="s">
        <v>452</v>
      </c>
      <c r="J391" s="6"/>
      <c r="K391" s="2">
        <v>136.49591862592192</v>
      </c>
      <c r="L391" s="2">
        <v>139.21362127577697</v>
      </c>
      <c r="M391" s="2">
        <v>140.95141740461909</v>
      </c>
      <c r="N391" s="2">
        <v>144.60050533374138</v>
      </c>
      <c r="O391" s="2">
        <v>148.24698590259575</v>
      </c>
      <c r="P391" s="2">
        <v>152.01977166141586</v>
      </c>
      <c r="Q391" s="2">
        <v>153.34551563972701</v>
      </c>
      <c r="R391" s="2">
        <v>154.0651871744696</v>
      </c>
      <c r="S391" s="2">
        <v>154.76855506197361</v>
      </c>
      <c r="T391" s="2">
        <v>155.28037625636821</v>
      </c>
      <c r="U391" s="2">
        <v>155.67709946356567</v>
      </c>
      <c r="V391" s="2">
        <v>155.90860939818828</v>
      </c>
      <c r="W391" s="2">
        <v>156.17993190059158</v>
      </c>
      <c r="X391" s="2">
        <v>156.49030279359391</v>
      </c>
      <c r="Y391" s="2">
        <v>156.8539113000181</v>
      </c>
      <c r="Z391" s="2">
        <v>157.21162800068535</v>
      </c>
      <c r="AA391" s="2">
        <v>157.4524676560799</v>
      </c>
      <c r="AB391" s="2">
        <v>157.68398934441598</v>
      </c>
      <c r="AC391" s="2">
        <v>157.9731219698719</v>
      </c>
      <c r="AD391" s="2">
        <v>158.30141265397</v>
      </c>
      <c r="AE391" s="2">
        <v>158.67221788800614</v>
      </c>
      <c r="AF391" s="2">
        <v>158.56398382424905</v>
      </c>
      <c r="AG391" s="2">
        <v>158.43717441374372</v>
      </c>
      <c r="AH391" s="2">
        <v>158.35066696634601</v>
      </c>
      <c r="AI391" s="2">
        <v>158.36141450452243</v>
      </c>
      <c r="AJ391" s="2">
        <v>158.36005134433344</v>
      </c>
      <c r="AK391" s="2"/>
      <c r="AL391" s="2"/>
      <c r="AM391" s="2"/>
      <c r="AN391" s="2"/>
      <c r="AO391" s="2"/>
    </row>
    <row r="392" spans="1:41" x14ac:dyDescent="0.25">
      <c r="A392" s="10" t="s">
        <v>429</v>
      </c>
      <c r="B392" s="10" t="s">
        <v>458</v>
      </c>
      <c r="C392" s="10" t="str">
        <f>VLOOKUP(B392,codes!A:F,3,FALSE)</f>
        <v>Personenverkehrsleistung - Rad</v>
      </c>
      <c r="D392" s="10" t="s">
        <v>26</v>
      </c>
      <c r="E392" s="10" t="s">
        <v>459</v>
      </c>
      <c r="F392" s="10" t="s">
        <v>451</v>
      </c>
      <c r="G392" s="10" t="s">
        <v>18</v>
      </c>
      <c r="H392" s="6" t="s">
        <v>183</v>
      </c>
      <c r="I392" s="6" t="s">
        <v>452</v>
      </c>
      <c r="J392" s="6"/>
      <c r="K392" s="2">
        <v>54.7688752727869</v>
      </c>
      <c r="L392" s="2">
        <v>57.0665691451008</v>
      </c>
      <c r="M392" s="2">
        <v>59.1363777851573</v>
      </c>
      <c r="N392" s="2">
        <v>61.676764307882003</v>
      </c>
      <c r="O392" s="2">
        <v>64.392757928754406</v>
      </c>
      <c r="P392" s="2">
        <v>67.269357258459195</v>
      </c>
      <c r="Q392" s="2">
        <v>68.265800427970404</v>
      </c>
      <c r="R392" s="2">
        <v>70.702601261987496</v>
      </c>
      <c r="S392" s="2">
        <v>73.137037339152997</v>
      </c>
      <c r="T392" s="2">
        <v>74.921942448240713</v>
      </c>
      <c r="U392" s="2">
        <v>76.618580566965804</v>
      </c>
      <c r="V392" s="2">
        <v>78.401356610635105</v>
      </c>
      <c r="W392" s="2">
        <v>80.138820974216003</v>
      </c>
      <c r="X392" s="2">
        <v>81.840045512240408</v>
      </c>
      <c r="Y392" s="2">
        <v>83.511798793376911</v>
      </c>
      <c r="Z392" s="2">
        <v>85.124285692077308</v>
      </c>
      <c r="AA392" s="2">
        <v>86.702471093867999</v>
      </c>
      <c r="AB392" s="2">
        <v>88.211016668547614</v>
      </c>
      <c r="AC392" s="2">
        <v>89.643538934699706</v>
      </c>
      <c r="AD392" s="2">
        <v>90.9956771904601</v>
      </c>
      <c r="AE392" s="2">
        <v>92.250594058131497</v>
      </c>
      <c r="AF392" s="2">
        <v>93.499191224371089</v>
      </c>
      <c r="AG392" s="2">
        <v>94.634663328165701</v>
      </c>
      <c r="AH392" s="2">
        <v>95.6793684041711</v>
      </c>
      <c r="AI392" s="2">
        <v>96.658912388518203</v>
      </c>
      <c r="AJ392" s="2">
        <v>97.565218125590803</v>
      </c>
      <c r="AK392" s="2"/>
      <c r="AL392" s="2"/>
      <c r="AM392" s="2"/>
      <c r="AN392" s="2"/>
      <c r="AO392" s="2"/>
    </row>
    <row r="393" spans="1:41" x14ac:dyDescent="0.25">
      <c r="A393" s="10" t="s">
        <v>429</v>
      </c>
      <c r="B393" s="10" t="s">
        <v>460</v>
      </c>
      <c r="C393" s="10" t="str">
        <f>VLOOKUP(B393,codes!A:F,3,FALSE)</f>
        <v>Personenverkehrsleistung - Fuss</v>
      </c>
      <c r="D393" s="10" t="s">
        <v>26</v>
      </c>
      <c r="E393" s="10" t="s">
        <v>461</v>
      </c>
      <c r="F393" s="10" t="s">
        <v>451</v>
      </c>
      <c r="G393" s="10" t="s">
        <v>18</v>
      </c>
      <c r="H393" s="6" t="s">
        <v>183</v>
      </c>
      <c r="I393" s="6" t="s">
        <v>452</v>
      </c>
      <c r="J393" s="6"/>
      <c r="K393" s="2">
        <v>43.415800439230402</v>
      </c>
      <c r="L393" s="2">
        <v>43.002004026438101</v>
      </c>
      <c r="M393" s="2">
        <v>42.740763111563403</v>
      </c>
      <c r="N393" s="2">
        <v>42.365021323164704</v>
      </c>
      <c r="O393" s="2">
        <v>41.909097977504402</v>
      </c>
      <c r="P393" s="2">
        <v>41.420798090089299</v>
      </c>
      <c r="Q393" s="2">
        <v>41.017897262324098</v>
      </c>
      <c r="R393" s="2">
        <v>40.409427675887002</v>
      </c>
      <c r="S393" s="2">
        <v>39.748568943509397</v>
      </c>
      <c r="T393" s="2">
        <v>39.1487545265677</v>
      </c>
      <c r="U393" s="2">
        <v>38.543948848248398</v>
      </c>
      <c r="V393" s="2">
        <v>38.009031973276201</v>
      </c>
      <c r="W393" s="2">
        <v>37.495626891201205</v>
      </c>
      <c r="X393" s="2">
        <v>37.011374447065002</v>
      </c>
      <c r="Y393" s="2">
        <v>36.552868825968496</v>
      </c>
      <c r="Z393" s="2">
        <v>36.117089955355901</v>
      </c>
      <c r="AA393" s="2">
        <v>35.710478348913398</v>
      </c>
      <c r="AB393" s="2">
        <v>35.328052440282896</v>
      </c>
      <c r="AC393" s="2">
        <v>34.968690237822095</v>
      </c>
      <c r="AD393" s="2">
        <v>34.628970489149204</v>
      </c>
      <c r="AE393" s="2">
        <v>34.3068569397837</v>
      </c>
      <c r="AF393" s="2">
        <v>34.024053274969297</v>
      </c>
      <c r="AG393" s="2">
        <v>33.758436858379099</v>
      </c>
      <c r="AH393" s="2">
        <v>33.510487247648499</v>
      </c>
      <c r="AI393" s="2">
        <v>33.277462365471301</v>
      </c>
      <c r="AJ393" s="2">
        <v>33.058515545266204</v>
      </c>
      <c r="AK393" s="2"/>
      <c r="AL393" s="2"/>
      <c r="AM393" s="2"/>
      <c r="AN393" s="2"/>
      <c r="AO393" s="2"/>
    </row>
    <row r="394" spans="1:41" x14ac:dyDescent="0.25">
      <c r="A394" s="10" t="s">
        <v>429</v>
      </c>
      <c r="B394" s="10" t="s">
        <v>462</v>
      </c>
      <c r="C394" s="10" t="str">
        <f>VLOOKUP(B394,codes!A:F,3,FALSE)</f>
        <v>Elektrische Fahrleistung - Lkw</v>
      </c>
      <c r="D394" s="10" t="s">
        <v>26</v>
      </c>
      <c r="E394" s="10" t="s">
        <v>488</v>
      </c>
      <c r="F394" s="10" t="s">
        <v>453</v>
      </c>
      <c r="G394" s="10" t="s">
        <v>18</v>
      </c>
      <c r="H394" s="6" t="s">
        <v>183</v>
      </c>
      <c r="I394" s="6" t="s">
        <v>452</v>
      </c>
      <c r="J394" s="6"/>
      <c r="K394" s="2">
        <v>5.9137573011387916</v>
      </c>
      <c r="L394" s="2">
        <v>10.158105646400502</v>
      </c>
      <c r="M394" s="2">
        <v>14.065611303820651</v>
      </c>
      <c r="N394" s="2">
        <v>17.701301326745686</v>
      </c>
      <c r="O394" s="2">
        <v>21.608792192610387</v>
      </c>
      <c r="P394" s="2">
        <v>28.748489782556145</v>
      </c>
      <c r="Q394" s="2">
        <v>35.771970597402131</v>
      </c>
      <c r="R394" s="2">
        <v>41.971365378277518</v>
      </c>
      <c r="S394" s="2">
        <v>47.946411581320788</v>
      </c>
      <c r="T394" s="2">
        <v>53.828316080359414</v>
      </c>
      <c r="U394" s="2">
        <v>61.442260296610769</v>
      </c>
      <c r="V394" s="2">
        <v>69.730284515091327</v>
      </c>
      <c r="W394" s="2">
        <v>76.311946363423644</v>
      </c>
      <c r="X394" s="2">
        <v>82.073018203792842</v>
      </c>
      <c r="Y394" s="2">
        <v>86.00913192166928</v>
      </c>
      <c r="Z394" s="2">
        <v>88.682676657098057</v>
      </c>
      <c r="AA394" s="2">
        <v>90.989510557642774</v>
      </c>
      <c r="AB394" s="2">
        <v>92.514671130430628</v>
      </c>
      <c r="AC394" s="2">
        <v>93.466384300795568</v>
      </c>
      <c r="AD394" s="2">
        <v>94.524489381775254</v>
      </c>
      <c r="AE394" s="2">
        <v>95.559361130751824</v>
      </c>
      <c r="AF394" s="2">
        <v>96.598053525034942</v>
      </c>
      <c r="AG394" s="2">
        <v>97.491990236396333</v>
      </c>
      <c r="AH394" s="2">
        <v>98.316587247587549</v>
      </c>
      <c r="AI394" s="2">
        <v>99.048448125003958</v>
      </c>
      <c r="AJ394" s="2">
        <v>99.612623743834732</v>
      </c>
      <c r="AK394" s="2"/>
      <c r="AL394" s="2"/>
      <c r="AM394" s="2"/>
      <c r="AN394" s="2"/>
      <c r="AO394" s="2"/>
    </row>
    <row r="395" spans="1:41" x14ac:dyDescent="0.25">
      <c r="A395" s="10" t="s">
        <v>429</v>
      </c>
      <c r="B395" s="10" t="s">
        <v>464</v>
      </c>
      <c r="C395" s="10" t="str">
        <f>VLOOKUP(B395,codes!A:F,3,FALSE)</f>
        <v>Güterverkehrsleistung -  Straße</v>
      </c>
      <c r="D395" s="10" t="s">
        <v>26</v>
      </c>
      <c r="E395" s="10" t="s">
        <v>465</v>
      </c>
      <c r="F395" s="10" t="s">
        <v>453</v>
      </c>
      <c r="G395" s="10" t="s">
        <v>18</v>
      </c>
      <c r="H395" s="6" t="s">
        <v>183</v>
      </c>
      <c r="I395" s="6" t="s">
        <v>452</v>
      </c>
      <c r="J395" s="6"/>
      <c r="K395" s="2">
        <v>117.85819447758377</v>
      </c>
      <c r="L395" s="2">
        <v>117.00978231952496</v>
      </c>
      <c r="M395" s="2">
        <v>119.24447208153046</v>
      </c>
      <c r="N395" s="2">
        <v>121.94865359339791</v>
      </c>
      <c r="O395" s="2">
        <v>122.83303437676589</v>
      </c>
      <c r="P395" s="2">
        <v>126.06467999294632</v>
      </c>
      <c r="Q395" s="2">
        <v>126.86173566852568</v>
      </c>
      <c r="R395" s="2">
        <v>128.40775191148006</v>
      </c>
      <c r="S395" s="2">
        <v>129.41435847148975</v>
      </c>
      <c r="T395" s="2">
        <v>130.00010706552959</v>
      </c>
      <c r="U395" s="2">
        <v>130.52110868124996</v>
      </c>
      <c r="V395" s="2">
        <v>130.78169217366008</v>
      </c>
      <c r="W395" s="2">
        <v>130.7831244099761</v>
      </c>
      <c r="X395" s="2">
        <v>130.70700430639531</v>
      </c>
      <c r="Y395" s="2">
        <v>130.47970564230195</v>
      </c>
      <c r="Z395" s="2">
        <v>130.60742743325844</v>
      </c>
      <c r="AA395" s="2">
        <v>130.81468467672414</v>
      </c>
      <c r="AB395" s="2">
        <v>131.00042430383382</v>
      </c>
      <c r="AC395" s="2">
        <v>131.22895354342708</v>
      </c>
      <c r="AD395" s="2">
        <v>131.63410195585848</v>
      </c>
      <c r="AE395" s="2">
        <v>132.18002999567125</v>
      </c>
      <c r="AF395" s="2">
        <v>132.96788999248935</v>
      </c>
      <c r="AG395" s="2">
        <v>133.74935810354322</v>
      </c>
      <c r="AH395" s="2">
        <v>134.52453588332085</v>
      </c>
      <c r="AI395" s="2">
        <v>135.31644902174853</v>
      </c>
      <c r="AJ395" s="2">
        <v>135.97027793686618</v>
      </c>
      <c r="AK395" s="2"/>
      <c r="AL395" s="2"/>
      <c r="AM395" s="2"/>
      <c r="AN395" s="2"/>
      <c r="AO395" s="2"/>
    </row>
    <row r="396" spans="1:41" x14ac:dyDescent="0.25">
      <c r="A396" s="10" t="s">
        <v>429</v>
      </c>
      <c r="B396" s="10" t="s">
        <v>464</v>
      </c>
      <c r="C396" s="10" t="str">
        <f>VLOOKUP(B396,codes!A:F,3,FALSE)</f>
        <v>Güterverkehrsleistung -  Straße</v>
      </c>
      <c r="D396" s="10" t="s">
        <v>26</v>
      </c>
      <c r="E396" s="10" t="s">
        <v>465</v>
      </c>
      <c r="F396" s="10" t="s">
        <v>466</v>
      </c>
      <c r="G396" s="10" t="s">
        <v>18</v>
      </c>
      <c r="H396" s="6" t="s">
        <v>183</v>
      </c>
      <c r="I396" s="6" t="s">
        <v>452</v>
      </c>
      <c r="J396" s="6"/>
      <c r="K396" s="2">
        <v>499.95471225435438</v>
      </c>
      <c r="L396" s="2">
        <v>505.66640217645613</v>
      </c>
      <c r="M396" s="2">
        <v>514.86297461795107</v>
      </c>
      <c r="N396" s="2">
        <v>521.23383469026282</v>
      </c>
      <c r="O396" s="2">
        <v>525.50506079820013</v>
      </c>
      <c r="P396" s="2">
        <v>530.0113745725497</v>
      </c>
      <c r="Q396" s="2">
        <v>530.69976998099241</v>
      </c>
      <c r="R396" s="2">
        <v>534.81544533688066</v>
      </c>
      <c r="S396" s="2">
        <v>537.0769111750908</v>
      </c>
      <c r="T396" s="2">
        <v>538.6499393499023</v>
      </c>
      <c r="U396" s="2">
        <v>537.47413368770879</v>
      </c>
      <c r="V396" s="2">
        <v>538.82807237237228</v>
      </c>
      <c r="W396" s="2">
        <v>539.72390778329975</v>
      </c>
      <c r="X396" s="2">
        <v>540.46174909579065</v>
      </c>
      <c r="Y396" s="2">
        <v>541.04092960894627</v>
      </c>
      <c r="Z396" s="2">
        <v>539.84083149666435</v>
      </c>
      <c r="AA396" s="2">
        <v>540.89394890308461</v>
      </c>
      <c r="AB396" s="2">
        <v>541.42019498908689</v>
      </c>
      <c r="AC396" s="2">
        <v>542.03704600802075</v>
      </c>
      <c r="AD396" s="2">
        <v>543.01236831543667</v>
      </c>
      <c r="AE396" s="2">
        <v>543.09559160725269</v>
      </c>
      <c r="AF396" s="2">
        <v>544.22893980943331</v>
      </c>
      <c r="AG396" s="2">
        <v>545.1767210172917</v>
      </c>
      <c r="AH396" s="2">
        <v>546.07429660478533</v>
      </c>
      <c r="AI396" s="2">
        <v>547.03464420121657</v>
      </c>
      <c r="AJ396" s="2">
        <v>547.74502913812523</v>
      </c>
      <c r="AK396" s="2"/>
      <c r="AL396" s="2"/>
      <c r="AM396" s="2"/>
      <c r="AN396" s="2"/>
      <c r="AO396" s="2"/>
    </row>
    <row r="397" spans="1:41" x14ac:dyDescent="0.25">
      <c r="A397" s="10" t="s">
        <v>429</v>
      </c>
      <c r="B397" s="10" t="s">
        <v>467</v>
      </c>
      <c r="C397" s="10" t="str">
        <f>VLOOKUP(B397,codes!A:F,3,FALSE)</f>
        <v>Güterverkehrsleistung - Schiene</v>
      </c>
      <c r="D397" s="10" t="s">
        <v>26</v>
      </c>
      <c r="E397" s="10" t="s">
        <v>468</v>
      </c>
      <c r="F397" s="10" t="s">
        <v>466</v>
      </c>
      <c r="G397" s="10" t="s">
        <v>18</v>
      </c>
      <c r="H397" s="6" t="s">
        <v>183</v>
      </c>
      <c r="I397" s="6" t="s">
        <v>452</v>
      </c>
      <c r="J397" s="6"/>
      <c r="K397" s="2">
        <v>116.7642317406837</v>
      </c>
      <c r="L397" s="2">
        <v>122.12939471308879</v>
      </c>
      <c r="M397" s="2">
        <v>120.44584460427531</v>
      </c>
      <c r="N397" s="2">
        <v>121.2525177452476</v>
      </c>
      <c r="O397" s="2">
        <v>123.75415256629465</v>
      </c>
      <c r="P397" s="2">
        <v>126.53183598993468</v>
      </c>
      <c r="Q397" s="2">
        <v>128.13430525474945</v>
      </c>
      <c r="R397" s="2">
        <v>124.29021777620912</v>
      </c>
      <c r="S397" s="2">
        <v>123.42779436614694</v>
      </c>
      <c r="T397" s="2">
        <v>123.72259149786005</v>
      </c>
      <c r="U397" s="2">
        <v>128.06993083201203</v>
      </c>
      <c r="V397" s="2">
        <v>127.60800156113467</v>
      </c>
      <c r="W397" s="2">
        <v>128.27753407500825</v>
      </c>
      <c r="X397" s="2">
        <v>129.58320050435651</v>
      </c>
      <c r="Y397" s="2">
        <v>131.8080207546929</v>
      </c>
      <c r="Z397" s="2">
        <v>136.07594556393133</v>
      </c>
      <c r="AA397" s="2">
        <v>136.43828449418308</v>
      </c>
      <c r="AB397" s="2">
        <v>138.08977325442257</v>
      </c>
      <c r="AC397" s="2">
        <v>139.73011247750833</v>
      </c>
      <c r="AD397" s="2">
        <v>140.80411061580406</v>
      </c>
      <c r="AE397" s="2">
        <v>142.90120602310293</v>
      </c>
      <c r="AF397" s="2">
        <v>142.90678158733328</v>
      </c>
      <c r="AG397" s="2">
        <v>143.32736089308636</v>
      </c>
      <c r="AH397" s="2">
        <v>143.84942036410774</v>
      </c>
      <c r="AI397" s="2">
        <v>144.2423668494726</v>
      </c>
      <c r="AJ397" s="2">
        <v>145.14035394225186</v>
      </c>
      <c r="AK397" s="2"/>
      <c r="AL397" s="2"/>
      <c r="AM397" s="2"/>
      <c r="AN397" s="2"/>
      <c r="AO397" s="2"/>
    </row>
    <row r="398" spans="1:41" x14ac:dyDescent="0.25">
      <c r="A398" s="10" t="s">
        <v>429</v>
      </c>
      <c r="B398" s="10" t="s">
        <v>469</v>
      </c>
      <c r="C398" s="10" t="str">
        <f>VLOOKUP(B398,codes!A:F,3,FALSE)</f>
        <v>Güterverkehrsleistung - Schiff</v>
      </c>
      <c r="D398" s="10" t="s">
        <v>26</v>
      </c>
      <c r="E398" s="10" t="s">
        <v>470</v>
      </c>
      <c r="F398" s="10" t="s">
        <v>466</v>
      </c>
      <c r="G398" s="10" t="s">
        <v>18</v>
      </c>
      <c r="H398" s="6" t="s">
        <v>183</v>
      </c>
      <c r="I398" s="6" t="s">
        <v>452</v>
      </c>
      <c r="J398" s="6"/>
      <c r="K398" s="2">
        <v>41.287834104045224</v>
      </c>
      <c r="L398" s="2">
        <v>39.623270875760667</v>
      </c>
      <c r="M398" s="2">
        <v>38.881689721989225</v>
      </c>
      <c r="N398" s="2">
        <v>37.688243692932161</v>
      </c>
      <c r="O398" s="2">
        <v>36.944184785657917</v>
      </c>
      <c r="P398" s="2">
        <v>36.189724865040198</v>
      </c>
      <c r="Q398" s="2">
        <v>35.54534447938596</v>
      </c>
      <c r="R398" s="2">
        <v>35.03924176548778</v>
      </c>
      <c r="S398" s="2">
        <v>34.622290396109598</v>
      </c>
      <c r="T398" s="2">
        <v>34.284657770506769</v>
      </c>
      <c r="U398" s="2">
        <v>34.032797956604952</v>
      </c>
      <c r="V398" s="2">
        <v>33.830981334037268</v>
      </c>
      <c r="W398" s="2">
        <v>33.673754576295558</v>
      </c>
      <c r="X398" s="2">
        <v>33.545090041341616</v>
      </c>
      <c r="Y398" s="2">
        <v>33.456021116230907</v>
      </c>
      <c r="Z398" s="2">
        <v>33.386790722300098</v>
      </c>
      <c r="AA398" s="2">
        <v>33.295430402754441</v>
      </c>
      <c r="AB398" s="2">
        <v>33.218352447687373</v>
      </c>
      <c r="AC398" s="2">
        <v>33.153301483126562</v>
      </c>
      <c r="AD398" s="2">
        <v>33.092386562427876</v>
      </c>
      <c r="AE398" s="2">
        <v>33.03848218672838</v>
      </c>
      <c r="AF398" s="2">
        <v>32.977839022940103</v>
      </c>
      <c r="AG398" s="2">
        <v>32.923079683153027</v>
      </c>
      <c r="AH398" s="2">
        <v>32.87581650977495</v>
      </c>
      <c r="AI398" s="2">
        <v>32.835219235416467</v>
      </c>
      <c r="AJ398" s="2">
        <v>32.803488956424246</v>
      </c>
      <c r="AK398" s="2"/>
      <c r="AL398" s="2"/>
      <c r="AM398" s="2"/>
      <c r="AN398" s="2"/>
      <c r="AO398" s="2"/>
    </row>
    <row r="399" spans="1:41" x14ac:dyDescent="0.25">
      <c r="A399" s="10" t="s">
        <v>429</v>
      </c>
      <c r="B399" s="10" t="s">
        <v>471</v>
      </c>
      <c r="C399" s="10" t="str">
        <f>VLOOKUP(B399,codes!A:F,3,FALSE)</f>
        <v>Güterverkehrsleistung - Luft</v>
      </c>
      <c r="D399" s="10" t="s">
        <v>26</v>
      </c>
      <c r="E399" s="10" t="s">
        <v>489</v>
      </c>
      <c r="F399" s="10" t="s">
        <v>466</v>
      </c>
      <c r="G399" s="10" t="s">
        <v>18</v>
      </c>
      <c r="H399" s="6" t="s">
        <v>183</v>
      </c>
      <c r="I399" s="6" t="s">
        <v>452</v>
      </c>
      <c r="J399" s="6"/>
      <c r="K399" s="2">
        <v>4.7797286943784795E-2</v>
      </c>
      <c r="L399" s="2">
        <v>4.8323265060855505E-2</v>
      </c>
      <c r="M399" s="2">
        <v>4.8590101633550507E-2</v>
      </c>
      <c r="N399" s="2">
        <v>4.8716109920948471E-2</v>
      </c>
      <c r="O399" s="2">
        <v>4.8835999696334287E-2</v>
      </c>
      <c r="P399" s="2">
        <v>4.8949017012512232E-2</v>
      </c>
      <c r="Q399" s="2">
        <v>4.9079141297950525E-2</v>
      </c>
      <c r="R399" s="2">
        <v>4.9200788981909278E-2</v>
      </c>
      <c r="S399" s="2">
        <v>4.9315772349639783E-2</v>
      </c>
      <c r="T399" s="2">
        <v>4.9426899705176157E-2</v>
      </c>
      <c r="U399" s="2">
        <v>4.9539866623324096E-2</v>
      </c>
      <c r="V399" s="2">
        <v>4.9660557762026353E-2</v>
      </c>
      <c r="W399" s="2">
        <v>4.9786273658323096E-2</v>
      </c>
      <c r="X399" s="2">
        <v>4.9918371961831846E-2</v>
      </c>
      <c r="Y399" s="2">
        <v>5.0063600473970481E-2</v>
      </c>
      <c r="Z399" s="2">
        <v>5.022092857053894E-2</v>
      </c>
      <c r="AA399" s="2">
        <v>5.0392025986411827E-2</v>
      </c>
      <c r="AB399" s="2">
        <v>5.0576070709756074E-2</v>
      </c>
      <c r="AC399" s="2">
        <v>5.0762691078206627E-2</v>
      </c>
      <c r="AD399" s="2">
        <v>5.0946465189491003E-2</v>
      </c>
      <c r="AE399" s="2">
        <v>5.1120322484801833E-2</v>
      </c>
      <c r="AF399" s="2">
        <v>5.1285269372329724E-2</v>
      </c>
      <c r="AG399" s="2">
        <v>5.1438599849838111E-2</v>
      </c>
      <c r="AH399" s="2">
        <v>5.1587482975126296E-2</v>
      </c>
      <c r="AI399" s="2">
        <v>5.1730146958434371E-2</v>
      </c>
      <c r="AJ399" s="2">
        <v>5.1864371836725938E-2</v>
      </c>
      <c r="AK399" s="2"/>
      <c r="AL399" s="2"/>
      <c r="AM399" s="2"/>
      <c r="AN399" s="2"/>
      <c r="AO399" s="2"/>
    </row>
    <row r="400" spans="1:41" x14ac:dyDescent="0.25">
      <c r="A400" s="10" t="s">
        <v>429</v>
      </c>
      <c r="B400" s="10" t="s">
        <v>473</v>
      </c>
      <c r="C400" s="10" t="str">
        <f>VLOOKUP(B400,codes!A:F,3,FALSE)</f>
        <v>Bestandszugehörigkeit - E-Pkw</v>
      </c>
      <c r="D400" s="10" t="s">
        <v>26</v>
      </c>
      <c r="E400" s="10" t="s">
        <v>474</v>
      </c>
      <c r="F400" s="10" t="s">
        <v>475</v>
      </c>
      <c r="G400" s="10" t="s">
        <v>18</v>
      </c>
      <c r="H400" s="6" t="s">
        <v>183</v>
      </c>
      <c r="I400" s="6"/>
      <c r="J400" s="6"/>
      <c r="K400" s="2">
        <v>17.699999999999996</v>
      </c>
      <c r="L400" s="2">
        <v>17.7</v>
      </c>
      <c r="M400" s="2">
        <v>17.7</v>
      </c>
      <c r="N400" s="2">
        <v>17.700000000000003</v>
      </c>
      <c r="O400" s="2">
        <v>17.7</v>
      </c>
      <c r="P400" s="2">
        <v>17.7</v>
      </c>
      <c r="Q400" s="2">
        <v>17.699999999999996</v>
      </c>
      <c r="R400" s="2">
        <v>17.7</v>
      </c>
      <c r="S400" s="2">
        <v>17.700000000000003</v>
      </c>
      <c r="T400" s="2">
        <v>17.7</v>
      </c>
      <c r="U400" s="2">
        <v>17.700000000000003</v>
      </c>
      <c r="V400" s="2">
        <v>17.699999999999996</v>
      </c>
      <c r="W400" s="2">
        <v>17.7</v>
      </c>
      <c r="X400" s="2">
        <v>17.7</v>
      </c>
      <c r="Y400" s="2">
        <v>17.7</v>
      </c>
      <c r="Z400" s="2">
        <v>17.700000000000003</v>
      </c>
      <c r="AA400" s="2">
        <v>17.699999999999996</v>
      </c>
      <c r="AB400" s="2">
        <v>17.699999999999996</v>
      </c>
      <c r="AC400" s="2">
        <v>17.7</v>
      </c>
      <c r="AD400" s="2">
        <v>17.7</v>
      </c>
      <c r="AE400" s="2">
        <v>17.700000000000003</v>
      </c>
      <c r="AF400" s="2">
        <v>17.7</v>
      </c>
      <c r="AG400" s="2">
        <v>17.7</v>
      </c>
      <c r="AH400" s="2">
        <v>17.7</v>
      </c>
      <c r="AI400" s="2">
        <v>17.7</v>
      </c>
      <c r="AJ400" s="2">
        <v>17.7</v>
      </c>
      <c r="AK400" s="2"/>
      <c r="AL400" s="2"/>
      <c r="AM400" s="2"/>
      <c r="AN400" s="2"/>
      <c r="AO400" s="2"/>
    </row>
    <row r="401" spans="1:41" x14ac:dyDescent="0.25">
      <c r="A401" s="10" t="s">
        <v>429</v>
      </c>
      <c r="B401" s="10" t="s">
        <v>476</v>
      </c>
      <c r="C401" s="10" t="str">
        <f>VLOOKUP(B401,codes!A:F,3,FALSE)</f>
        <v>Bestandszugehörigkeit - konventionelle Pkw</v>
      </c>
      <c r="D401" s="10" t="s">
        <v>26</v>
      </c>
      <c r="E401" s="10" t="s">
        <v>477</v>
      </c>
      <c r="F401" s="10" t="s">
        <v>475</v>
      </c>
      <c r="G401" s="10" t="s">
        <v>18</v>
      </c>
      <c r="H401" s="6" t="s">
        <v>183</v>
      </c>
      <c r="I401" s="6"/>
      <c r="J401" s="6"/>
      <c r="K401" s="2">
        <v>16.232614378616976</v>
      </c>
      <c r="L401" s="2">
        <v>16.233883951390645</v>
      </c>
      <c r="M401" s="2">
        <v>16.246907275693506</v>
      </c>
      <c r="N401" s="2">
        <v>16.247587029109237</v>
      </c>
      <c r="O401" s="2">
        <v>16.240537510761204</v>
      </c>
      <c r="P401" s="2">
        <v>16.197406007208052</v>
      </c>
      <c r="Q401" s="2">
        <v>16.145051903136817</v>
      </c>
      <c r="R401" s="2">
        <v>16.130479568308193</v>
      </c>
      <c r="S401" s="2">
        <v>16.154513367975632</v>
      </c>
      <c r="T401" s="2">
        <v>16.562817551884411</v>
      </c>
      <c r="U401" s="2"/>
      <c r="V401" s="2"/>
      <c r="W401" s="2"/>
      <c r="X401" s="2"/>
      <c r="Y401" s="2"/>
      <c r="Z401" s="2"/>
      <c r="AA401" s="2"/>
      <c r="AB401" s="2"/>
      <c r="AC401" s="2"/>
      <c r="AD401" s="2"/>
      <c r="AE401" s="2"/>
      <c r="AF401" s="2"/>
      <c r="AG401" s="2"/>
      <c r="AH401" s="2"/>
      <c r="AI401" s="2"/>
      <c r="AJ401" s="2"/>
      <c r="AK401" s="2"/>
      <c r="AL401" s="2"/>
      <c r="AM401" s="2"/>
      <c r="AN401" s="2"/>
      <c r="AO401" s="2"/>
    </row>
    <row r="402" spans="1:41" x14ac:dyDescent="0.25">
      <c r="A402" s="10" t="s">
        <v>429</v>
      </c>
      <c r="B402" s="10" t="s">
        <v>478</v>
      </c>
      <c r="C402" s="10" t="str">
        <f>VLOOKUP(B402,codes!A:F,3,FALSE)</f>
        <v>Kraftstoffmix - fossil</v>
      </c>
      <c r="D402" s="10" t="s">
        <v>26</v>
      </c>
      <c r="E402" s="10" t="s">
        <v>479</v>
      </c>
      <c r="F402" s="10" t="s">
        <v>104</v>
      </c>
      <c r="G402" s="10" t="s">
        <v>18</v>
      </c>
      <c r="H402" s="6" t="s">
        <v>183</v>
      </c>
      <c r="I402" s="6"/>
      <c r="J402" s="6"/>
      <c r="K402" s="2">
        <v>1888.1244083487941</v>
      </c>
      <c r="L402" s="2">
        <v>1783.3594004670695</v>
      </c>
      <c r="M402" s="2">
        <v>1741.3686677677424</v>
      </c>
      <c r="N402" s="2">
        <v>1644.7817775748777</v>
      </c>
      <c r="O402" s="2">
        <v>1571.3447883909084</v>
      </c>
      <c r="P402" s="2">
        <v>1505.9770308971815</v>
      </c>
      <c r="Q402" s="2">
        <v>1373.7910555006033</v>
      </c>
      <c r="R402" s="2">
        <v>1248.6744488055513</v>
      </c>
      <c r="S402" s="2">
        <v>1118.1144997822873</v>
      </c>
      <c r="T402" s="2">
        <v>986.85993492059515</v>
      </c>
      <c r="U402" s="2">
        <v>853.89227701375171</v>
      </c>
      <c r="V402" s="2">
        <v>733.85583866424611</v>
      </c>
      <c r="W402" s="2">
        <v>630.14830996085402</v>
      </c>
      <c r="X402" s="2">
        <v>539.81906514784043</v>
      </c>
      <c r="Y402" s="2">
        <v>461.6954345769019</v>
      </c>
      <c r="Z402" s="2">
        <v>393.19379171540601</v>
      </c>
      <c r="AA402" s="2">
        <v>336.59032409019221</v>
      </c>
      <c r="AB402" s="2">
        <v>288.59075489687808</v>
      </c>
      <c r="AC402" s="2">
        <v>248.38707078480388</v>
      </c>
      <c r="AD402" s="2">
        <v>214.8489603499491</v>
      </c>
      <c r="AE402" s="2">
        <v>185.83463056239594</v>
      </c>
      <c r="AF402" s="2">
        <v>162.4052277379694</v>
      </c>
      <c r="AG402" s="2">
        <v>142.99695128996842</v>
      </c>
      <c r="AH402" s="2">
        <v>125.46187827171984</v>
      </c>
      <c r="AI402" s="2">
        <v>110.74576607534604</v>
      </c>
      <c r="AJ402" s="2">
        <v>99.436234906856001</v>
      </c>
      <c r="AK402" s="2"/>
      <c r="AL402" s="2"/>
      <c r="AM402" s="2"/>
      <c r="AN402" s="2"/>
      <c r="AO402" s="2"/>
    </row>
    <row r="403" spans="1:41" x14ac:dyDescent="0.25">
      <c r="A403" s="10" t="s">
        <v>429</v>
      </c>
      <c r="B403" s="10" t="s">
        <v>478</v>
      </c>
      <c r="C403" s="10" t="str">
        <f>VLOOKUP(B403,codes!A:F,3,FALSE)</f>
        <v>Kraftstoffmix - fossil</v>
      </c>
      <c r="D403" s="10" t="s">
        <v>26</v>
      </c>
      <c r="E403" s="10" t="s">
        <v>479</v>
      </c>
      <c r="F403" s="10" t="s">
        <v>105</v>
      </c>
      <c r="G403" s="10" t="s">
        <v>18</v>
      </c>
      <c r="H403" s="6" t="s">
        <v>183</v>
      </c>
      <c r="I403" s="6"/>
      <c r="J403" s="6"/>
      <c r="K403" s="2">
        <v>524.47900231910944</v>
      </c>
      <c r="L403" s="2">
        <v>495.37761124085256</v>
      </c>
      <c r="M403" s="2">
        <v>483.7135188243729</v>
      </c>
      <c r="N403" s="2">
        <v>456.88382710413271</v>
      </c>
      <c r="O403" s="2">
        <v>436.48466344191894</v>
      </c>
      <c r="P403" s="2">
        <v>418.32695302699489</v>
      </c>
      <c r="Q403" s="2">
        <v>381.60862652794532</v>
      </c>
      <c r="R403" s="2">
        <v>346.85401355709757</v>
      </c>
      <c r="S403" s="2">
        <v>310.58736105063537</v>
      </c>
      <c r="T403" s="2">
        <v>274.12775970016531</v>
      </c>
      <c r="U403" s="2">
        <v>237.19229917048659</v>
      </c>
      <c r="V403" s="2">
        <v>203.84884407340166</v>
      </c>
      <c r="W403" s="2">
        <v>175.0411972113483</v>
      </c>
      <c r="X403" s="2">
        <v>149.94974031884456</v>
      </c>
      <c r="Y403" s="2">
        <v>128.24873182691721</v>
      </c>
      <c r="Z403" s="2">
        <v>109.22049769872389</v>
      </c>
      <c r="AA403" s="2">
        <v>93.497312247275616</v>
      </c>
      <c r="AB403" s="2">
        <v>80.164098582466124</v>
      </c>
      <c r="AC403" s="2">
        <v>68.996408551334412</v>
      </c>
      <c r="AD403" s="2">
        <v>59.680266763874748</v>
      </c>
      <c r="AE403" s="2">
        <v>51.620730711776645</v>
      </c>
      <c r="AF403" s="2">
        <v>45.112563260547056</v>
      </c>
      <c r="AG403" s="2">
        <v>39.721375358324558</v>
      </c>
      <c r="AH403" s="2">
        <v>34.850521742144402</v>
      </c>
      <c r="AI403" s="2">
        <v>30.762712798707234</v>
      </c>
      <c r="AJ403" s="2">
        <v>27.621176363015557</v>
      </c>
      <c r="AK403" s="2"/>
      <c r="AL403" s="2"/>
      <c r="AM403" s="2"/>
      <c r="AN403" s="2"/>
      <c r="AO403" s="2"/>
    </row>
    <row r="404" spans="1:41" x14ac:dyDescent="0.25">
      <c r="A404" s="10" t="s">
        <v>429</v>
      </c>
      <c r="B404" s="10" t="s">
        <v>480</v>
      </c>
      <c r="C404" s="10" t="str">
        <f>VLOOKUP(B404,codes!A:F,3,FALSE)</f>
        <v>Kraftstoffmix - biogen - aus Futter- und Nahrungsmitteln / aus Altspeiseölen und Tierfetten</v>
      </c>
      <c r="D404" s="10" t="s">
        <v>26</v>
      </c>
      <c r="E404" s="10" t="s">
        <v>481</v>
      </c>
      <c r="F404" s="10" t="s">
        <v>104</v>
      </c>
      <c r="G404" s="10" t="s">
        <v>18</v>
      </c>
      <c r="H404" s="6" t="s">
        <v>183</v>
      </c>
      <c r="I404" s="6"/>
      <c r="J404" s="6"/>
      <c r="K404" s="2">
        <v>129.18336780922058</v>
      </c>
      <c r="L404" s="2">
        <v>125.98399163305962</v>
      </c>
      <c r="M404" s="2">
        <v>122.96287187705184</v>
      </c>
      <c r="N404" s="2">
        <v>127.02349642931493</v>
      </c>
      <c r="O404" s="2">
        <v>119.06798037707735</v>
      </c>
      <c r="P404" s="2">
        <v>90.866260710323942</v>
      </c>
      <c r="Q404" s="2">
        <v>86.85327990574406</v>
      </c>
      <c r="R404" s="2">
        <v>81.877445074835833</v>
      </c>
      <c r="S404" s="2">
        <v>78.220685788654052</v>
      </c>
      <c r="T404" s="2">
        <v>74.800064876533668</v>
      </c>
      <c r="U404" s="2">
        <v>69.667530811486415</v>
      </c>
      <c r="V404" s="2">
        <v>65.732576124855356</v>
      </c>
      <c r="W404" s="2">
        <v>61.800737044164975</v>
      </c>
      <c r="X404" s="2">
        <v>58.09376128955995</v>
      </c>
      <c r="Y404" s="2">
        <v>55.583928731953492</v>
      </c>
      <c r="Z404" s="2">
        <v>54.38409463322283</v>
      </c>
      <c r="AA404" s="2">
        <v>52.43606235312221</v>
      </c>
      <c r="AB404" s="2">
        <v>50.477078961490193</v>
      </c>
      <c r="AC404" s="2">
        <v>49.537553875756529</v>
      </c>
      <c r="AD404" s="2">
        <v>47.660185244176276</v>
      </c>
      <c r="AE404" s="2">
        <v>46.870006806429146</v>
      </c>
      <c r="AF404" s="2">
        <v>46.920106818519699</v>
      </c>
      <c r="AG404" s="2">
        <v>45.910163024327296</v>
      </c>
      <c r="AH404" s="2">
        <v>46.072088807669871</v>
      </c>
      <c r="AI404" s="2">
        <v>46.351770336075958</v>
      </c>
      <c r="AJ404" s="2">
        <v>45.097476910594672</v>
      </c>
      <c r="AK404" s="2"/>
      <c r="AL404" s="2"/>
      <c r="AM404" s="2"/>
      <c r="AN404" s="2"/>
      <c r="AO404" s="2"/>
    </row>
    <row r="405" spans="1:41" x14ac:dyDescent="0.25">
      <c r="A405" s="10" t="s">
        <v>429</v>
      </c>
      <c r="B405" s="10" t="s">
        <v>480</v>
      </c>
      <c r="C405" s="10" t="str">
        <f>VLOOKUP(B405,codes!A:F,3,FALSE)</f>
        <v>Kraftstoffmix - biogen - aus Futter- und Nahrungsmitteln / aus Altspeiseölen und Tierfetten</v>
      </c>
      <c r="D405" s="10" t="s">
        <v>26</v>
      </c>
      <c r="E405" s="10" t="s">
        <v>481</v>
      </c>
      <c r="F405" s="10" t="s">
        <v>105</v>
      </c>
      <c r="G405" s="10" t="s">
        <v>18</v>
      </c>
      <c r="H405" s="6" t="s">
        <v>183</v>
      </c>
      <c r="I405" s="6"/>
      <c r="J405" s="6"/>
      <c r="K405" s="2">
        <v>35.884268835894609</v>
      </c>
      <c r="L405" s="2">
        <v>34.995553231405452</v>
      </c>
      <c r="M405" s="2">
        <v>34.156353299181063</v>
      </c>
      <c r="N405" s="2">
        <v>35.284304563698591</v>
      </c>
      <c r="O405" s="2">
        <v>33.074438993632597</v>
      </c>
      <c r="P405" s="2">
        <v>25.240627975089986</v>
      </c>
      <c r="Q405" s="2">
        <v>24.125911084928905</v>
      </c>
      <c r="R405" s="2">
        <v>22.743734743009952</v>
      </c>
      <c r="S405" s="2">
        <v>21.727968274626129</v>
      </c>
      <c r="T405" s="2">
        <v>20.777795799037129</v>
      </c>
      <c r="U405" s="2">
        <v>19.35209189207956</v>
      </c>
      <c r="V405" s="2">
        <v>18.25904892357093</v>
      </c>
      <c r="W405" s="2">
        <v>17.166871401156939</v>
      </c>
      <c r="X405" s="2">
        <v>16.137155913766652</v>
      </c>
      <c r="Y405" s="2">
        <v>15.439980203320413</v>
      </c>
      <c r="Z405" s="2">
        <v>15.106692953673008</v>
      </c>
      <c r="AA405" s="2">
        <v>14.56557287586728</v>
      </c>
      <c r="AB405" s="2">
        <v>14.021410822636165</v>
      </c>
      <c r="AC405" s="2">
        <v>13.760431632154591</v>
      </c>
      <c r="AD405" s="2">
        <v>13.23894034560452</v>
      </c>
      <c r="AE405" s="2">
        <v>13.019446335119207</v>
      </c>
      <c r="AF405" s="2">
        <v>13.033363005144361</v>
      </c>
      <c r="AG405" s="2">
        <v>12.752823062313137</v>
      </c>
      <c r="AH405" s="2">
        <v>12.797802446574963</v>
      </c>
      <c r="AI405" s="2">
        <v>12.875491760021099</v>
      </c>
      <c r="AJ405" s="2">
        <v>12.52707691960963</v>
      </c>
      <c r="AK405" s="2"/>
      <c r="AL405" s="2"/>
      <c r="AM405" s="2"/>
      <c r="AN405" s="2"/>
      <c r="AO405" s="2"/>
    </row>
    <row r="406" spans="1:41" x14ac:dyDescent="0.25">
      <c r="A406" s="10" t="s">
        <v>429</v>
      </c>
      <c r="B406" s="10" t="s">
        <v>482</v>
      </c>
      <c r="C406" s="10" t="str">
        <f>VLOOKUP(B406,codes!A:F,3,FALSE)</f>
        <v>Kraftstoffmix - biogen fortschrittlich - nach Anhang IX Teil A der RED</v>
      </c>
      <c r="D406" s="10" t="s">
        <v>26</v>
      </c>
      <c r="E406" s="10" t="s">
        <v>483</v>
      </c>
      <c r="F406" s="10" t="s">
        <v>104</v>
      </c>
      <c r="G406" s="10" t="s">
        <v>18</v>
      </c>
      <c r="H406" s="6" t="s">
        <v>183</v>
      </c>
      <c r="I406" s="6"/>
      <c r="J406" s="6"/>
      <c r="K406" s="2">
        <v>55.6772521151996</v>
      </c>
      <c r="L406" s="2">
        <v>61.566075498818464</v>
      </c>
      <c r="M406" s="2">
        <v>45.761177540089136</v>
      </c>
      <c r="N406" s="2">
        <v>69.982654290383024</v>
      </c>
      <c r="O406" s="2">
        <v>61.514684415320289</v>
      </c>
      <c r="P406" s="2">
        <v>31.522299564991791</v>
      </c>
      <c r="Q406" s="2">
        <v>30.198678592454694</v>
      </c>
      <c r="R406" s="2">
        <v>29.049308837107915</v>
      </c>
      <c r="S406" s="2">
        <v>27.867714800524741</v>
      </c>
      <c r="T406" s="2">
        <v>25.692840341108866</v>
      </c>
      <c r="U406" s="2">
        <v>24.514283846763707</v>
      </c>
      <c r="V406" s="2">
        <v>22.320466144808435</v>
      </c>
      <c r="W406" s="2">
        <v>21.165925788207002</v>
      </c>
      <c r="X406" s="2">
        <v>20.054359904497232</v>
      </c>
      <c r="Y406" s="2">
        <v>18.967653266726622</v>
      </c>
      <c r="Z406" s="2">
        <v>17.857069539716861</v>
      </c>
      <c r="AA406" s="2">
        <v>16.83398281717864</v>
      </c>
      <c r="AB406" s="2">
        <v>16.788827837115569</v>
      </c>
      <c r="AC406" s="2">
        <v>15.756883031677294</v>
      </c>
      <c r="AD406" s="2">
        <v>15.722489879998257</v>
      </c>
      <c r="AE406" s="2">
        <v>15.699148771814645</v>
      </c>
      <c r="AF406" s="2">
        <v>14.719896036356451</v>
      </c>
      <c r="AG406" s="2">
        <v>14.711468117094549</v>
      </c>
      <c r="AH406" s="2">
        <v>14.706604793150444</v>
      </c>
      <c r="AI406" s="2">
        <v>14.70489184192663</v>
      </c>
      <c r="AJ406" s="2">
        <v>14.70638345298374</v>
      </c>
      <c r="AK406" s="2"/>
      <c r="AL406" s="2"/>
      <c r="AM406" s="2"/>
      <c r="AN406" s="2"/>
      <c r="AO406" s="2"/>
    </row>
    <row r="407" spans="1:41" x14ac:dyDescent="0.25">
      <c r="A407" s="10" t="s">
        <v>429</v>
      </c>
      <c r="B407" s="10" t="s">
        <v>482</v>
      </c>
      <c r="C407" s="10" t="str">
        <f>VLOOKUP(B407,codes!A:F,3,FALSE)</f>
        <v>Kraftstoffmix - biogen fortschrittlich - nach Anhang IX Teil A der RED</v>
      </c>
      <c r="D407" s="10" t="s">
        <v>26</v>
      </c>
      <c r="E407" s="10" t="s">
        <v>483</v>
      </c>
      <c r="F407" s="10" t="s">
        <v>105</v>
      </c>
      <c r="G407" s="10" t="s">
        <v>18</v>
      </c>
      <c r="H407" s="6" t="s">
        <v>183</v>
      </c>
      <c r="I407" s="6"/>
      <c r="J407" s="6"/>
      <c r="K407" s="2">
        <v>15.465903365333221</v>
      </c>
      <c r="L407" s="2">
        <v>17.101687638560684</v>
      </c>
      <c r="M407" s="2">
        <v>12.711438205580315</v>
      </c>
      <c r="N407" s="2">
        <v>19.439626191773062</v>
      </c>
      <c r="O407" s="2">
        <v>17.087412337588969</v>
      </c>
      <c r="P407" s="2">
        <v>8.7561943236088311</v>
      </c>
      <c r="Q407" s="2">
        <v>8.3885218312374139</v>
      </c>
      <c r="R407" s="2">
        <v>8.0692524547521973</v>
      </c>
      <c r="S407" s="2">
        <v>7.7410318890346517</v>
      </c>
      <c r="T407" s="2">
        <v>7.1369000947524635</v>
      </c>
      <c r="U407" s="2">
        <v>6.8095232907676957</v>
      </c>
      <c r="V407" s="2">
        <v>6.2001294846690094</v>
      </c>
      <c r="W407" s="2">
        <v>5.8794238300575001</v>
      </c>
      <c r="X407" s="2">
        <v>5.5706555290270092</v>
      </c>
      <c r="Y407" s="2">
        <v>5.2687925740907273</v>
      </c>
      <c r="Z407" s="2">
        <v>4.960297094365794</v>
      </c>
      <c r="AA407" s="2">
        <v>4.6761063381051775</v>
      </c>
      <c r="AB407" s="2">
        <v>4.6635632880876576</v>
      </c>
      <c r="AC407" s="2">
        <v>4.3769119532436935</v>
      </c>
      <c r="AD407" s="2">
        <v>4.3673582999995162</v>
      </c>
      <c r="AE407" s="2">
        <v>4.3608746588374014</v>
      </c>
      <c r="AF407" s="2">
        <v>4.0888600100990136</v>
      </c>
      <c r="AG407" s="2">
        <v>4.0865189214151521</v>
      </c>
      <c r="AH407" s="2">
        <v>4.0851679980973445</v>
      </c>
      <c r="AI407" s="2">
        <v>4.0846921783129533</v>
      </c>
      <c r="AJ407" s="2">
        <v>4.0851065147177055</v>
      </c>
      <c r="AK407" s="2"/>
      <c r="AL407" s="2"/>
      <c r="AM407" s="2"/>
      <c r="AN407" s="2"/>
      <c r="AO407" s="2"/>
    </row>
    <row r="408" spans="1:41" x14ac:dyDescent="0.25">
      <c r="A408" s="10" t="s">
        <v>429</v>
      </c>
      <c r="B408" s="10" t="s">
        <v>484</v>
      </c>
      <c r="C408" s="10" t="str">
        <f>VLOOKUP(B408,codes!A:F,3,FALSE)</f>
        <v>Kraftstoffmix - PtL/H2</v>
      </c>
      <c r="D408" s="10" t="s">
        <v>26</v>
      </c>
      <c r="E408" s="10" t="s">
        <v>485</v>
      </c>
      <c r="F408" s="10" t="s">
        <v>104</v>
      </c>
      <c r="G408" s="10" t="s">
        <v>18</v>
      </c>
      <c r="H408" s="6" t="s">
        <v>183</v>
      </c>
      <c r="I408" s="6"/>
      <c r="J408" s="6"/>
      <c r="K408" s="2">
        <v>0.84252027348927161</v>
      </c>
      <c r="L408" s="2">
        <v>1.1525135672816447</v>
      </c>
      <c r="M408" s="2">
        <v>2.3924247288513945</v>
      </c>
      <c r="N408" s="2">
        <v>12.919606134481137</v>
      </c>
      <c r="O408" s="2">
        <v>28.434319071384291</v>
      </c>
      <c r="P408" s="2">
        <v>53.572511048662356</v>
      </c>
      <c r="Q408" s="2">
        <v>76.994579803749488</v>
      </c>
      <c r="R408" s="2">
        <v>95.381169237139929</v>
      </c>
      <c r="S408" s="2">
        <v>111.37513552117056</v>
      </c>
      <c r="T408" s="2">
        <v>124.50647318260373</v>
      </c>
      <c r="U408" s="2">
        <v>133.09784136965203</v>
      </c>
      <c r="V408" s="2">
        <v>137.68495797960495</v>
      </c>
      <c r="W408" s="2">
        <v>139.71947440095866</v>
      </c>
      <c r="X408" s="2">
        <v>139.46065308605586</v>
      </c>
      <c r="Y408" s="2">
        <v>140.76591173649666</v>
      </c>
      <c r="Z408" s="2">
        <v>142.74019500278476</v>
      </c>
      <c r="AA408" s="2">
        <v>143.63070122525244</v>
      </c>
      <c r="AB408" s="2">
        <v>145.21246824375945</v>
      </c>
      <c r="AC408" s="2">
        <v>147.348010771227</v>
      </c>
      <c r="AD408" s="2">
        <v>148.72221883797624</v>
      </c>
      <c r="AE408" s="2">
        <v>149.72664043857043</v>
      </c>
      <c r="AF408" s="2">
        <v>150.7562287497839</v>
      </c>
      <c r="AG408" s="2">
        <v>151.19503983345089</v>
      </c>
      <c r="AH408" s="2">
        <v>151.23865747735977</v>
      </c>
      <c r="AI408" s="2">
        <v>150.85924147361939</v>
      </c>
      <c r="AJ408" s="2">
        <v>150.94206431921202</v>
      </c>
      <c r="AK408" s="2"/>
      <c r="AL408" s="2"/>
      <c r="AM408" s="2"/>
      <c r="AN408" s="2"/>
      <c r="AO408" s="2"/>
    </row>
    <row r="409" spans="1:41" x14ac:dyDescent="0.25">
      <c r="A409" s="10" t="s">
        <v>429</v>
      </c>
      <c r="B409" s="10" t="s">
        <v>484</v>
      </c>
      <c r="C409" s="10" t="str">
        <f>VLOOKUP(B409,codes!A:F,3,FALSE)</f>
        <v>Kraftstoffmix - PtL/H2</v>
      </c>
      <c r="D409" s="10" t="s">
        <v>26</v>
      </c>
      <c r="E409" s="10" t="s">
        <v>485</v>
      </c>
      <c r="F409" s="10" t="s">
        <v>105</v>
      </c>
      <c r="G409" s="10" t="s">
        <v>18</v>
      </c>
      <c r="H409" s="6" t="s">
        <v>183</v>
      </c>
      <c r="I409" s="6"/>
      <c r="J409" s="6"/>
      <c r="K409" s="2">
        <v>0.23403340930257546</v>
      </c>
      <c r="L409" s="2">
        <v>0.32014265757823462</v>
      </c>
      <c r="M409" s="2">
        <v>0.66456242468094284</v>
      </c>
      <c r="N409" s="2">
        <v>3.5887794818003158</v>
      </c>
      <c r="O409" s="2">
        <v>7.8984219642734139</v>
      </c>
      <c r="P409" s="2">
        <v>14.881253069072876</v>
      </c>
      <c r="Q409" s="2">
        <v>21.387383278819303</v>
      </c>
      <c r="R409" s="2">
        <v>26.494769232538868</v>
      </c>
      <c r="S409" s="2">
        <v>30.937537644769595</v>
      </c>
      <c r="T409" s="2">
        <v>34.585131439612148</v>
      </c>
      <c r="U409" s="2">
        <v>36.971622602681116</v>
      </c>
      <c r="V409" s="2">
        <v>38.245821661001372</v>
      </c>
      <c r="W409" s="2">
        <v>38.810965111377406</v>
      </c>
      <c r="X409" s="2">
        <v>38.739070301682183</v>
      </c>
      <c r="Y409" s="2">
        <v>39.101642149026851</v>
      </c>
      <c r="Z409" s="2">
        <v>39.65005416744021</v>
      </c>
      <c r="AA409" s="2">
        <v>39.897417007014568</v>
      </c>
      <c r="AB409" s="2">
        <v>40.336796734377621</v>
      </c>
      <c r="AC409" s="2">
        <v>40.930002992007495</v>
      </c>
      <c r="AD409" s="2">
        <v>41.311727454993395</v>
      </c>
      <c r="AE409" s="2">
        <v>41.59073345515845</v>
      </c>
      <c r="AF409" s="2">
        <v>41.876730208273308</v>
      </c>
      <c r="AG409" s="2">
        <v>41.99862217595858</v>
      </c>
      <c r="AH409" s="2">
        <v>42.010738188155486</v>
      </c>
      <c r="AI409" s="2">
        <v>41.905344853783163</v>
      </c>
      <c r="AJ409" s="2">
        <v>41.928351199781112</v>
      </c>
      <c r="AK409" s="2"/>
      <c r="AL409" s="2"/>
      <c r="AM409" s="2"/>
      <c r="AN409" s="2"/>
      <c r="AO409" s="2"/>
    </row>
    <row r="410" spans="1:41" x14ac:dyDescent="0.25">
      <c r="A410" s="10" t="s">
        <v>429</v>
      </c>
      <c r="B410" s="10" t="s">
        <v>486</v>
      </c>
      <c r="C410" s="10" t="str">
        <f>VLOOKUP(B410,codes!A:F,3,FALSE)</f>
        <v>Strom</v>
      </c>
      <c r="D410" s="10" t="s">
        <v>26</v>
      </c>
      <c r="E410" s="10" t="s">
        <v>487</v>
      </c>
      <c r="F410" s="10" t="s">
        <v>104</v>
      </c>
      <c r="G410" s="10" t="s">
        <v>18</v>
      </c>
      <c r="H410" s="6" t="s">
        <v>183</v>
      </c>
      <c r="I410" s="6"/>
      <c r="J410" s="6"/>
      <c r="K410" s="2">
        <v>76.054212615432306</v>
      </c>
      <c r="L410" s="2">
        <v>101.38927525745014</v>
      </c>
      <c r="M410" s="2">
        <v>121.03899780941103</v>
      </c>
      <c r="N410" s="2">
        <v>143.00109275652139</v>
      </c>
      <c r="O410" s="2">
        <v>168.83030653473679</v>
      </c>
      <c r="P410" s="2">
        <v>205.55779026442525</v>
      </c>
      <c r="Q410" s="2">
        <v>245.01693369204258</v>
      </c>
      <c r="R410" s="2">
        <v>285.13784712575404</v>
      </c>
      <c r="S410" s="2">
        <v>327.44742935107439</v>
      </c>
      <c r="T410" s="2">
        <v>372.52658472891375</v>
      </c>
      <c r="U410" s="2">
        <v>421.6579711687458</v>
      </c>
      <c r="V410" s="2">
        <v>468.54694457528706</v>
      </c>
      <c r="W410" s="2">
        <v>509.7256744921583</v>
      </c>
      <c r="X410" s="2">
        <v>546.42627661833512</v>
      </c>
      <c r="Y410" s="2">
        <v>576.99312355738221</v>
      </c>
      <c r="Z410" s="2">
        <v>601.94092136459221</v>
      </c>
      <c r="AA410" s="2">
        <v>623.40175868294591</v>
      </c>
      <c r="AB410" s="2">
        <v>640.22624192953595</v>
      </c>
      <c r="AC410" s="2">
        <v>653.57618771791385</v>
      </c>
      <c r="AD410" s="2">
        <v>664.86193107149745</v>
      </c>
      <c r="AE410" s="2">
        <v>673.8644329648472</v>
      </c>
      <c r="AF410" s="2">
        <v>681.13938841074844</v>
      </c>
      <c r="AG410" s="2">
        <v>687.01761936123421</v>
      </c>
      <c r="AH410" s="2">
        <v>692.23240730923874</v>
      </c>
      <c r="AI410" s="2">
        <v>696.18995536449188</v>
      </c>
      <c r="AJ410" s="2">
        <v>699.77713948895905</v>
      </c>
      <c r="AK410" s="2"/>
      <c r="AL410" s="2"/>
      <c r="AM410" s="2"/>
      <c r="AN410" s="2"/>
      <c r="AO410" s="2"/>
    </row>
    <row r="411" spans="1:41" x14ac:dyDescent="0.25">
      <c r="A411" s="10" t="s">
        <v>429</v>
      </c>
      <c r="B411" s="10" t="s">
        <v>486</v>
      </c>
      <c r="C411" s="10" t="str">
        <f>VLOOKUP(B411,codes!A:F,3,FALSE)</f>
        <v>Strom</v>
      </c>
      <c r="D411" s="10" t="s">
        <v>26</v>
      </c>
      <c r="E411" s="10" t="s">
        <v>487</v>
      </c>
      <c r="F411" s="10" t="s">
        <v>105</v>
      </c>
      <c r="G411" s="10" t="s">
        <v>18</v>
      </c>
      <c r="H411" s="6" t="s">
        <v>183</v>
      </c>
      <c r="I411" s="6"/>
      <c r="J411" s="6"/>
      <c r="K411" s="2">
        <v>21.126170170953422</v>
      </c>
      <c r="L411" s="2">
        <v>28.163687571513925</v>
      </c>
      <c r="M411" s="2">
        <v>33.621943835947505</v>
      </c>
      <c r="N411" s="2">
        <v>39.722525765700382</v>
      </c>
      <c r="O411" s="2">
        <v>46.897307370760217</v>
      </c>
      <c r="P411" s="2">
        <v>57.099386184562569</v>
      </c>
      <c r="Q411" s="2">
        <v>68.060259358900723</v>
      </c>
      <c r="R411" s="2">
        <v>79.20495753493168</v>
      </c>
      <c r="S411" s="2">
        <v>90.957619264187329</v>
      </c>
      <c r="T411" s="2">
        <v>103.4796068691427</v>
      </c>
      <c r="U411" s="2">
        <v>117.12721421354051</v>
      </c>
      <c r="V411" s="2">
        <v>130.15192904869085</v>
      </c>
      <c r="W411" s="2">
        <v>141.59046513671063</v>
      </c>
      <c r="X411" s="2">
        <v>151.78507683842642</v>
      </c>
      <c r="Y411" s="2">
        <v>160.2758676548284</v>
      </c>
      <c r="Z411" s="2">
        <v>167.20581149016451</v>
      </c>
      <c r="AA411" s="2">
        <v>173.16715518970719</v>
      </c>
      <c r="AB411" s="2">
        <v>177.84062275820443</v>
      </c>
      <c r="AC411" s="2">
        <v>181.54894103275385</v>
      </c>
      <c r="AD411" s="2">
        <v>184.68386974208263</v>
      </c>
      <c r="AE411" s="2">
        <v>187.18456471245756</v>
      </c>
      <c r="AF411" s="2">
        <v>189.20538566965234</v>
      </c>
      <c r="AG411" s="2">
        <v>190.83822760034283</v>
      </c>
      <c r="AH411" s="2">
        <v>192.28677980812188</v>
      </c>
      <c r="AI411" s="2">
        <v>193.38609871235886</v>
      </c>
      <c r="AJ411" s="2">
        <v>194.38253874693308</v>
      </c>
      <c r="AK411" s="2"/>
      <c r="AL411" s="2"/>
      <c r="AM411" s="2"/>
      <c r="AN411" s="2"/>
      <c r="AO411" s="2"/>
    </row>
    <row r="412" spans="1:41" s="16" customFormat="1" x14ac:dyDescent="0.25">
      <c r="A412" s="10" t="s">
        <v>490</v>
      </c>
      <c r="B412" s="10" t="s">
        <v>491</v>
      </c>
      <c r="C412" s="10" t="str">
        <f>VLOOKUP(B412,codes!A:F,3,FALSE)</f>
        <v>Anzahl - Milchkühe</v>
      </c>
      <c r="D412" s="10" t="s">
        <v>27</v>
      </c>
      <c r="E412" s="10" t="s">
        <v>492</v>
      </c>
      <c r="F412" s="10" t="s">
        <v>442</v>
      </c>
      <c r="G412" s="10" t="s">
        <v>15</v>
      </c>
      <c r="H412" s="6" t="s">
        <v>493</v>
      </c>
      <c r="I412" s="6"/>
      <c r="J412" s="6"/>
      <c r="K412" s="2">
        <v>3523.7893350044096</v>
      </c>
      <c r="L412" s="2">
        <v>3506.2345432063657</v>
      </c>
      <c r="M412" s="2">
        <v>3488.6797514083219</v>
      </c>
      <c r="N412" s="2">
        <v>3471.124959610278</v>
      </c>
      <c r="O412" s="2">
        <v>3453.5701678122341</v>
      </c>
      <c r="P412" s="2">
        <v>3436.0153760141898</v>
      </c>
      <c r="Q412" s="2">
        <v>3415.7577783821357</v>
      </c>
      <c r="R412" s="2">
        <v>3395.5001807500817</v>
      </c>
      <c r="S412" s="2">
        <v>3375.2425831180276</v>
      </c>
      <c r="T412" s="2">
        <v>3354.9849854859735</v>
      </c>
      <c r="U412" s="2">
        <v>3334.7273878539199</v>
      </c>
      <c r="V412" s="2">
        <v>3334.11555223291</v>
      </c>
      <c r="W412" s="2">
        <v>3333.5037166119</v>
      </c>
      <c r="X412" s="2">
        <v>3332.8918809908901</v>
      </c>
      <c r="Y412" s="2">
        <v>3332.2800453698801</v>
      </c>
      <c r="Z412" s="2">
        <v>3331.6682097488701</v>
      </c>
      <c r="AA412" s="2">
        <v>3331.5283737471323</v>
      </c>
      <c r="AB412" s="2">
        <v>3331.3885377453944</v>
      </c>
      <c r="AC412" s="2">
        <v>3331.2487017436565</v>
      </c>
      <c r="AD412" s="2">
        <v>3331.1088657419186</v>
      </c>
      <c r="AE412" s="2">
        <v>3330.9690297401798</v>
      </c>
      <c r="AF412" s="2">
        <v>3330.86343336456</v>
      </c>
      <c r="AG412" s="2">
        <v>3330.7578369889402</v>
      </c>
      <c r="AH412" s="2">
        <v>3330.6522406133204</v>
      </c>
      <c r="AI412" s="2">
        <v>3330.5466442377005</v>
      </c>
      <c r="AJ412" s="2">
        <v>3330.4410478620798</v>
      </c>
      <c r="AK412" s="2"/>
      <c r="AL412" s="2"/>
      <c r="AM412" s="2"/>
      <c r="AN412" s="2"/>
      <c r="AO412" s="2"/>
    </row>
    <row r="413" spans="1:41" s="16" customFormat="1" x14ac:dyDescent="0.25">
      <c r="A413" s="10" t="s">
        <v>490</v>
      </c>
      <c r="B413" s="10" t="s">
        <v>491</v>
      </c>
      <c r="C413" s="10" t="str">
        <f>VLOOKUP(B413,codes!A:F,3,FALSE)</f>
        <v>Anzahl - Milchkühe</v>
      </c>
      <c r="D413" s="10" t="s">
        <v>27</v>
      </c>
      <c r="E413" s="10" t="s">
        <v>492</v>
      </c>
      <c r="F413" s="10" t="s">
        <v>442</v>
      </c>
      <c r="G413" s="10" t="s">
        <v>18</v>
      </c>
      <c r="H413" s="6" t="s">
        <v>493</v>
      </c>
      <c r="I413" s="6"/>
      <c r="J413" s="6"/>
      <c r="K413" s="2">
        <v>3522.5163294003301</v>
      </c>
      <c r="L413" s="2">
        <v>3504.36086489016</v>
      </c>
      <c r="M413" s="2">
        <v>3486.2054003799899</v>
      </c>
      <c r="N413" s="2">
        <v>3468.0499358698198</v>
      </c>
      <c r="O413" s="2">
        <v>3449.8944713596497</v>
      </c>
      <c r="P413" s="2">
        <v>3431.7390068494797</v>
      </c>
      <c r="Q413" s="2">
        <v>3410.8593655379518</v>
      </c>
      <c r="R413" s="2">
        <v>3389.979724226424</v>
      </c>
      <c r="S413" s="2">
        <v>3369.1000829148961</v>
      </c>
      <c r="T413" s="2">
        <v>3348.2204416033683</v>
      </c>
      <c r="U413" s="2">
        <v>3327.34080029184</v>
      </c>
      <c r="V413" s="2">
        <v>3326.4417536098381</v>
      </c>
      <c r="W413" s="2">
        <v>3325.5427069278362</v>
      </c>
      <c r="X413" s="2">
        <v>3324.6436602458343</v>
      </c>
      <c r="Y413" s="2">
        <v>3323.7446135638324</v>
      </c>
      <c r="Z413" s="2">
        <v>3322.8455668818297</v>
      </c>
      <c r="AA413" s="2">
        <v>3322.3648016128618</v>
      </c>
      <c r="AB413" s="2">
        <v>3321.884036343894</v>
      </c>
      <c r="AC413" s="2">
        <v>3321.4032710749261</v>
      </c>
      <c r="AD413" s="2">
        <v>3320.9225058059583</v>
      </c>
      <c r="AE413" s="2">
        <v>3320.44174053699</v>
      </c>
      <c r="AF413" s="2">
        <v>3320.0102463322341</v>
      </c>
      <c r="AG413" s="2">
        <v>3319.5787521274783</v>
      </c>
      <c r="AH413" s="2">
        <v>3319.1472579227225</v>
      </c>
      <c r="AI413" s="2">
        <v>3318.7157637179666</v>
      </c>
      <c r="AJ413" s="2">
        <v>3318.2842695132099</v>
      </c>
      <c r="AK413" s="2"/>
      <c r="AL413" s="2"/>
      <c r="AM413" s="2"/>
      <c r="AN413" s="2"/>
      <c r="AO413" s="2"/>
    </row>
    <row r="414" spans="1:41" s="16" customFormat="1" x14ac:dyDescent="0.25">
      <c r="A414" s="10" t="s">
        <v>490</v>
      </c>
      <c r="B414" s="10" t="s">
        <v>494</v>
      </c>
      <c r="C414" s="10" t="str">
        <f>VLOOKUP(B414,codes!A:F,3,FALSE)</f>
        <v>Anzahl - andere Rinder</v>
      </c>
      <c r="D414" s="10" t="s">
        <v>27</v>
      </c>
      <c r="E414" s="10" t="s">
        <v>495</v>
      </c>
      <c r="F414" s="10" t="s">
        <v>442</v>
      </c>
      <c r="G414" s="10" t="s">
        <v>15</v>
      </c>
      <c r="H414" s="6" t="s">
        <v>493</v>
      </c>
      <c r="I414" s="6"/>
      <c r="J414" s="6"/>
      <c r="K414" s="2">
        <v>6911.4502587841689</v>
      </c>
      <c r="L414" s="2">
        <v>6844.7432787637199</v>
      </c>
      <c r="M414" s="2">
        <v>6778.0362987432709</v>
      </c>
      <c r="N414" s="2">
        <v>6711.3293187228219</v>
      </c>
      <c r="O414" s="2">
        <v>6644.6223387023729</v>
      </c>
      <c r="P414" s="2">
        <v>6577.9153586819248</v>
      </c>
      <c r="Q414" s="2">
        <v>6490.0135403585145</v>
      </c>
      <c r="R414" s="2">
        <v>6402.1117220351043</v>
      </c>
      <c r="S414" s="2">
        <v>6314.2099037116941</v>
      </c>
      <c r="T414" s="2">
        <v>6226.3080853882839</v>
      </c>
      <c r="U414" s="2">
        <v>6138.4062670648755</v>
      </c>
      <c r="V414" s="2">
        <v>6133.468900751297</v>
      </c>
      <c r="W414" s="2">
        <v>6128.5315344377186</v>
      </c>
      <c r="X414" s="2">
        <v>6123.5941681241402</v>
      </c>
      <c r="Y414" s="2">
        <v>6118.6568018105618</v>
      </c>
      <c r="Z414" s="2">
        <v>6113.7194354969852</v>
      </c>
      <c r="AA414" s="2">
        <v>6112.7782658496544</v>
      </c>
      <c r="AB414" s="2">
        <v>6111.8370962023237</v>
      </c>
      <c r="AC414" s="2">
        <v>6110.8959265549929</v>
      </c>
      <c r="AD414" s="2">
        <v>6109.9547569076622</v>
      </c>
      <c r="AE414" s="2">
        <v>6109.0135872603296</v>
      </c>
      <c r="AF414" s="2">
        <v>6108.3078558482857</v>
      </c>
      <c r="AG414" s="2">
        <v>6107.6021244362419</v>
      </c>
      <c r="AH414" s="2">
        <v>6106.896393024198</v>
      </c>
      <c r="AI414" s="2">
        <v>6106.1906616121541</v>
      </c>
      <c r="AJ414" s="2">
        <v>6105.4849302001094</v>
      </c>
      <c r="AK414" s="2"/>
      <c r="AL414" s="2"/>
      <c r="AM414" s="2"/>
      <c r="AN414" s="2"/>
      <c r="AO414" s="2"/>
    </row>
    <row r="415" spans="1:41" s="16" customFormat="1" x14ac:dyDescent="0.25">
      <c r="A415" s="10" t="s">
        <v>490</v>
      </c>
      <c r="B415" s="10" t="s">
        <v>494</v>
      </c>
      <c r="C415" s="10" t="str">
        <f>VLOOKUP(B415,codes!A:F,3,FALSE)</f>
        <v>Anzahl - andere Rinder</v>
      </c>
      <c r="D415" s="10" t="s">
        <v>27</v>
      </c>
      <c r="E415" s="10" t="s">
        <v>495</v>
      </c>
      <c r="F415" s="10" t="s">
        <v>442</v>
      </c>
      <c r="G415" s="10" t="s">
        <v>18</v>
      </c>
      <c r="H415" s="6" t="s">
        <v>493</v>
      </c>
      <c r="I415" s="6"/>
      <c r="J415" s="6"/>
      <c r="K415" s="2">
        <v>6911.1171265140265</v>
      </c>
      <c r="L415" s="2">
        <v>6845.3295946504313</v>
      </c>
      <c r="M415" s="2">
        <v>6779.5420627868361</v>
      </c>
      <c r="N415" s="2">
        <v>6713.754530923241</v>
      </c>
      <c r="O415" s="2">
        <v>6647.9669990596458</v>
      </c>
      <c r="P415" s="2">
        <v>6582.1794671960506</v>
      </c>
      <c r="Q415" s="2">
        <v>6490.702719326534</v>
      </c>
      <c r="R415" s="2">
        <v>6399.2259714570173</v>
      </c>
      <c r="S415" s="2">
        <v>6307.7492235875006</v>
      </c>
      <c r="T415" s="2">
        <v>6216.272475717984</v>
      </c>
      <c r="U415" s="2">
        <v>6124.7957278484655</v>
      </c>
      <c r="V415" s="2">
        <v>6117.8061777672638</v>
      </c>
      <c r="W415" s="2">
        <v>6110.816627686062</v>
      </c>
      <c r="X415" s="2">
        <v>6103.8270776048603</v>
      </c>
      <c r="Y415" s="2">
        <v>6096.8375275236585</v>
      </c>
      <c r="Z415" s="2">
        <v>6089.8479774424577</v>
      </c>
      <c r="AA415" s="2">
        <v>6086.4246963983587</v>
      </c>
      <c r="AB415" s="2">
        <v>6083.0014153542597</v>
      </c>
      <c r="AC415" s="2">
        <v>6079.5781343101607</v>
      </c>
      <c r="AD415" s="2">
        <v>6076.1548532660618</v>
      </c>
      <c r="AE415" s="2">
        <v>6072.7315722219619</v>
      </c>
      <c r="AF415" s="2">
        <v>6069.6596855558455</v>
      </c>
      <c r="AG415" s="2">
        <v>6066.5877988897291</v>
      </c>
      <c r="AH415" s="2">
        <v>6063.5159122236128</v>
      </c>
      <c r="AI415" s="2">
        <v>6060.4440255574964</v>
      </c>
      <c r="AJ415" s="2">
        <v>6057.3721388913818</v>
      </c>
      <c r="AK415" s="2"/>
      <c r="AL415" s="2"/>
      <c r="AM415" s="2"/>
      <c r="AN415" s="2"/>
      <c r="AO415" s="2"/>
    </row>
    <row r="416" spans="1:41" s="16" customFormat="1" x14ac:dyDescent="0.25">
      <c r="A416" s="10" t="s">
        <v>490</v>
      </c>
      <c r="B416" s="10" t="s">
        <v>496</v>
      </c>
      <c r="C416" s="10" t="str">
        <f>VLOOKUP(B416,codes!A:F,3,FALSE)</f>
        <v>Anzahl - Schweine (ohne Saugferkel)</v>
      </c>
      <c r="D416" s="10" t="s">
        <v>27</v>
      </c>
      <c r="E416" s="10" t="s">
        <v>497</v>
      </c>
      <c r="F416" s="10" t="s">
        <v>442</v>
      </c>
      <c r="G416" s="10" t="s">
        <v>15</v>
      </c>
      <c r="H416" s="6" t="s">
        <v>493</v>
      </c>
      <c r="I416" s="6"/>
      <c r="J416" s="6"/>
      <c r="K416" s="2">
        <v>17423.955986960565</v>
      </c>
      <c r="L416" s="2">
        <v>17274.283618223293</v>
      </c>
      <c r="M416" s="2">
        <v>17124.611249486021</v>
      </c>
      <c r="N416" s="2">
        <v>16974.938880748748</v>
      </c>
      <c r="O416" s="2">
        <v>16825.266512011476</v>
      </c>
      <c r="P416" s="2">
        <v>16675.594143274204</v>
      </c>
      <c r="Q416" s="2">
        <v>16510.538667050339</v>
      </c>
      <c r="R416" s="2">
        <v>16345.483190826475</v>
      </c>
      <c r="S416" s="2">
        <v>16180.427714602611</v>
      </c>
      <c r="T416" s="2">
        <v>16015.372238378746</v>
      </c>
      <c r="U416" s="2">
        <v>15850.316762154886</v>
      </c>
      <c r="V416" s="2">
        <v>15850.615835798148</v>
      </c>
      <c r="W416" s="2">
        <v>15850.91490944141</v>
      </c>
      <c r="X416" s="2">
        <v>15851.213983084672</v>
      </c>
      <c r="Y416" s="2">
        <v>15851.513056727934</v>
      </c>
      <c r="Z416" s="2">
        <v>15851.812130371198</v>
      </c>
      <c r="AA416" s="2">
        <v>15851.044917179428</v>
      </c>
      <c r="AB416" s="2">
        <v>15850.277703987658</v>
      </c>
      <c r="AC416" s="2">
        <v>15849.510490795888</v>
      </c>
      <c r="AD416" s="2">
        <v>15848.743277604119</v>
      </c>
      <c r="AE416" s="2">
        <v>15847.976064412347</v>
      </c>
      <c r="AF416" s="2">
        <v>15847.20675238597</v>
      </c>
      <c r="AG416" s="2">
        <v>15846.437440359592</v>
      </c>
      <c r="AH416" s="2">
        <v>15845.668128333215</v>
      </c>
      <c r="AI416" s="2">
        <v>15844.898816306837</v>
      </c>
      <c r="AJ416" s="2">
        <v>15844.12950428046</v>
      </c>
      <c r="AK416" s="2"/>
      <c r="AL416" s="2"/>
      <c r="AM416" s="2"/>
      <c r="AN416" s="2"/>
      <c r="AO416" s="2"/>
    </row>
    <row r="417" spans="1:41" s="16" customFormat="1" x14ac:dyDescent="0.25">
      <c r="A417" s="10" t="s">
        <v>490</v>
      </c>
      <c r="B417" s="10" t="s">
        <v>496</v>
      </c>
      <c r="C417" s="10" t="str">
        <f>VLOOKUP(B417,codes!A:F,3,FALSE)</f>
        <v>Anzahl - Schweine (ohne Saugferkel)</v>
      </c>
      <c r="D417" s="10" t="s">
        <v>27</v>
      </c>
      <c r="E417" s="10" t="s">
        <v>497</v>
      </c>
      <c r="F417" s="10" t="s">
        <v>442</v>
      </c>
      <c r="G417" s="10" t="s">
        <v>18</v>
      </c>
      <c r="H417" s="6" t="s">
        <v>493</v>
      </c>
      <c r="I417" s="6"/>
      <c r="J417" s="6"/>
      <c r="K417" s="2">
        <v>17426.083593242351</v>
      </c>
      <c r="L417" s="2">
        <v>17291.349136387726</v>
      </c>
      <c r="M417" s="2">
        <v>17156.614679533101</v>
      </c>
      <c r="N417" s="2">
        <v>17021.880222678476</v>
      </c>
      <c r="O417" s="2">
        <v>16887.145765823851</v>
      </c>
      <c r="P417" s="2">
        <v>16752.411308969229</v>
      </c>
      <c r="Q417" s="2">
        <v>16587.774333068857</v>
      </c>
      <c r="R417" s="2">
        <v>16423.137357168485</v>
      </c>
      <c r="S417" s="2">
        <v>16258.500381268113</v>
      </c>
      <c r="T417" s="2">
        <v>16093.863405367742</v>
      </c>
      <c r="U417" s="2">
        <v>15929.226429467368</v>
      </c>
      <c r="V417" s="2">
        <v>15929.194576929254</v>
      </c>
      <c r="W417" s="2">
        <v>15929.162724391141</v>
      </c>
      <c r="X417" s="2">
        <v>15929.130871853027</v>
      </c>
      <c r="Y417" s="2">
        <v>15929.099019314914</v>
      </c>
      <c r="Z417" s="2">
        <v>15929.067166776802</v>
      </c>
      <c r="AA417" s="2">
        <v>15926.457648174313</v>
      </c>
      <c r="AB417" s="2">
        <v>15923.848129571825</v>
      </c>
      <c r="AC417" s="2">
        <v>15921.238610969336</v>
      </c>
      <c r="AD417" s="2">
        <v>15918.629092366848</v>
      </c>
      <c r="AE417" s="2">
        <v>15916.019573764359</v>
      </c>
      <c r="AF417" s="2">
        <v>15913.536537983109</v>
      </c>
      <c r="AG417" s="2">
        <v>15911.053502201859</v>
      </c>
      <c r="AH417" s="2">
        <v>15908.57046642061</v>
      </c>
      <c r="AI417" s="2">
        <v>15906.08743063936</v>
      </c>
      <c r="AJ417" s="2">
        <v>15903.60439485811</v>
      </c>
      <c r="AK417" s="2"/>
      <c r="AL417" s="2"/>
      <c r="AM417" s="2"/>
      <c r="AN417" s="2"/>
      <c r="AO417" s="2"/>
    </row>
    <row r="418" spans="1:41" s="16" customFormat="1" x14ac:dyDescent="0.25">
      <c r="A418" s="10" t="s">
        <v>490</v>
      </c>
      <c r="B418" s="10" t="s">
        <v>498</v>
      </c>
      <c r="C418" s="10" t="str">
        <f>VLOOKUP(B418,codes!A:F,3,FALSE)</f>
        <v>Anzahl - Geflügel</v>
      </c>
      <c r="D418" s="10" t="s">
        <v>27</v>
      </c>
      <c r="E418" s="10" t="s">
        <v>499</v>
      </c>
      <c r="F418" s="10" t="s">
        <v>442</v>
      </c>
      <c r="G418" s="10" t="s">
        <v>15</v>
      </c>
      <c r="H418" s="6" t="s">
        <v>493</v>
      </c>
      <c r="I418" s="6"/>
      <c r="J418" s="6"/>
      <c r="K418" s="2">
        <v>164686.16038850395</v>
      </c>
      <c r="L418" s="2">
        <v>165263.62344497532</v>
      </c>
      <c r="M418" s="2">
        <v>165841.0865014467</v>
      </c>
      <c r="N418" s="2">
        <v>166418.54955791807</v>
      </c>
      <c r="O418" s="2">
        <v>166996.01261438944</v>
      </c>
      <c r="P418" s="2">
        <v>167573.47567086088</v>
      </c>
      <c r="Q418" s="2">
        <v>167849.62894383215</v>
      </c>
      <c r="R418" s="2">
        <v>168125.78221680343</v>
      </c>
      <c r="S418" s="2">
        <v>168401.93548977471</v>
      </c>
      <c r="T418" s="2">
        <v>168678.08876274599</v>
      </c>
      <c r="U418" s="2">
        <v>168954.24203571724</v>
      </c>
      <c r="V418" s="2">
        <v>169596.521371485</v>
      </c>
      <c r="W418" s="2">
        <v>170238.80070725275</v>
      </c>
      <c r="X418" s="2">
        <v>170881.08004302051</v>
      </c>
      <c r="Y418" s="2">
        <v>171523.35937878827</v>
      </c>
      <c r="Z418" s="2">
        <v>172165.63871455609</v>
      </c>
      <c r="AA418" s="2">
        <v>172833.5600091668</v>
      </c>
      <c r="AB418" s="2">
        <v>173501.48130377752</v>
      </c>
      <c r="AC418" s="2">
        <v>174169.40259838823</v>
      </c>
      <c r="AD418" s="2">
        <v>174837.32389299895</v>
      </c>
      <c r="AE418" s="2">
        <v>175505.24518760969</v>
      </c>
      <c r="AF418" s="2">
        <v>176207.48485123183</v>
      </c>
      <c r="AG418" s="2">
        <v>176909.72451485397</v>
      </c>
      <c r="AH418" s="2">
        <v>177611.9641784761</v>
      </c>
      <c r="AI418" s="2">
        <v>178314.20384209824</v>
      </c>
      <c r="AJ418" s="2">
        <v>179016.44350572032</v>
      </c>
      <c r="AK418" s="2"/>
      <c r="AL418" s="2"/>
      <c r="AM418" s="2"/>
      <c r="AN418" s="2"/>
      <c r="AO418" s="2"/>
    </row>
    <row r="419" spans="1:41" s="16" customFormat="1" x14ac:dyDescent="0.25">
      <c r="A419" s="10" t="s">
        <v>490</v>
      </c>
      <c r="B419" s="10" t="s">
        <v>498</v>
      </c>
      <c r="C419" s="10" t="str">
        <f>VLOOKUP(B419,codes!A:F,3,FALSE)</f>
        <v>Anzahl - Geflügel</v>
      </c>
      <c r="D419" s="10" t="s">
        <v>27</v>
      </c>
      <c r="E419" s="10" t="s">
        <v>499</v>
      </c>
      <c r="F419" s="10" t="s">
        <v>442</v>
      </c>
      <c r="G419" s="10" t="s">
        <v>18</v>
      </c>
      <c r="H419" s="6" t="s">
        <v>493</v>
      </c>
      <c r="I419" s="6"/>
      <c r="J419" s="6"/>
      <c r="K419" s="2">
        <v>164695.97931856712</v>
      </c>
      <c r="L419" s="2">
        <v>165355.05181559117</v>
      </c>
      <c r="M419" s="2">
        <v>166014.12431261523</v>
      </c>
      <c r="N419" s="2">
        <v>166673.19680963928</v>
      </c>
      <c r="O419" s="2">
        <v>167332.26930666334</v>
      </c>
      <c r="P419" s="2">
        <v>167991.34180368739</v>
      </c>
      <c r="Q419" s="2">
        <v>168267.87118050148</v>
      </c>
      <c r="R419" s="2">
        <v>168544.40055731556</v>
      </c>
      <c r="S419" s="2">
        <v>168820.92993412964</v>
      </c>
      <c r="T419" s="2">
        <v>169097.45931094373</v>
      </c>
      <c r="U419" s="2">
        <v>169373.98868775781</v>
      </c>
      <c r="V419" s="2">
        <v>170013.04189245118</v>
      </c>
      <c r="W419" s="2">
        <v>170652.09509714454</v>
      </c>
      <c r="X419" s="2">
        <v>171291.14830183791</v>
      </c>
      <c r="Y419" s="2">
        <v>171930.20150653127</v>
      </c>
      <c r="Z419" s="2">
        <v>172569.25471122461</v>
      </c>
      <c r="AA419" s="2">
        <v>173221.6237101905</v>
      </c>
      <c r="AB419" s="2">
        <v>173873.99270915639</v>
      </c>
      <c r="AC419" s="2">
        <v>174526.36170812228</v>
      </c>
      <c r="AD419" s="2">
        <v>175178.73070708817</v>
      </c>
      <c r="AE419" s="2">
        <v>175831.09970605411</v>
      </c>
      <c r="AF419" s="2">
        <v>176518.66905102434</v>
      </c>
      <c r="AG419" s="2">
        <v>177206.23839599456</v>
      </c>
      <c r="AH419" s="2">
        <v>177893.80774096478</v>
      </c>
      <c r="AI419" s="2">
        <v>178581.377085935</v>
      </c>
      <c r="AJ419" s="2">
        <v>179268.94643090517</v>
      </c>
      <c r="AK419" s="2"/>
      <c r="AL419" s="2"/>
      <c r="AM419" s="2"/>
      <c r="AN419" s="2"/>
      <c r="AO419" s="2"/>
    </row>
    <row r="420" spans="1:41" s="16" customFormat="1" x14ac:dyDescent="0.25">
      <c r="A420" s="10" t="s">
        <v>490</v>
      </c>
      <c r="B420" s="10" t="s">
        <v>500</v>
      </c>
      <c r="C420" s="10" t="str">
        <f>VLOOKUP(B420,codes!A:F,3,FALSE)</f>
        <v>Anzahl - Pferde</v>
      </c>
      <c r="D420" s="10" t="s">
        <v>27</v>
      </c>
      <c r="E420" s="10" t="s">
        <v>501</v>
      </c>
      <c r="F420" s="10" t="s">
        <v>442</v>
      </c>
      <c r="G420" s="10" t="s">
        <v>15</v>
      </c>
      <c r="H420" s="6" t="s">
        <v>33</v>
      </c>
      <c r="I420" s="6"/>
      <c r="J420" s="6"/>
      <c r="K420" s="2">
        <v>1337.963</v>
      </c>
      <c r="L420" s="2">
        <v>1337.963</v>
      </c>
      <c r="M420" s="2">
        <v>1337.963</v>
      </c>
      <c r="N420" s="2">
        <v>1337.963</v>
      </c>
      <c r="O420" s="2">
        <v>1337.963</v>
      </c>
      <c r="P420" s="2">
        <v>1337.963</v>
      </c>
      <c r="Q420" s="2">
        <v>1337.963</v>
      </c>
      <c r="R420" s="2">
        <v>1337.963</v>
      </c>
      <c r="S420" s="2">
        <v>1337.963</v>
      </c>
      <c r="T420" s="2">
        <v>1337.963</v>
      </c>
      <c r="U420" s="2">
        <v>1337.963</v>
      </c>
      <c r="V420" s="2">
        <v>1337.963</v>
      </c>
      <c r="W420" s="2">
        <v>1337.963</v>
      </c>
      <c r="X420" s="2">
        <v>1337.963</v>
      </c>
      <c r="Y420" s="2">
        <v>1337.963</v>
      </c>
      <c r="Z420" s="2">
        <v>1337.963</v>
      </c>
      <c r="AA420" s="2">
        <v>1337.963</v>
      </c>
      <c r="AB420" s="2">
        <v>1337.963</v>
      </c>
      <c r="AC420" s="2">
        <v>1337.963</v>
      </c>
      <c r="AD420" s="2">
        <v>1337.963</v>
      </c>
      <c r="AE420" s="2">
        <v>1337.963</v>
      </c>
      <c r="AF420" s="2">
        <v>1337.963</v>
      </c>
      <c r="AG420" s="2">
        <v>1337.963</v>
      </c>
      <c r="AH420" s="2">
        <v>1337.963</v>
      </c>
      <c r="AI420" s="2">
        <v>1337.963</v>
      </c>
      <c r="AJ420" s="2">
        <v>1337.963</v>
      </c>
      <c r="AK420" s="2"/>
      <c r="AL420" s="2"/>
      <c r="AM420" s="2"/>
      <c r="AN420" s="2"/>
      <c r="AO420" s="2"/>
    </row>
    <row r="421" spans="1:41" s="16" customFormat="1" ht="15" customHeight="1" x14ac:dyDescent="0.25">
      <c r="A421" s="10" t="s">
        <v>490</v>
      </c>
      <c r="B421" s="10" t="s">
        <v>500</v>
      </c>
      <c r="C421" s="10" t="str">
        <f>VLOOKUP(B421,codes!A:F,3,FALSE)</f>
        <v>Anzahl - Pferde</v>
      </c>
      <c r="D421" s="10" t="s">
        <v>27</v>
      </c>
      <c r="E421" s="10" t="s">
        <v>501</v>
      </c>
      <c r="F421" s="10" t="s">
        <v>442</v>
      </c>
      <c r="G421" s="10" t="s">
        <v>18</v>
      </c>
      <c r="H421" s="6" t="s">
        <v>33</v>
      </c>
      <c r="I421" s="6"/>
      <c r="J421" s="6"/>
      <c r="K421" s="2">
        <v>1337.963</v>
      </c>
      <c r="L421" s="2">
        <v>1337.963</v>
      </c>
      <c r="M421" s="2">
        <v>1337.963</v>
      </c>
      <c r="N421" s="2">
        <v>1337.963</v>
      </c>
      <c r="O421" s="2">
        <v>1337.963</v>
      </c>
      <c r="P421" s="2">
        <v>1337.963</v>
      </c>
      <c r="Q421" s="2">
        <v>1337.963</v>
      </c>
      <c r="R421" s="2">
        <v>1337.963</v>
      </c>
      <c r="S421" s="2">
        <v>1337.963</v>
      </c>
      <c r="T421" s="2">
        <v>1337.963</v>
      </c>
      <c r="U421" s="2">
        <v>1337.963</v>
      </c>
      <c r="V421" s="2">
        <v>1337.963</v>
      </c>
      <c r="W421" s="2">
        <v>1337.963</v>
      </c>
      <c r="X421" s="2">
        <v>1337.963</v>
      </c>
      <c r="Y421" s="2">
        <v>1337.963</v>
      </c>
      <c r="Z421" s="2">
        <v>1337.963</v>
      </c>
      <c r="AA421" s="2">
        <v>1337.963</v>
      </c>
      <c r="AB421" s="2">
        <v>1337.963</v>
      </c>
      <c r="AC421" s="2">
        <v>1337.963</v>
      </c>
      <c r="AD421" s="2">
        <v>1337.963</v>
      </c>
      <c r="AE421" s="2">
        <v>1337.963</v>
      </c>
      <c r="AF421" s="2">
        <v>1337.963</v>
      </c>
      <c r="AG421" s="2">
        <v>1337.963</v>
      </c>
      <c r="AH421" s="2">
        <v>1337.963</v>
      </c>
      <c r="AI421" s="2">
        <v>1337.963</v>
      </c>
      <c r="AJ421" s="2">
        <v>1337.963</v>
      </c>
      <c r="AK421" s="2"/>
      <c r="AL421" s="2"/>
      <c r="AM421" s="2"/>
      <c r="AN421" s="2"/>
      <c r="AO421" s="2"/>
    </row>
    <row r="422" spans="1:41" s="16" customFormat="1" x14ac:dyDescent="0.25">
      <c r="A422" s="10" t="s">
        <v>490</v>
      </c>
      <c r="B422" s="10" t="s">
        <v>502</v>
      </c>
      <c r="C422" s="10" t="str">
        <f>VLOOKUP(B422,codes!A:F,3,FALSE)</f>
        <v>Anzahl - Schafe</v>
      </c>
      <c r="D422" s="10" t="s">
        <v>27</v>
      </c>
      <c r="E422" s="10" t="s">
        <v>503</v>
      </c>
      <c r="F422" s="10" t="s">
        <v>442</v>
      </c>
      <c r="G422" s="10" t="s">
        <v>15</v>
      </c>
      <c r="H422" s="6" t="s">
        <v>493</v>
      </c>
      <c r="I422" s="6"/>
      <c r="J422" s="6"/>
      <c r="K422" s="2">
        <v>1809.990256977469</v>
      </c>
      <c r="L422" s="2">
        <v>1813.3345004787218</v>
      </c>
      <c r="M422" s="2">
        <v>1816.6787439799746</v>
      </c>
      <c r="N422" s="2">
        <v>1820.0229874812273</v>
      </c>
      <c r="O422" s="2">
        <v>1823.3672309824801</v>
      </c>
      <c r="P422" s="2">
        <v>1826.7114744837329</v>
      </c>
      <c r="Q422" s="2">
        <v>1826.3299733244764</v>
      </c>
      <c r="R422" s="2">
        <v>1825.94847216522</v>
      </c>
      <c r="S422" s="2">
        <v>1825.5669710059635</v>
      </c>
      <c r="T422" s="2">
        <v>1825.1854698467071</v>
      </c>
      <c r="U422" s="2">
        <v>1824.8039686874511</v>
      </c>
      <c r="V422" s="2">
        <v>1823.97964596516</v>
      </c>
      <c r="W422" s="2">
        <v>1823.1553232428689</v>
      </c>
      <c r="X422" s="2">
        <v>1822.3310005205778</v>
      </c>
      <c r="Y422" s="2">
        <v>1821.5066777982868</v>
      </c>
      <c r="Z422" s="2">
        <v>1820.6823550759959</v>
      </c>
      <c r="AA422" s="2">
        <v>1820.5444016705089</v>
      </c>
      <c r="AB422" s="2">
        <v>1820.4064482650219</v>
      </c>
      <c r="AC422" s="2">
        <v>1820.2684948595349</v>
      </c>
      <c r="AD422" s="2">
        <v>1820.1305414540479</v>
      </c>
      <c r="AE422" s="2">
        <v>1819.9925880485609</v>
      </c>
      <c r="AF422" s="2">
        <v>1819.8914436990581</v>
      </c>
      <c r="AG422" s="2">
        <v>1819.7902993495552</v>
      </c>
      <c r="AH422" s="2">
        <v>1819.6891550000523</v>
      </c>
      <c r="AI422" s="2">
        <v>1819.5880106505494</v>
      </c>
      <c r="AJ422" s="2">
        <v>1819.486866301047</v>
      </c>
      <c r="AK422" s="2"/>
      <c r="AL422" s="2"/>
      <c r="AM422" s="2"/>
      <c r="AN422" s="2"/>
      <c r="AO422" s="2"/>
    </row>
    <row r="423" spans="1:41" x14ac:dyDescent="0.25">
      <c r="A423" s="10" t="s">
        <v>490</v>
      </c>
      <c r="B423" s="10" t="s">
        <v>502</v>
      </c>
      <c r="C423" s="10" t="str">
        <f>VLOOKUP(B423,codes!A:F,3,FALSE)</f>
        <v>Anzahl - Schafe</v>
      </c>
      <c r="D423" s="10" t="s">
        <v>27</v>
      </c>
      <c r="E423" s="10" t="s">
        <v>503</v>
      </c>
      <c r="F423" s="10" t="s">
        <v>442</v>
      </c>
      <c r="G423" s="10" t="s">
        <v>18</v>
      </c>
      <c r="H423" s="6" t="s">
        <v>493</v>
      </c>
      <c r="I423" s="6"/>
      <c r="J423" s="6"/>
      <c r="K423" s="2">
        <v>1809.9324060146721</v>
      </c>
      <c r="L423" s="2">
        <v>1813.4835513728171</v>
      </c>
      <c r="M423" s="2">
        <v>1817.0346967309622</v>
      </c>
      <c r="N423" s="2">
        <v>1820.5858420891072</v>
      </c>
      <c r="O423" s="2">
        <v>1824.1369874472523</v>
      </c>
      <c r="P423" s="2">
        <v>1827.6881328053978</v>
      </c>
      <c r="Q423" s="2">
        <v>1826.867196942424</v>
      </c>
      <c r="R423" s="2">
        <v>1826.0462610794502</v>
      </c>
      <c r="S423" s="2">
        <v>1825.2253252164764</v>
      </c>
      <c r="T423" s="2">
        <v>1824.4043893535027</v>
      </c>
      <c r="U423" s="2">
        <v>1823.5834534905289</v>
      </c>
      <c r="V423" s="2">
        <v>1822.5396796095874</v>
      </c>
      <c r="W423" s="2">
        <v>1821.495905728646</v>
      </c>
      <c r="X423" s="2">
        <v>1820.4521318477045</v>
      </c>
      <c r="Y423" s="2">
        <v>1819.4083579667631</v>
      </c>
      <c r="Z423" s="2">
        <v>1818.3645840858221</v>
      </c>
      <c r="AA423" s="2">
        <v>1817.9303845794693</v>
      </c>
      <c r="AB423" s="2">
        <v>1817.4961850731165</v>
      </c>
      <c r="AC423" s="2">
        <v>1817.0619855667637</v>
      </c>
      <c r="AD423" s="2">
        <v>1816.6277860604109</v>
      </c>
      <c r="AE423" s="2">
        <v>1816.1935865540581</v>
      </c>
      <c r="AF423" s="2">
        <v>1815.8064145446633</v>
      </c>
      <c r="AG423" s="2">
        <v>1815.4192425352685</v>
      </c>
      <c r="AH423" s="2">
        <v>1815.0320705258737</v>
      </c>
      <c r="AI423" s="2">
        <v>1814.6448985164789</v>
      </c>
      <c r="AJ423" s="2">
        <v>1814.257726507084</v>
      </c>
      <c r="AK423" s="2"/>
      <c r="AL423" s="2"/>
      <c r="AM423" s="2"/>
      <c r="AN423" s="2"/>
      <c r="AO423" s="2"/>
    </row>
    <row r="424" spans="1:41" ht="15.6" customHeight="1" x14ac:dyDescent="0.25">
      <c r="A424" s="10" t="s">
        <v>490</v>
      </c>
      <c r="B424" s="10" t="s">
        <v>504</v>
      </c>
      <c r="C424" s="10" t="str">
        <f>VLOOKUP(B424,codes!A:F,3,FALSE)</f>
        <v>Anzahl - Ziegen</v>
      </c>
      <c r="D424" s="10" t="s">
        <v>27</v>
      </c>
      <c r="E424" s="10" t="s">
        <v>505</v>
      </c>
      <c r="F424" s="10" t="s">
        <v>442</v>
      </c>
      <c r="G424" s="10" t="s">
        <v>15</v>
      </c>
      <c r="H424" s="6" t="s">
        <v>493</v>
      </c>
      <c r="I424" s="6"/>
      <c r="J424" s="6"/>
      <c r="K424" s="2">
        <v>162.08503919238998</v>
      </c>
      <c r="L424" s="2">
        <v>162.94860089259959</v>
      </c>
      <c r="M424" s="2">
        <v>163.81216259280919</v>
      </c>
      <c r="N424" s="2">
        <v>164.67572429301879</v>
      </c>
      <c r="O424" s="2">
        <v>165.53928599322839</v>
      </c>
      <c r="P424" s="2">
        <v>166.40284769343799</v>
      </c>
      <c r="Q424" s="2">
        <v>166.7557045680812</v>
      </c>
      <c r="R424" s="2">
        <v>167.10856144272441</v>
      </c>
      <c r="S424" s="2">
        <v>167.46141831736762</v>
      </c>
      <c r="T424" s="2">
        <v>167.81427519201083</v>
      </c>
      <c r="U424" s="2">
        <v>168.16713206665401</v>
      </c>
      <c r="V424" s="2">
        <v>168.0732565704308</v>
      </c>
      <c r="W424" s="2">
        <v>167.97938107420759</v>
      </c>
      <c r="X424" s="2">
        <v>167.88550557798439</v>
      </c>
      <c r="Y424" s="2">
        <v>167.79163008176118</v>
      </c>
      <c r="Z424" s="2">
        <v>167.69775458553801</v>
      </c>
      <c r="AA424" s="2">
        <v>167.68722829199882</v>
      </c>
      <c r="AB424" s="2">
        <v>167.67670199845963</v>
      </c>
      <c r="AC424" s="2">
        <v>167.66617570492045</v>
      </c>
      <c r="AD424" s="2">
        <v>167.65564941138126</v>
      </c>
      <c r="AE424" s="2">
        <v>167.64512311784202</v>
      </c>
      <c r="AF424" s="2">
        <v>167.63830512151802</v>
      </c>
      <c r="AG424" s="2">
        <v>167.63148712519401</v>
      </c>
      <c r="AH424" s="2">
        <v>167.62466912887001</v>
      </c>
      <c r="AI424" s="2">
        <v>167.61785113254601</v>
      </c>
      <c r="AJ424" s="2">
        <v>167.61103313622198</v>
      </c>
      <c r="AK424" s="2"/>
      <c r="AL424" s="2"/>
      <c r="AM424" s="2"/>
      <c r="AN424" s="2"/>
      <c r="AO424" s="2"/>
    </row>
    <row r="425" spans="1:41" ht="18" customHeight="1" x14ac:dyDescent="0.25">
      <c r="A425" s="10" t="s">
        <v>490</v>
      </c>
      <c r="B425" s="10" t="s">
        <v>504</v>
      </c>
      <c r="C425" s="10" t="str">
        <f>VLOOKUP(B425,codes!A:F,3,FALSE)</f>
        <v>Anzahl - Ziegen</v>
      </c>
      <c r="D425" s="10" t="s">
        <v>27</v>
      </c>
      <c r="E425" s="10" t="s">
        <v>505</v>
      </c>
      <c r="F425" s="10" t="s">
        <v>442</v>
      </c>
      <c r="G425" s="10" t="s">
        <v>18</v>
      </c>
      <c r="H425" s="6" t="s">
        <v>493</v>
      </c>
      <c r="I425" s="6"/>
      <c r="J425" s="6"/>
      <c r="K425" s="2">
        <v>162.07602860794</v>
      </c>
      <c r="L425" s="2">
        <v>162.9844305928132</v>
      </c>
      <c r="M425" s="2">
        <v>163.89283257768639</v>
      </c>
      <c r="N425" s="2">
        <v>164.80123456255959</v>
      </c>
      <c r="O425" s="2">
        <v>165.70963654743278</v>
      </c>
      <c r="P425" s="2">
        <v>166.618038532306</v>
      </c>
      <c r="Q425" s="2">
        <v>166.9215313170952</v>
      </c>
      <c r="R425" s="2">
        <v>167.2250241018844</v>
      </c>
      <c r="S425" s="2">
        <v>167.5285168866736</v>
      </c>
      <c r="T425" s="2">
        <v>167.8320096714628</v>
      </c>
      <c r="U425" s="2">
        <v>168.135502456252</v>
      </c>
      <c r="V425" s="2">
        <v>168.0251659860734</v>
      </c>
      <c r="W425" s="2">
        <v>167.91482951589481</v>
      </c>
      <c r="X425" s="2">
        <v>167.80449304571621</v>
      </c>
      <c r="Y425" s="2">
        <v>167.69415657553762</v>
      </c>
      <c r="Z425" s="2">
        <v>167.583820105359</v>
      </c>
      <c r="AA425" s="2">
        <v>167.54753861158679</v>
      </c>
      <c r="AB425" s="2">
        <v>167.51125711781458</v>
      </c>
      <c r="AC425" s="2">
        <v>167.47497562404237</v>
      </c>
      <c r="AD425" s="2">
        <v>167.43869413027016</v>
      </c>
      <c r="AE425" s="2">
        <v>167.40241263649798</v>
      </c>
      <c r="AF425" s="2">
        <v>167.37071117425918</v>
      </c>
      <c r="AG425" s="2">
        <v>167.33900971202038</v>
      </c>
      <c r="AH425" s="2">
        <v>167.30730824978158</v>
      </c>
      <c r="AI425" s="2">
        <v>167.27560678754278</v>
      </c>
      <c r="AJ425" s="2">
        <v>167.24390532530398</v>
      </c>
      <c r="AK425" s="2"/>
      <c r="AL425" s="2"/>
      <c r="AM425" s="2"/>
      <c r="AN425" s="2"/>
      <c r="AO425" s="2"/>
    </row>
    <row r="426" spans="1:41" ht="18" customHeight="1" x14ac:dyDescent="0.25">
      <c r="A426" s="10" t="s">
        <v>490</v>
      </c>
      <c r="B426" s="10" t="s">
        <v>506</v>
      </c>
      <c r="C426" s="10" t="str">
        <f>VLOOKUP(B426,codes!A:F,3,FALSE)</f>
        <v>Mineraldüngereinsatz</v>
      </c>
      <c r="D426" s="10" t="s">
        <v>27</v>
      </c>
      <c r="E426" s="10" t="s">
        <v>507</v>
      </c>
      <c r="F426" s="10" t="s">
        <v>508</v>
      </c>
      <c r="G426" s="10" t="s">
        <v>15</v>
      </c>
      <c r="H426" s="6" t="s">
        <v>493</v>
      </c>
      <c r="I426" s="6"/>
      <c r="J426" s="6"/>
      <c r="K426" s="2">
        <v>1037.17166666666</v>
      </c>
      <c r="L426" s="2">
        <v>1034.843333333328</v>
      </c>
      <c r="M426" s="2">
        <v>1032.514999999996</v>
      </c>
      <c r="N426" s="2">
        <v>1030.186666666664</v>
      </c>
      <c r="O426" s="2">
        <v>1027.858333333332</v>
      </c>
      <c r="P426" s="2">
        <v>1025.53</v>
      </c>
      <c r="Q426" s="2">
        <v>1020.544</v>
      </c>
      <c r="R426" s="2">
        <v>1015.558</v>
      </c>
      <c r="S426" s="2">
        <v>1010.572</v>
      </c>
      <c r="T426" s="2">
        <v>1005.586</v>
      </c>
      <c r="U426" s="2">
        <v>1000.5999999999999</v>
      </c>
      <c r="V426" s="2">
        <v>1000.523999999998</v>
      </c>
      <c r="W426" s="2">
        <v>1000.447999999996</v>
      </c>
      <c r="X426" s="2">
        <v>1000.371999999994</v>
      </c>
      <c r="Y426" s="2">
        <v>1000.2959999999921</v>
      </c>
      <c r="Z426" s="2">
        <v>1000.2199999999899</v>
      </c>
      <c r="AA426" s="2">
        <v>999.14999999999213</v>
      </c>
      <c r="AB426" s="2">
        <v>998.07999999999436</v>
      </c>
      <c r="AC426" s="2">
        <v>997.00999999999658</v>
      </c>
      <c r="AD426" s="2">
        <v>995.9399999999988</v>
      </c>
      <c r="AE426" s="2">
        <v>994.87000000000103</v>
      </c>
      <c r="AF426" s="2">
        <v>993.82000000000085</v>
      </c>
      <c r="AG426" s="2">
        <v>992.77000000000066</v>
      </c>
      <c r="AH426" s="2">
        <v>991.72000000000048</v>
      </c>
      <c r="AI426" s="2">
        <v>990.6700000000003</v>
      </c>
      <c r="AJ426" s="2">
        <v>989.62</v>
      </c>
      <c r="AK426" s="2"/>
      <c r="AL426" s="2"/>
      <c r="AM426" s="2"/>
      <c r="AN426" s="2"/>
      <c r="AO426" s="2"/>
    </row>
    <row r="427" spans="1:41" x14ac:dyDescent="0.25">
      <c r="A427" s="10" t="s">
        <v>490</v>
      </c>
      <c r="B427" s="10" t="s">
        <v>506</v>
      </c>
      <c r="C427" s="10" t="str">
        <f>VLOOKUP(B427,codes!A:F,3,FALSE)</f>
        <v>Mineraldüngereinsatz</v>
      </c>
      <c r="D427" s="10" t="s">
        <v>27</v>
      </c>
      <c r="E427" s="10" t="s">
        <v>507</v>
      </c>
      <c r="F427" s="10" t="s">
        <v>508</v>
      </c>
      <c r="G427" s="10" t="s">
        <v>18</v>
      </c>
      <c r="H427" s="6" t="s">
        <v>493</v>
      </c>
      <c r="I427" s="6"/>
      <c r="J427" s="6"/>
      <c r="K427" s="2">
        <v>1037.17166666666</v>
      </c>
      <c r="L427" s="2">
        <v>1028.5713333333281</v>
      </c>
      <c r="M427" s="2">
        <v>1019.970999999996</v>
      </c>
      <c r="N427" s="2">
        <v>1011.370666666664</v>
      </c>
      <c r="O427" s="2">
        <v>1002.7703333333319</v>
      </c>
      <c r="P427" s="2">
        <v>994.17</v>
      </c>
      <c r="Q427" s="2">
        <v>988.60599999999977</v>
      </c>
      <c r="R427" s="2">
        <v>983.04199999999958</v>
      </c>
      <c r="S427" s="2">
        <v>977.47799999999938</v>
      </c>
      <c r="T427" s="2">
        <v>971.91399999999919</v>
      </c>
      <c r="U427" s="2">
        <v>966.349999999999</v>
      </c>
      <c r="V427" s="2">
        <v>965.50199999999904</v>
      </c>
      <c r="W427" s="2">
        <v>964.65399999999909</v>
      </c>
      <c r="X427" s="2">
        <v>963.80599999999913</v>
      </c>
      <c r="Y427" s="2">
        <v>962.95799999999917</v>
      </c>
      <c r="Z427" s="2">
        <v>962.10999999999899</v>
      </c>
      <c r="AA427" s="2">
        <v>960.39399999999875</v>
      </c>
      <c r="AB427" s="2">
        <v>958.67799999999852</v>
      </c>
      <c r="AC427" s="2">
        <v>956.96199999999828</v>
      </c>
      <c r="AD427" s="2">
        <v>955.24599999999805</v>
      </c>
      <c r="AE427" s="2">
        <v>953.52999999999804</v>
      </c>
      <c r="AF427" s="2">
        <v>951.86199999999826</v>
      </c>
      <c r="AG427" s="2">
        <v>950.19399999999848</v>
      </c>
      <c r="AH427" s="2">
        <v>948.5259999999987</v>
      </c>
      <c r="AI427" s="2">
        <v>946.85799999999892</v>
      </c>
      <c r="AJ427" s="2">
        <v>945.18999999999903</v>
      </c>
      <c r="AK427" s="2"/>
      <c r="AL427" s="2"/>
      <c r="AM427" s="2"/>
      <c r="AN427" s="2"/>
      <c r="AO427" s="2"/>
    </row>
    <row r="428" spans="1:41" ht="14.45" customHeight="1" x14ac:dyDescent="0.25">
      <c r="A428" s="10" t="s">
        <v>490</v>
      </c>
      <c r="B428" s="10" t="s">
        <v>509</v>
      </c>
      <c r="C428" s="10" t="str">
        <f>VLOOKUP(B428,codes!A:F,3,FALSE)</f>
        <v>Wirtschaftsdüngerausbringung</v>
      </c>
      <c r="D428" s="10" t="s">
        <v>27</v>
      </c>
      <c r="E428" s="10" t="s">
        <v>510</v>
      </c>
      <c r="F428" s="10" t="s">
        <v>508</v>
      </c>
      <c r="G428" s="10" t="s">
        <v>15</v>
      </c>
      <c r="H428" s="13" t="s">
        <v>511</v>
      </c>
      <c r="I428" s="6"/>
      <c r="J428" s="6"/>
      <c r="K428" s="2">
        <v>913.622377548126</v>
      </c>
      <c r="L428" s="2">
        <v>911.49959089294077</v>
      </c>
      <c r="M428" s="2">
        <v>909.37680423775555</v>
      </c>
      <c r="N428" s="2">
        <v>907.25401758257033</v>
      </c>
      <c r="O428" s="2">
        <v>905.1312309273851</v>
      </c>
      <c r="P428" s="2">
        <v>903.00844427219999</v>
      </c>
      <c r="Q428" s="2">
        <v>898.77499404741002</v>
      </c>
      <c r="R428" s="2">
        <v>894.54154382262004</v>
      </c>
      <c r="S428" s="2">
        <v>890.30809359783007</v>
      </c>
      <c r="T428" s="2">
        <v>886.07464337304009</v>
      </c>
      <c r="U428" s="2">
        <v>881.84119314825</v>
      </c>
      <c r="V428" s="2">
        <v>882.06719379295043</v>
      </c>
      <c r="W428" s="2">
        <v>882.29319443765087</v>
      </c>
      <c r="X428" s="2">
        <v>882.5191950823513</v>
      </c>
      <c r="Y428" s="2">
        <v>882.74519572705174</v>
      </c>
      <c r="Z428" s="2">
        <v>882.97119637175194</v>
      </c>
      <c r="AA428" s="2">
        <v>883.38411863955116</v>
      </c>
      <c r="AB428" s="2">
        <v>883.79704090735038</v>
      </c>
      <c r="AC428" s="2">
        <v>884.2099631751496</v>
      </c>
      <c r="AD428" s="2">
        <v>884.62288544294881</v>
      </c>
      <c r="AE428" s="2">
        <v>885.03580771074803</v>
      </c>
      <c r="AF428" s="2">
        <v>885.48387759865045</v>
      </c>
      <c r="AG428" s="2">
        <v>885.93194748655287</v>
      </c>
      <c r="AH428" s="2">
        <v>886.38001737445529</v>
      </c>
      <c r="AI428" s="2">
        <v>886.82808726235771</v>
      </c>
      <c r="AJ428" s="2">
        <v>887.27615715026002</v>
      </c>
      <c r="AK428" s="2"/>
      <c r="AL428" s="2"/>
      <c r="AM428" s="2"/>
      <c r="AN428" s="2"/>
      <c r="AO428" s="2"/>
    </row>
    <row r="429" spans="1:41" x14ac:dyDescent="0.25">
      <c r="A429" s="10" t="s">
        <v>490</v>
      </c>
      <c r="B429" s="10" t="s">
        <v>509</v>
      </c>
      <c r="C429" s="10" t="str">
        <f>VLOOKUP(B429,codes!A:F,3,FALSE)</f>
        <v>Wirtschaftsdüngerausbringung</v>
      </c>
      <c r="D429" s="10" t="s">
        <v>27</v>
      </c>
      <c r="E429" s="10" t="s">
        <v>510</v>
      </c>
      <c r="F429" s="10" t="s">
        <v>508</v>
      </c>
      <c r="G429" s="10" t="s">
        <v>18</v>
      </c>
      <c r="H429" s="13" t="s">
        <v>511</v>
      </c>
      <c r="I429" s="6"/>
      <c r="J429" s="6"/>
      <c r="K429" s="2">
        <v>913.21460113140802</v>
      </c>
      <c r="L429" s="2">
        <v>911.08448187618524</v>
      </c>
      <c r="M429" s="2">
        <v>908.95436262096246</v>
      </c>
      <c r="N429" s="2">
        <v>906.82424336573968</v>
      </c>
      <c r="O429" s="2">
        <v>904.6941241105169</v>
      </c>
      <c r="P429" s="2">
        <v>902.564004855294</v>
      </c>
      <c r="Q429" s="2">
        <v>898.14821550742715</v>
      </c>
      <c r="R429" s="2">
        <v>893.7324261595603</v>
      </c>
      <c r="S429" s="2">
        <v>889.31663681169346</v>
      </c>
      <c r="T429" s="2">
        <v>884.90084746382661</v>
      </c>
      <c r="U429" s="2">
        <v>880.48505811595999</v>
      </c>
      <c r="V429" s="2">
        <v>880.61285812900678</v>
      </c>
      <c r="W429" s="2">
        <v>880.74065814205358</v>
      </c>
      <c r="X429" s="2">
        <v>880.86845815510037</v>
      </c>
      <c r="Y429" s="2">
        <v>880.99625816814716</v>
      </c>
      <c r="Z429" s="2">
        <v>881.12405818119396</v>
      </c>
      <c r="AA429" s="2">
        <v>881.40062964045273</v>
      </c>
      <c r="AB429" s="2">
        <v>881.67720109971151</v>
      </c>
      <c r="AC429" s="2">
        <v>881.95377255897029</v>
      </c>
      <c r="AD429" s="2">
        <v>882.23034401822906</v>
      </c>
      <c r="AE429" s="2">
        <v>882.50691547748795</v>
      </c>
      <c r="AF429" s="2">
        <v>882.82537557307398</v>
      </c>
      <c r="AG429" s="2">
        <v>883.14383566866002</v>
      </c>
      <c r="AH429" s="2">
        <v>883.46229576424605</v>
      </c>
      <c r="AI429" s="2">
        <v>883.78075585983208</v>
      </c>
      <c r="AJ429" s="2">
        <v>884.099215955418</v>
      </c>
      <c r="AK429" s="2"/>
      <c r="AL429" s="2"/>
      <c r="AM429" s="2"/>
      <c r="AN429" s="2"/>
      <c r="AO429" s="2"/>
    </row>
    <row r="430" spans="1:41" x14ac:dyDescent="0.25">
      <c r="A430" s="10" t="s">
        <v>490</v>
      </c>
      <c r="B430" s="10" t="s">
        <v>512</v>
      </c>
      <c r="C430" s="10" t="str">
        <f>VLOOKUP(B430,codes!A:F,3,FALSE)</f>
        <v>Ausscheidung auf der Weide</v>
      </c>
      <c r="D430" s="10" t="s">
        <v>27</v>
      </c>
      <c r="E430" s="10" t="s">
        <v>513</v>
      </c>
      <c r="F430" s="10" t="s">
        <v>508</v>
      </c>
      <c r="G430" s="10" t="s">
        <v>15</v>
      </c>
      <c r="H430" s="13" t="s">
        <v>511</v>
      </c>
      <c r="I430" s="6"/>
      <c r="J430" s="6"/>
      <c r="K430" s="2">
        <v>127.8262526170837</v>
      </c>
      <c r="L430" s="2">
        <v>127.68042280129306</v>
      </c>
      <c r="M430" s="2">
        <v>127.53459298550243</v>
      </c>
      <c r="N430" s="2">
        <v>127.38876316971179</v>
      </c>
      <c r="O430" s="2">
        <v>127.24293335392116</v>
      </c>
      <c r="P430" s="2">
        <v>127.0971035381305</v>
      </c>
      <c r="Q430" s="2">
        <v>126.61707652636393</v>
      </c>
      <c r="R430" s="2">
        <v>126.13704951459736</v>
      </c>
      <c r="S430" s="2">
        <v>125.6570225028308</v>
      </c>
      <c r="T430" s="2">
        <v>125.17699549106423</v>
      </c>
      <c r="U430" s="2">
        <v>124.69696847929769</v>
      </c>
      <c r="V430" s="2">
        <v>124.60960817524854</v>
      </c>
      <c r="W430" s="2">
        <v>124.52224787119938</v>
      </c>
      <c r="X430" s="2">
        <v>124.43488756715023</v>
      </c>
      <c r="Y430" s="2">
        <v>124.34752726310107</v>
      </c>
      <c r="Z430" s="2">
        <v>124.2601669590519</v>
      </c>
      <c r="AA430" s="2">
        <v>124.2592532706836</v>
      </c>
      <c r="AB430" s="2">
        <v>124.2583395823153</v>
      </c>
      <c r="AC430" s="2">
        <v>124.257425893947</v>
      </c>
      <c r="AD430" s="2">
        <v>124.2565122055787</v>
      </c>
      <c r="AE430" s="2">
        <v>124.2555985172104</v>
      </c>
      <c r="AF430" s="2">
        <v>124.25913855545514</v>
      </c>
      <c r="AG430" s="2">
        <v>124.26267859369987</v>
      </c>
      <c r="AH430" s="2">
        <v>124.26621863194461</v>
      </c>
      <c r="AI430" s="2">
        <v>124.26975867018935</v>
      </c>
      <c r="AJ430" s="2">
        <v>124.2732987084341</v>
      </c>
      <c r="AK430" s="2"/>
      <c r="AL430" s="2"/>
      <c r="AM430" s="2"/>
      <c r="AN430" s="2"/>
      <c r="AO430" s="2"/>
    </row>
    <row r="431" spans="1:41" x14ac:dyDescent="0.25">
      <c r="A431" s="10" t="s">
        <v>490</v>
      </c>
      <c r="B431" s="10" t="s">
        <v>512</v>
      </c>
      <c r="C431" s="10" t="str">
        <f>VLOOKUP(B431,codes!A:F,3,FALSE)</f>
        <v>Ausscheidung auf der Weide</v>
      </c>
      <c r="D431" s="10" t="s">
        <v>27</v>
      </c>
      <c r="E431" s="10" t="s">
        <v>513</v>
      </c>
      <c r="F431" s="10" t="s">
        <v>508</v>
      </c>
      <c r="G431" s="10" t="s">
        <v>18</v>
      </c>
      <c r="H431" s="13" t="s">
        <v>511</v>
      </c>
      <c r="I431" s="6"/>
      <c r="J431" s="6"/>
      <c r="K431" s="2">
        <v>127.78515473221651</v>
      </c>
      <c r="L431" s="2">
        <v>127.61587245831819</v>
      </c>
      <c r="M431" s="2">
        <v>127.44659018441988</v>
      </c>
      <c r="N431" s="2">
        <v>127.27730791052156</v>
      </c>
      <c r="O431" s="2">
        <v>127.10802563662324</v>
      </c>
      <c r="P431" s="2">
        <v>126.93874336272489</v>
      </c>
      <c r="Q431" s="2">
        <v>126.40069849674856</v>
      </c>
      <c r="R431" s="2">
        <v>125.86265363077223</v>
      </c>
      <c r="S431" s="2">
        <v>125.3246087647959</v>
      </c>
      <c r="T431" s="2">
        <v>124.78656389881957</v>
      </c>
      <c r="U431" s="2">
        <v>124.24851903284321</v>
      </c>
      <c r="V431" s="2">
        <v>124.12420431627831</v>
      </c>
      <c r="W431" s="2">
        <v>123.99988959971341</v>
      </c>
      <c r="X431" s="2">
        <v>123.87557488314852</v>
      </c>
      <c r="Y431" s="2">
        <v>123.75126016658362</v>
      </c>
      <c r="Z431" s="2">
        <v>123.62694545001871</v>
      </c>
      <c r="AA431" s="2">
        <v>123.57993881294193</v>
      </c>
      <c r="AB431" s="2">
        <v>123.53293217586516</v>
      </c>
      <c r="AC431" s="2">
        <v>123.48592553878838</v>
      </c>
      <c r="AD431" s="2">
        <v>123.4389189017116</v>
      </c>
      <c r="AE431" s="2">
        <v>123.3919122646348</v>
      </c>
      <c r="AF431" s="2">
        <v>123.35143210331512</v>
      </c>
      <c r="AG431" s="2">
        <v>123.31095194199544</v>
      </c>
      <c r="AH431" s="2">
        <v>123.27047178067576</v>
      </c>
      <c r="AI431" s="2">
        <v>123.22999161935608</v>
      </c>
      <c r="AJ431" s="2">
        <v>123.18951145803641</v>
      </c>
      <c r="AK431" s="2"/>
      <c r="AL431" s="2"/>
      <c r="AM431" s="2"/>
      <c r="AN431" s="2"/>
      <c r="AO431" s="2"/>
    </row>
    <row r="432" spans="1:41" x14ac:dyDescent="0.25">
      <c r="A432" s="10" t="s">
        <v>490</v>
      </c>
      <c r="B432" s="10" t="s">
        <v>514</v>
      </c>
      <c r="C432" s="10" t="str">
        <f>VLOOKUP(B432,codes!A:F,3,FALSE)</f>
        <v>Ausbringung von Gärrückständen aus Energiepflanzen</v>
      </c>
      <c r="D432" s="10" t="s">
        <v>27</v>
      </c>
      <c r="E432" s="10" t="s">
        <v>515</v>
      </c>
      <c r="F432" s="10" t="s">
        <v>508</v>
      </c>
      <c r="G432" s="10" t="s">
        <v>15</v>
      </c>
      <c r="H432" s="6" t="s">
        <v>493</v>
      </c>
      <c r="I432" s="6"/>
      <c r="J432" s="6"/>
      <c r="K432" s="2">
        <v>231.464879820574</v>
      </c>
      <c r="L432" s="2">
        <v>208.90702155141719</v>
      </c>
      <c r="M432" s="2">
        <v>186.34916328226038</v>
      </c>
      <c r="N432" s="2">
        <v>163.79130501310357</v>
      </c>
      <c r="O432" s="2">
        <v>141.23344674394676</v>
      </c>
      <c r="P432" s="2">
        <v>118.67558847479</v>
      </c>
      <c r="Q432" s="2">
        <v>107.1098290952319</v>
      </c>
      <c r="R432" s="2">
        <v>95.5440697156738</v>
      </c>
      <c r="S432" s="2">
        <v>83.978310336115698</v>
      </c>
      <c r="T432" s="2">
        <v>72.412550956557595</v>
      </c>
      <c r="U432" s="2">
        <v>60.8467915769995</v>
      </c>
      <c r="V432" s="2">
        <v>60.8467915769995</v>
      </c>
      <c r="W432" s="2">
        <v>60.8467915769995</v>
      </c>
      <c r="X432" s="2">
        <v>60.8467915769995</v>
      </c>
      <c r="Y432" s="2">
        <v>60.8467915769995</v>
      </c>
      <c r="Z432" s="2">
        <v>60.8467915769995</v>
      </c>
      <c r="AA432" s="2">
        <v>60.8467915769995</v>
      </c>
      <c r="AB432" s="2">
        <v>60.8467915769995</v>
      </c>
      <c r="AC432" s="2">
        <v>60.8467915769995</v>
      </c>
      <c r="AD432" s="2">
        <v>60.8467915769995</v>
      </c>
      <c r="AE432" s="2">
        <v>60.8467915769995</v>
      </c>
      <c r="AF432" s="2">
        <v>60.8467915769995</v>
      </c>
      <c r="AG432" s="2">
        <v>60.8467915769995</v>
      </c>
      <c r="AH432" s="2">
        <v>60.8467915769995</v>
      </c>
      <c r="AI432" s="2">
        <v>60.8467915769995</v>
      </c>
      <c r="AJ432" s="2">
        <v>60.8467915769995</v>
      </c>
      <c r="AK432" s="2"/>
      <c r="AL432" s="2"/>
      <c r="AM432" s="2"/>
      <c r="AN432" s="2"/>
      <c r="AO432" s="2"/>
    </row>
    <row r="433" spans="1:41" x14ac:dyDescent="0.25">
      <c r="A433" s="10" t="s">
        <v>490</v>
      </c>
      <c r="B433" s="10" t="s">
        <v>514</v>
      </c>
      <c r="C433" s="10" t="str">
        <f>VLOOKUP(B433,codes!A:F,3,FALSE)</f>
        <v>Ausbringung von Gärrückständen aus Energiepflanzen</v>
      </c>
      <c r="D433" s="10" t="s">
        <v>27</v>
      </c>
      <c r="E433" s="10" t="s">
        <v>515</v>
      </c>
      <c r="F433" s="10" t="s">
        <v>508</v>
      </c>
      <c r="G433" s="10" t="s">
        <v>18</v>
      </c>
      <c r="H433" s="6" t="s">
        <v>493</v>
      </c>
      <c r="I433" s="6"/>
      <c r="J433" s="6"/>
      <c r="K433" s="2">
        <v>231.464879820574</v>
      </c>
      <c r="L433" s="2">
        <v>208.90702155141719</v>
      </c>
      <c r="M433" s="2">
        <v>186.34916328226038</v>
      </c>
      <c r="N433" s="2">
        <v>163.79130501310357</v>
      </c>
      <c r="O433" s="2">
        <v>141.23344674394676</v>
      </c>
      <c r="P433" s="2">
        <v>118.67558847479</v>
      </c>
      <c r="Q433" s="2">
        <v>107.1098290952319</v>
      </c>
      <c r="R433" s="2">
        <v>95.5440697156738</v>
      </c>
      <c r="S433" s="2">
        <v>83.978310336115698</v>
      </c>
      <c r="T433" s="2">
        <v>72.412550956557595</v>
      </c>
      <c r="U433" s="2">
        <v>60.8467915769995</v>
      </c>
      <c r="V433" s="2">
        <v>60.8467915769995</v>
      </c>
      <c r="W433" s="2">
        <v>60.8467915769995</v>
      </c>
      <c r="X433" s="2">
        <v>60.8467915769995</v>
      </c>
      <c r="Y433" s="2">
        <v>60.8467915769995</v>
      </c>
      <c r="Z433" s="2">
        <v>60.8467915769995</v>
      </c>
      <c r="AA433" s="2">
        <v>60.8467915769995</v>
      </c>
      <c r="AB433" s="2">
        <v>60.8467915769995</v>
      </c>
      <c r="AC433" s="2">
        <v>60.8467915769995</v>
      </c>
      <c r="AD433" s="2">
        <v>60.8467915769995</v>
      </c>
      <c r="AE433" s="2">
        <v>60.8467915769995</v>
      </c>
      <c r="AF433" s="2">
        <v>60.8467915769995</v>
      </c>
      <c r="AG433" s="2">
        <v>60.8467915769995</v>
      </c>
      <c r="AH433" s="2">
        <v>60.8467915769995</v>
      </c>
      <c r="AI433" s="2">
        <v>60.8467915769995</v>
      </c>
      <c r="AJ433" s="2">
        <v>60.8467915769995</v>
      </c>
      <c r="AK433" s="2"/>
      <c r="AL433" s="2"/>
      <c r="AM433" s="2"/>
      <c r="AN433" s="2"/>
      <c r="AO433" s="2"/>
    </row>
    <row r="434" spans="1:41" x14ac:dyDescent="0.25">
      <c r="A434" s="10" t="s">
        <v>490</v>
      </c>
      <c r="B434" s="10" t="s">
        <v>516</v>
      </c>
      <c r="C434" s="10" t="str">
        <f>VLOOKUP(B434,codes!A:F,3,FALSE)</f>
        <v>Ernterückstände</v>
      </c>
      <c r="D434" s="10" t="s">
        <v>27</v>
      </c>
      <c r="E434" s="10" t="s">
        <v>517</v>
      </c>
      <c r="F434" s="10" t="s">
        <v>508</v>
      </c>
      <c r="G434" s="10" t="s">
        <v>15</v>
      </c>
      <c r="H434" s="6" t="s">
        <v>493</v>
      </c>
      <c r="I434" s="6"/>
      <c r="J434" s="6"/>
      <c r="K434" s="2">
        <v>867.624211453979</v>
      </c>
      <c r="L434" s="2">
        <v>865.32410978047903</v>
      </c>
      <c r="M434" s="2">
        <v>863.02400810697907</v>
      </c>
      <c r="N434" s="2">
        <v>860.7239064334791</v>
      </c>
      <c r="O434" s="2">
        <v>858.42380475997913</v>
      </c>
      <c r="P434" s="2">
        <v>856.12370308647905</v>
      </c>
      <c r="Q434" s="2">
        <v>857.76356721486604</v>
      </c>
      <c r="R434" s="2">
        <v>859.40343134325303</v>
      </c>
      <c r="S434" s="2">
        <v>861.04329547164002</v>
      </c>
      <c r="T434" s="2">
        <v>862.68315960002701</v>
      </c>
      <c r="U434" s="2">
        <v>864.323023728414</v>
      </c>
      <c r="V434" s="2">
        <v>864.27481369503482</v>
      </c>
      <c r="W434" s="2">
        <v>864.22660366165564</v>
      </c>
      <c r="X434" s="2">
        <v>864.17839362827647</v>
      </c>
      <c r="Y434" s="2">
        <v>864.13018359489729</v>
      </c>
      <c r="Z434" s="2">
        <v>864.081973561518</v>
      </c>
      <c r="AA434" s="2">
        <v>863.43718126590136</v>
      </c>
      <c r="AB434" s="2">
        <v>862.79238897028472</v>
      </c>
      <c r="AC434" s="2">
        <v>862.14759667466808</v>
      </c>
      <c r="AD434" s="2">
        <v>861.50280437905144</v>
      </c>
      <c r="AE434" s="2">
        <v>860.85801208343503</v>
      </c>
      <c r="AF434" s="2">
        <v>860.27218295412445</v>
      </c>
      <c r="AG434" s="2">
        <v>859.68635382481386</v>
      </c>
      <c r="AH434" s="2">
        <v>859.10052469550328</v>
      </c>
      <c r="AI434" s="2">
        <v>858.5146955661927</v>
      </c>
      <c r="AJ434" s="2">
        <v>857.928866436882</v>
      </c>
      <c r="AK434" s="2"/>
      <c r="AL434" s="2"/>
      <c r="AM434" s="2"/>
      <c r="AN434" s="2"/>
      <c r="AO434" s="2"/>
    </row>
    <row r="435" spans="1:41" x14ac:dyDescent="0.25">
      <c r="A435" s="10" t="s">
        <v>490</v>
      </c>
      <c r="B435" s="10" t="s">
        <v>516</v>
      </c>
      <c r="C435" s="10" t="str">
        <f>VLOOKUP(B435,codes!A:F,3,FALSE)</f>
        <v>Ernterückstände</v>
      </c>
      <c r="D435" s="10" t="s">
        <v>27</v>
      </c>
      <c r="E435" s="10" t="s">
        <v>517</v>
      </c>
      <c r="F435" s="10" t="s">
        <v>508</v>
      </c>
      <c r="G435" s="10" t="s">
        <v>18</v>
      </c>
      <c r="H435" s="6" t="s">
        <v>493</v>
      </c>
      <c r="I435" s="6"/>
      <c r="J435" s="6"/>
      <c r="K435" s="2">
        <v>867.22410199860303</v>
      </c>
      <c r="L435" s="2">
        <v>863.53090154906067</v>
      </c>
      <c r="M435" s="2">
        <v>859.83770109951831</v>
      </c>
      <c r="N435" s="2">
        <v>856.14450064997595</v>
      </c>
      <c r="O435" s="2">
        <v>852.45130020043359</v>
      </c>
      <c r="P435" s="2">
        <v>848.75809975089101</v>
      </c>
      <c r="Q435" s="2">
        <v>850.25273058918879</v>
      </c>
      <c r="R435" s="2">
        <v>851.74736142748657</v>
      </c>
      <c r="S435" s="2">
        <v>853.24199226578435</v>
      </c>
      <c r="T435" s="2">
        <v>854.73662310408213</v>
      </c>
      <c r="U435" s="2">
        <v>856.23125394238002</v>
      </c>
      <c r="V435" s="2">
        <v>856.30140214292044</v>
      </c>
      <c r="W435" s="2">
        <v>856.37155034346085</v>
      </c>
      <c r="X435" s="2">
        <v>856.44169854400127</v>
      </c>
      <c r="Y435" s="2">
        <v>856.51184674454169</v>
      </c>
      <c r="Z435" s="2">
        <v>856.58199494508199</v>
      </c>
      <c r="AA435" s="2">
        <v>855.78955505299075</v>
      </c>
      <c r="AB435" s="2">
        <v>854.99711516089951</v>
      </c>
      <c r="AC435" s="2">
        <v>854.20467526880827</v>
      </c>
      <c r="AD435" s="2">
        <v>853.41223537671704</v>
      </c>
      <c r="AE435" s="2">
        <v>852.61979548462602</v>
      </c>
      <c r="AF435" s="2">
        <v>851.88053417892502</v>
      </c>
      <c r="AG435" s="2">
        <v>851.14127287322401</v>
      </c>
      <c r="AH435" s="2">
        <v>850.402011567523</v>
      </c>
      <c r="AI435" s="2">
        <v>849.662750261822</v>
      </c>
      <c r="AJ435" s="2">
        <v>848.92348895612099</v>
      </c>
      <c r="AK435" s="2"/>
      <c r="AL435" s="2"/>
      <c r="AM435" s="2"/>
      <c r="AN435" s="2"/>
      <c r="AO435" s="2"/>
    </row>
    <row r="436" spans="1:41" x14ac:dyDescent="0.25">
      <c r="A436" s="10" t="s">
        <v>490</v>
      </c>
      <c r="B436" s="10" t="s">
        <v>518</v>
      </c>
      <c r="C436" s="10" t="str">
        <f>VLOOKUP(B436,codes!A:F,3,FALSE)</f>
        <v>THG-Emissionen Energieverbrauch stationäre Quellen (1.A.4.c.I)</v>
      </c>
      <c r="D436" s="10" t="s">
        <v>27</v>
      </c>
      <c r="E436" s="10" t="s">
        <v>519</v>
      </c>
      <c r="F436" s="10" t="s">
        <v>520</v>
      </c>
      <c r="G436" s="10" t="s">
        <v>15</v>
      </c>
      <c r="H436" s="6" t="s">
        <v>521</v>
      </c>
      <c r="I436" s="6"/>
      <c r="J436" s="6"/>
      <c r="K436" s="2">
        <v>2009.7033584067613</v>
      </c>
      <c r="L436" s="2">
        <v>1967.5833012751148</v>
      </c>
      <c r="M436" s="2">
        <v>1926.0755755673013</v>
      </c>
      <c r="N436" s="2">
        <v>1872.3452893241051</v>
      </c>
      <c r="O436" s="2">
        <v>1790.4443284035731</v>
      </c>
      <c r="P436" s="2">
        <v>1712.6317087923724</v>
      </c>
      <c r="Q436" s="2">
        <v>1649.4132554441835</v>
      </c>
      <c r="R436" s="2">
        <v>1591.2938921346965</v>
      </c>
      <c r="S436" s="2">
        <v>1539.3345412816959</v>
      </c>
      <c r="T436" s="2">
        <v>1489.0568011814241</v>
      </c>
      <c r="U436" s="2">
        <v>1444.0564649631808</v>
      </c>
      <c r="V436" s="2">
        <v>1415.3388145777492</v>
      </c>
      <c r="W436" s="2">
        <v>1391.660175618008</v>
      </c>
      <c r="X436" s="2">
        <v>1367.4074666334132</v>
      </c>
      <c r="Y436" s="2">
        <v>1342.8815204568189</v>
      </c>
      <c r="Z436" s="2">
        <v>1320.2943740443343</v>
      </c>
      <c r="AA436" s="2">
        <v>1299.1345912512709</v>
      </c>
      <c r="AB436" s="2">
        <v>1282.0293323823857</v>
      </c>
      <c r="AC436" s="2">
        <v>1264.8688938836463</v>
      </c>
      <c r="AD436" s="2">
        <v>1246.2787985333746</v>
      </c>
      <c r="AE436" s="2">
        <v>1231.3932289381269</v>
      </c>
      <c r="AF436" s="2">
        <v>1202.2840220745165</v>
      </c>
      <c r="AG436" s="2">
        <v>1174.2825895276733</v>
      </c>
      <c r="AH436" s="2">
        <v>1143.9981934796376</v>
      </c>
      <c r="AI436" s="2">
        <v>1113.2112975244988</v>
      </c>
      <c r="AJ436" s="2">
        <v>1080.3738244146061</v>
      </c>
      <c r="AK436" s="2"/>
      <c r="AL436" s="2"/>
      <c r="AM436" s="2"/>
      <c r="AN436" s="2"/>
      <c r="AO436" s="2"/>
    </row>
    <row r="437" spans="1:41" x14ac:dyDescent="0.25">
      <c r="A437" s="10" t="s">
        <v>490</v>
      </c>
      <c r="B437" s="10" t="s">
        <v>518</v>
      </c>
      <c r="C437" s="10" t="str">
        <f>VLOOKUP(B437,codes!A:F,3,FALSE)</f>
        <v>THG-Emissionen Energieverbrauch stationäre Quellen (1.A.4.c.I)</v>
      </c>
      <c r="D437" s="10" t="s">
        <v>27</v>
      </c>
      <c r="E437" s="10" t="s">
        <v>519</v>
      </c>
      <c r="F437" s="10" t="s">
        <v>520</v>
      </c>
      <c r="G437" s="10" t="s">
        <v>18</v>
      </c>
      <c r="H437" s="6" t="s">
        <v>521</v>
      </c>
      <c r="I437" s="6"/>
      <c r="J437" s="6"/>
      <c r="K437" s="2">
        <f t="shared" ref="K437:AJ437" si="28">K436</f>
        <v>2009.7033584067613</v>
      </c>
      <c r="L437" s="2">
        <f t="shared" si="28"/>
        <v>1967.5833012751148</v>
      </c>
      <c r="M437" s="2">
        <f t="shared" si="28"/>
        <v>1926.0755755673013</v>
      </c>
      <c r="N437" s="2">
        <f t="shared" si="28"/>
        <v>1872.3452893241051</v>
      </c>
      <c r="O437" s="2">
        <f t="shared" si="28"/>
        <v>1790.4443284035731</v>
      </c>
      <c r="P437" s="2">
        <f t="shared" si="28"/>
        <v>1712.6317087923724</v>
      </c>
      <c r="Q437" s="2">
        <f t="shared" si="28"/>
        <v>1649.4132554441835</v>
      </c>
      <c r="R437" s="2">
        <f t="shared" si="28"/>
        <v>1591.2938921346965</v>
      </c>
      <c r="S437" s="2">
        <f t="shared" si="28"/>
        <v>1539.3345412816959</v>
      </c>
      <c r="T437" s="2">
        <f t="shared" si="28"/>
        <v>1489.0568011814241</v>
      </c>
      <c r="U437" s="2">
        <f t="shared" si="28"/>
        <v>1444.0564649631808</v>
      </c>
      <c r="V437" s="2">
        <f t="shared" si="28"/>
        <v>1415.3388145777492</v>
      </c>
      <c r="W437" s="2">
        <f t="shared" si="28"/>
        <v>1391.660175618008</v>
      </c>
      <c r="X437" s="2">
        <f t="shared" si="28"/>
        <v>1367.4074666334132</v>
      </c>
      <c r="Y437" s="2">
        <f t="shared" si="28"/>
        <v>1342.8815204568189</v>
      </c>
      <c r="Z437" s="2">
        <f t="shared" si="28"/>
        <v>1320.2943740443343</v>
      </c>
      <c r="AA437" s="2">
        <f t="shared" si="28"/>
        <v>1299.1345912512709</v>
      </c>
      <c r="AB437" s="2">
        <f t="shared" si="28"/>
        <v>1282.0293323823857</v>
      </c>
      <c r="AC437" s="2">
        <f t="shared" si="28"/>
        <v>1264.8688938836463</v>
      </c>
      <c r="AD437" s="2">
        <f t="shared" si="28"/>
        <v>1246.2787985333746</v>
      </c>
      <c r="AE437" s="2">
        <f t="shared" si="28"/>
        <v>1231.3932289381269</v>
      </c>
      <c r="AF437" s="2">
        <f t="shared" si="28"/>
        <v>1202.2840220745165</v>
      </c>
      <c r="AG437" s="2">
        <f t="shared" si="28"/>
        <v>1174.2825895276733</v>
      </c>
      <c r="AH437" s="2">
        <f t="shared" si="28"/>
        <v>1143.9981934796376</v>
      </c>
      <c r="AI437" s="2">
        <f t="shared" si="28"/>
        <v>1113.2112975244988</v>
      </c>
      <c r="AJ437" s="2">
        <f t="shared" si="28"/>
        <v>1080.3738244146061</v>
      </c>
      <c r="AK437" s="2"/>
      <c r="AL437" s="2"/>
      <c r="AM437" s="2"/>
      <c r="AN437" s="2"/>
      <c r="AO437" s="2"/>
    </row>
    <row r="438" spans="1:41" x14ac:dyDescent="0.25">
      <c r="A438" s="10" t="s">
        <v>490</v>
      </c>
      <c r="B438" s="10" t="s">
        <v>522</v>
      </c>
      <c r="C438" s="10" t="str">
        <f>VLOOKUP(B438,codes!A:F,3,FALSE)</f>
        <v>THG-Emissionen Energieverbrauch aus mobilen Quellen (1.A.4.c.II)</v>
      </c>
      <c r="D438" s="10" t="s">
        <v>27</v>
      </c>
      <c r="E438" s="10" t="s">
        <v>523</v>
      </c>
      <c r="F438" s="10" t="s">
        <v>520</v>
      </c>
      <c r="G438" s="10" t="s">
        <v>15</v>
      </c>
      <c r="H438" s="6" t="s">
        <v>521</v>
      </c>
      <c r="I438" s="6"/>
      <c r="J438" s="6"/>
      <c r="K438" s="2">
        <v>5781.5969193934789</v>
      </c>
      <c r="L438" s="2">
        <v>5529.4900420946979</v>
      </c>
      <c r="M438" s="2">
        <v>5452.8475443305742</v>
      </c>
      <c r="N438" s="2">
        <v>5449.9156094078653</v>
      </c>
      <c r="O438" s="2">
        <v>5309.7847130119208</v>
      </c>
      <c r="P438" s="2">
        <v>5266.2624375912028</v>
      </c>
      <c r="Q438" s="2">
        <v>5311.8869924116079</v>
      </c>
      <c r="R438" s="2">
        <v>5206.2334687926486</v>
      </c>
      <c r="S438" s="2">
        <v>5109.4588187933005</v>
      </c>
      <c r="T438" s="2">
        <v>5003.6876046837251</v>
      </c>
      <c r="U438" s="2">
        <v>4895.8831055815481</v>
      </c>
      <c r="V438" s="2">
        <v>4783.8850315277678</v>
      </c>
      <c r="W438" s="2">
        <v>4658.7993138051097</v>
      </c>
      <c r="X438" s="2">
        <v>4539.2512049746447</v>
      </c>
      <c r="Y438" s="2">
        <v>4419.0410346544049</v>
      </c>
      <c r="Z438" s="2">
        <v>4283.955372447258</v>
      </c>
      <c r="AA438" s="2">
        <v>4167.2908472336558</v>
      </c>
      <c r="AB438" s="2">
        <v>4047.1784738068081</v>
      </c>
      <c r="AC438" s="2">
        <v>3915.6641749468781</v>
      </c>
      <c r="AD438" s="2">
        <v>3782.4612986304278</v>
      </c>
      <c r="AE438" s="2">
        <v>3650.3018137289937</v>
      </c>
      <c r="AF438" s="2">
        <v>3533.5577346034388</v>
      </c>
      <c r="AG438" s="2">
        <v>3407.0192157218485</v>
      </c>
      <c r="AH438" s="2">
        <v>3294.9978324564859</v>
      </c>
      <c r="AI438" s="2">
        <v>3155.3669741482081</v>
      </c>
      <c r="AJ438" s="2">
        <v>3025.5156014354184</v>
      </c>
      <c r="AK438" s="2"/>
      <c r="AL438" s="2"/>
      <c r="AM438" s="2"/>
      <c r="AN438" s="2"/>
      <c r="AO438" s="2"/>
    </row>
    <row r="439" spans="1:41" x14ac:dyDescent="0.25">
      <c r="A439" s="10" t="s">
        <v>490</v>
      </c>
      <c r="B439" s="10" t="s">
        <v>522</v>
      </c>
      <c r="C439" s="10" t="str">
        <f>VLOOKUP(B439,codes!A:F,3,FALSE)</f>
        <v>THG-Emissionen Energieverbrauch aus mobilen Quellen (1.A.4.c.II)</v>
      </c>
      <c r="D439" s="10" t="s">
        <v>27</v>
      </c>
      <c r="E439" s="10" t="s">
        <v>523</v>
      </c>
      <c r="F439" s="10" t="s">
        <v>520</v>
      </c>
      <c r="G439" s="10" t="s">
        <v>18</v>
      </c>
      <c r="H439" s="6" t="s">
        <v>521</v>
      </c>
      <c r="I439" s="6"/>
      <c r="J439" s="6"/>
      <c r="K439" s="2">
        <f t="shared" ref="K439:AJ439" si="29">K438</f>
        <v>5781.5969193934789</v>
      </c>
      <c r="L439" s="2">
        <f t="shared" si="29"/>
        <v>5529.4900420946979</v>
      </c>
      <c r="M439" s="2">
        <f t="shared" si="29"/>
        <v>5452.8475443305742</v>
      </c>
      <c r="N439" s="2">
        <f t="shared" si="29"/>
        <v>5449.9156094078653</v>
      </c>
      <c r="O439" s="2">
        <f t="shared" si="29"/>
        <v>5309.7847130119208</v>
      </c>
      <c r="P439" s="2">
        <f t="shared" si="29"/>
        <v>5266.2624375912028</v>
      </c>
      <c r="Q439" s="2">
        <f t="shared" si="29"/>
        <v>5311.8869924116079</v>
      </c>
      <c r="R439" s="2">
        <f t="shared" si="29"/>
        <v>5206.2334687926486</v>
      </c>
      <c r="S439" s="2">
        <f t="shared" si="29"/>
        <v>5109.4588187933005</v>
      </c>
      <c r="T439" s="2">
        <f t="shared" si="29"/>
        <v>5003.6876046837251</v>
      </c>
      <c r="U439" s="2">
        <f t="shared" si="29"/>
        <v>4895.8831055815481</v>
      </c>
      <c r="V439" s="2">
        <f t="shared" si="29"/>
        <v>4783.8850315277678</v>
      </c>
      <c r="W439" s="2">
        <f t="shared" si="29"/>
        <v>4658.7993138051097</v>
      </c>
      <c r="X439" s="2">
        <f t="shared" si="29"/>
        <v>4539.2512049746447</v>
      </c>
      <c r="Y439" s="2">
        <f t="shared" si="29"/>
        <v>4419.0410346544049</v>
      </c>
      <c r="Z439" s="2">
        <f t="shared" si="29"/>
        <v>4283.955372447258</v>
      </c>
      <c r="AA439" s="2">
        <f t="shared" si="29"/>
        <v>4167.2908472336558</v>
      </c>
      <c r="AB439" s="2">
        <f t="shared" si="29"/>
        <v>4047.1784738068081</v>
      </c>
      <c r="AC439" s="2">
        <f t="shared" si="29"/>
        <v>3915.6641749468781</v>
      </c>
      <c r="AD439" s="2">
        <f t="shared" si="29"/>
        <v>3782.4612986304278</v>
      </c>
      <c r="AE439" s="2">
        <f t="shared" si="29"/>
        <v>3650.3018137289937</v>
      </c>
      <c r="AF439" s="2">
        <f t="shared" si="29"/>
        <v>3533.5577346034388</v>
      </c>
      <c r="AG439" s="2">
        <f t="shared" si="29"/>
        <v>3407.0192157218485</v>
      </c>
      <c r="AH439" s="2">
        <f t="shared" si="29"/>
        <v>3294.9978324564859</v>
      </c>
      <c r="AI439" s="2">
        <f t="shared" si="29"/>
        <v>3155.3669741482081</v>
      </c>
      <c r="AJ439" s="2">
        <f t="shared" si="29"/>
        <v>3025.5156014354184</v>
      </c>
      <c r="AK439" s="2"/>
      <c r="AL439" s="2"/>
      <c r="AM439" s="2"/>
      <c r="AN439" s="2"/>
      <c r="AO439" s="2"/>
    </row>
    <row r="440" spans="1:41" x14ac:dyDescent="0.25">
      <c r="A440" s="10" t="s">
        <v>490</v>
      </c>
      <c r="B440" s="10" t="s">
        <v>524</v>
      </c>
      <c r="C440" s="10" t="str">
        <f>VLOOKUP(B440,codes!A:F,3,FALSE)</f>
        <v>Endenergieverbrauch 1.A.4.c</v>
      </c>
      <c r="D440" s="10" t="s">
        <v>27</v>
      </c>
      <c r="E440" s="10" t="s">
        <v>525</v>
      </c>
      <c r="F440" s="10" t="s">
        <v>104</v>
      </c>
      <c r="G440" s="10" t="s">
        <v>15</v>
      </c>
      <c r="H440" s="6" t="s">
        <v>521</v>
      </c>
      <c r="I440" s="6"/>
      <c r="J440" s="6" t="s">
        <v>526</v>
      </c>
      <c r="K440" s="2">
        <v>138.38032080994242</v>
      </c>
      <c r="L440" s="2">
        <v>135.94393571618946</v>
      </c>
      <c r="M440" s="2">
        <v>133.51052951949066</v>
      </c>
      <c r="N440" s="2">
        <v>131.00071775772238</v>
      </c>
      <c r="O440" s="2">
        <v>128.31605638388305</v>
      </c>
      <c r="P440" s="2">
        <v>125.65571910621989</v>
      </c>
      <c r="Q440" s="2">
        <v>124.04964683110921</v>
      </c>
      <c r="R440" s="2">
        <v>122.47538583141855</v>
      </c>
      <c r="S440" s="2">
        <v>120.9394889003199</v>
      </c>
      <c r="T440" s="2">
        <v>119.41428245221267</v>
      </c>
      <c r="U440" s="2">
        <v>117.92192193912615</v>
      </c>
      <c r="V440" s="2">
        <v>116.79279030070131</v>
      </c>
      <c r="W440" s="2">
        <v>115.69478306036373</v>
      </c>
      <c r="X440" s="2">
        <v>114.59322996897042</v>
      </c>
      <c r="Y440" s="2">
        <v>113.48998917687206</v>
      </c>
      <c r="Z440" s="2">
        <v>112.39872374473451</v>
      </c>
      <c r="AA440" s="2">
        <v>111.65846445468839</v>
      </c>
      <c r="AB440" s="2">
        <v>110.94324869124094</v>
      </c>
      <c r="AC440" s="2">
        <v>110.22769210047223</v>
      </c>
      <c r="AD440" s="2">
        <v>109.5033049663258</v>
      </c>
      <c r="AE440" s="2">
        <v>108.80179952951718</v>
      </c>
      <c r="AF440" s="2">
        <v>108.19565010841058</v>
      </c>
      <c r="AG440" s="2">
        <v>107.59634306290374</v>
      </c>
      <c r="AH440" s="2">
        <v>106.98293486563773</v>
      </c>
      <c r="AI440" s="2">
        <v>106.36642288355638</v>
      </c>
      <c r="AJ440" s="2">
        <v>105.73724512752023</v>
      </c>
      <c r="AK440" s="2"/>
      <c r="AL440" s="2"/>
      <c r="AM440" s="2"/>
      <c r="AN440" s="2"/>
      <c r="AO440" s="2"/>
    </row>
    <row r="441" spans="1:41" x14ac:dyDescent="0.25">
      <c r="A441" s="10" t="s">
        <v>490</v>
      </c>
      <c r="B441" s="10" t="s">
        <v>524</v>
      </c>
      <c r="C441" s="10" t="str">
        <f>VLOOKUP(B441,codes!A:F,3,FALSE)</f>
        <v>Endenergieverbrauch 1.A.4.c</v>
      </c>
      <c r="D441" s="10" t="s">
        <v>27</v>
      </c>
      <c r="E441" s="10" t="s">
        <v>525</v>
      </c>
      <c r="F441" s="10" t="s">
        <v>104</v>
      </c>
      <c r="G441" s="10" t="s">
        <v>18</v>
      </c>
      <c r="H441" s="6" t="s">
        <v>521</v>
      </c>
      <c r="I441" s="6"/>
      <c r="J441" s="6" t="s">
        <v>526</v>
      </c>
      <c r="K441" s="2">
        <f t="shared" ref="K441:AJ441" si="30">K440</f>
        <v>138.38032080994242</v>
      </c>
      <c r="L441" s="2">
        <f t="shared" si="30"/>
        <v>135.94393571618946</v>
      </c>
      <c r="M441" s="2">
        <f t="shared" si="30"/>
        <v>133.51052951949066</v>
      </c>
      <c r="N441" s="2">
        <f t="shared" si="30"/>
        <v>131.00071775772238</v>
      </c>
      <c r="O441" s="2">
        <f t="shared" si="30"/>
        <v>128.31605638388305</v>
      </c>
      <c r="P441" s="2">
        <f t="shared" si="30"/>
        <v>125.65571910621989</v>
      </c>
      <c r="Q441" s="2">
        <f t="shared" si="30"/>
        <v>124.04964683110921</v>
      </c>
      <c r="R441" s="2">
        <f t="shared" si="30"/>
        <v>122.47538583141855</v>
      </c>
      <c r="S441" s="2">
        <f t="shared" si="30"/>
        <v>120.9394889003199</v>
      </c>
      <c r="T441" s="2">
        <f t="shared" si="30"/>
        <v>119.41428245221267</v>
      </c>
      <c r="U441" s="2">
        <f t="shared" si="30"/>
        <v>117.92192193912615</v>
      </c>
      <c r="V441" s="2">
        <f t="shared" si="30"/>
        <v>116.79279030070131</v>
      </c>
      <c r="W441" s="2">
        <f t="shared" si="30"/>
        <v>115.69478306036373</v>
      </c>
      <c r="X441" s="2">
        <f t="shared" si="30"/>
        <v>114.59322996897042</v>
      </c>
      <c r="Y441" s="2">
        <f t="shared" si="30"/>
        <v>113.48998917687206</v>
      </c>
      <c r="Z441" s="2">
        <f t="shared" si="30"/>
        <v>112.39872374473451</v>
      </c>
      <c r="AA441" s="2">
        <f t="shared" si="30"/>
        <v>111.65846445468839</v>
      </c>
      <c r="AB441" s="2">
        <f t="shared" si="30"/>
        <v>110.94324869124094</v>
      </c>
      <c r="AC441" s="2">
        <f t="shared" si="30"/>
        <v>110.22769210047223</v>
      </c>
      <c r="AD441" s="2">
        <f t="shared" si="30"/>
        <v>109.5033049663258</v>
      </c>
      <c r="AE441" s="2">
        <f t="shared" si="30"/>
        <v>108.80179952951718</v>
      </c>
      <c r="AF441" s="2">
        <f t="shared" si="30"/>
        <v>108.19565010841058</v>
      </c>
      <c r="AG441" s="2">
        <f t="shared" si="30"/>
        <v>107.59634306290374</v>
      </c>
      <c r="AH441" s="2">
        <f t="shared" si="30"/>
        <v>106.98293486563773</v>
      </c>
      <c r="AI441" s="2">
        <f t="shared" si="30"/>
        <v>106.36642288355638</v>
      </c>
      <c r="AJ441" s="2">
        <f t="shared" si="30"/>
        <v>105.73724512752023</v>
      </c>
      <c r="AK441" s="2"/>
      <c r="AL441" s="2"/>
      <c r="AM441" s="2"/>
      <c r="AN441" s="2"/>
      <c r="AO441" s="2"/>
    </row>
    <row r="442" spans="1:41" x14ac:dyDescent="0.25">
      <c r="A442" s="10" t="s">
        <v>490</v>
      </c>
      <c r="B442" s="10" t="s">
        <v>527</v>
      </c>
      <c r="C442" s="10" t="str">
        <f>VLOOKUP(B442,codes!A:F,3,FALSE)</f>
        <v>Anteil fossile Energien an Endenergieverbrauch</v>
      </c>
      <c r="D442" s="10" t="s">
        <v>27</v>
      </c>
      <c r="E442" s="10" t="s">
        <v>528</v>
      </c>
      <c r="F442" s="10" t="s">
        <v>17</v>
      </c>
      <c r="G442" s="10" t="s">
        <v>15</v>
      </c>
      <c r="H442" s="6" t="s">
        <v>521</v>
      </c>
      <c r="I442" s="6"/>
      <c r="J442" s="6" t="s">
        <v>526</v>
      </c>
      <c r="K442" s="4">
        <v>74.874709428239044</v>
      </c>
      <c r="L442" s="2">
        <v>73.357209249346383</v>
      </c>
      <c r="M442" s="2">
        <v>73.591417588518297</v>
      </c>
      <c r="N442" s="2">
        <v>74.50627047260167</v>
      </c>
      <c r="O442" s="2">
        <v>73.667694023488181</v>
      </c>
      <c r="P442" s="2">
        <v>73.946987345803024</v>
      </c>
      <c r="Q442" s="2">
        <v>74.660731259687381</v>
      </c>
      <c r="R442" s="2">
        <v>73.777645381894288</v>
      </c>
      <c r="S442" s="2">
        <v>73.02737555835273</v>
      </c>
      <c r="T442" s="2">
        <v>72.161740033860383</v>
      </c>
      <c r="U442" s="2">
        <v>71.291509205963663</v>
      </c>
      <c r="V442" s="2">
        <v>70.297330822551245</v>
      </c>
      <c r="W442" s="2">
        <v>69.184068188782646</v>
      </c>
      <c r="X442" s="2">
        <v>68.105282208154279</v>
      </c>
      <c r="Y442" s="2">
        <v>66.977551548834114</v>
      </c>
      <c r="Z442" s="2">
        <v>65.648398094694301</v>
      </c>
      <c r="AA442" s="2">
        <v>64.279971772771503</v>
      </c>
      <c r="AB442" s="2">
        <v>62.977171172114723</v>
      </c>
      <c r="AC442" s="2">
        <v>61.458662089466209</v>
      </c>
      <c r="AD442" s="2">
        <v>59.876685612313274</v>
      </c>
      <c r="AE442" s="2">
        <v>58.300110614497399</v>
      </c>
      <c r="AF442" s="2">
        <v>56.417352392397667</v>
      </c>
      <c r="AG442" s="2">
        <v>54.552528286412475</v>
      </c>
      <c r="AH442" s="2">
        <v>52.799962438667777</v>
      </c>
      <c r="AI442" s="2">
        <v>50.608731870305427</v>
      </c>
      <c r="AJ442" s="2">
        <v>48.381657728598739</v>
      </c>
      <c r="AK442" s="2"/>
      <c r="AL442" s="2"/>
      <c r="AM442" s="2"/>
      <c r="AN442" s="2"/>
      <c r="AO442" s="2"/>
    </row>
    <row r="443" spans="1:41" x14ac:dyDescent="0.25">
      <c r="A443" s="10" t="s">
        <v>490</v>
      </c>
      <c r="B443" s="10" t="s">
        <v>527</v>
      </c>
      <c r="C443" s="10" t="str">
        <f>VLOOKUP(B443,codes!A:F,3,FALSE)</f>
        <v>Anteil fossile Energien an Endenergieverbrauch</v>
      </c>
      <c r="D443" s="10" t="s">
        <v>27</v>
      </c>
      <c r="E443" s="10" t="s">
        <v>528</v>
      </c>
      <c r="F443" s="10" t="s">
        <v>17</v>
      </c>
      <c r="G443" s="10" t="s">
        <v>18</v>
      </c>
      <c r="H443" s="6" t="s">
        <v>521</v>
      </c>
      <c r="I443" s="6"/>
      <c r="J443" s="6" t="s">
        <v>526</v>
      </c>
      <c r="K443" s="4">
        <f t="shared" ref="K443:AJ443" si="31">K442</f>
        <v>74.874709428239044</v>
      </c>
      <c r="L443" s="2">
        <f t="shared" si="31"/>
        <v>73.357209249346383</v>
      </c>
      <c r="M443" s="2">
        <f t="shared" si="31"/>
        <v>73.591417588518297</v>
      </c>
      <c r="N443" s="2">
        <f t="shared" si="31"/>
        <v>74.50627047260167</v>
      </c>
      <c r="O443" s="2">
        <f t="shared" si="31"/>
        <v>73.667694023488181</v>
      </c>
      <c r="P443" s="2">
        <f t="shared" si="31"/>
        <v>73.946987345803024</v>
      </c>
      <c r="Q443" s="2">
        <f t="shared" si="31"/>
        <v>74.660731259687381</v>
      </c>
      <c r="R443" s="2">
        <f t="shared" si="31"/>
        <v>73.777645381894288</v>
      </c>
      <c r="S443" s="2">
        <f t="shared" si="31"/>
        <v>73.02737555835273</v>
      </c>
      <c r="T443" s="2">
        <f t="shared" si="31"/>
        <v>72.161740033860383</v>
      </c>
      <c r="U443" s="2">
        <f t="shared" si="31"/>
        <v>71.291509205963663</v>
      </c>
      <c r="V443" s="2">
        <f t="shared" si="31"/>
        <v>70.297330822551245</v>
      </c>
      <c r="W443" s="2">
        <f t="shared" si="31"/>
        <v>69.184068188782646</v>
      </c>
      <c r="X443" s="2">
        <f t="shared" si="31"/>
        <v>68.105282208154279</v>
      </c>
      <c r="Y443" s="2">
        <f t="shared" si="31"/>
        <v>66.977551548834114</v>
      </c>
      <c r="Z443" s="2">
        <f t="shared" si="31"/>
        <v>65.648398094694301</v>
      </c>
      <c r="AA443" s="2">
        <f t="shared" si="31"/>
        <v>64.279971772771503</v>
      </c>
      <c r="AB443" s="2">
        <f t="shared" si="31"/>
        <v>62.977171172114723</v>
      </c>
      <c r="AC443" s="2">
        <f t="shared" si="31"/>
        <v>61.458662089466209</v>
      </c>
      <c r="AD443" s="2">
        <f t="shared" si="31"/>
        <v>59.876685612313274</v>
      </c>
      <c r="AE443" s="2">
        <f t="shared" si="31"/>
        <v>58.300110614497399</v>
      </c>
      <c r="AF443" s="2">
        <f t="shared" si="31"/>
        <v>56.417352392397667</v>
      </c>
      <c r="AG443" s="2">
        <f t="shared" si="31"/>
        <v>54.552528286412475</v>
      </c>
      <c r="AH443" s="2">
        <f t="shared" si="31"/>
        <v>52.799962438667777</v>
      </c>
      <c r="AI443" s="2">
        <f t="shared" si="31"/>
        <v>50.608731870305427</v>
      </c>
      <c r="AJ443" s="2">
        <f t="shared" si="31"/>
        <v>48.381657728598739</v>
      </c>
      <c r="AK443" s="2"/>
      <c r="AL443" s="2"/>
      <c r="AM443" s="2"/>
      <c r="AN443" s="2"/>
      <c r="AO443" s="2"/>
    </row>
    <row r="444" spans="1:41" x14ac:dyDescent="0.25">
      <c r="A444" s="10" t="s">
        <v>207</v>
      </c>
      <c r="B444" s="10" t="s">
        <v>529</v>
      </c>
      <c r="C444" s="10" t="str">
        <f>VLOOKUP(B444,codes!A:F,3,FALSE)</f>
        <v>Nettostromerzeugung - Wind an Land</v>
      </c>
      <c r="D444" s="10" t="s">
        <v>20</v>
      </c>
      <c r="E444" s="10" t="s">
        <v>530</v>
      </c>
      <c r="F444" s="10" t="s">
        <v>105</v>
      </c>
      <c r="G444" s="10" t="s">
        <v>15</v>
      </c>
      <c r="H444" s="6" t="s">
        <v>210</v>
      </c>
      <c r="I444" s="6"/>
      <c r="J444" s="6"/>
      <c r="K444" s="2">
        <v>131.13128662109381</v>
      </c>
      <c r="L444" s="2">
        <v>140.4936828613281</v>
      </c>
      <c r="M444" s="2">
        <v>151.45562744140619</v>
      </c>
      <c r="N444" s="2">
        <v>165.92179870605469</v>
      </c>
      <c r="O444" s="2">
        <v>181.36439514160159</v>
      </c>
      <c r="P444" s="2">
        <v>197.5693054199219</v>
      </c>
      <c r="Q444" s="2">
        <v>212.72511291503909</v>
      </c>
      <c r="R444" s="2">
        <v>228.39555358886719</v>
      </c>
      <c r="S444" s="2">
        <v>245.77980041503909</v>
      </c>
      <c r="T444" s="2">
        <v>262.85125732421881</v>
      </c>
      <c r="U444" s="2">
        <v>280.50564575195313</v>
      </c>
      <c r="V444" s="2"/>
      <c r="W444" s="2"/>
      <c r="X444" s="2"/>
      <c r="Y444" s="2"/>
      <c r="Z444" s="2">
        <v>314.19851684570313</v>
      </c>
      <c r="AA444" s="2"/>
      <c r="AB444" s="2"/>
      <c r="AC444" s="2"/>
      <c r="AD444" s="2"/>
      <c r="AE444" s="2">
        <v>338.3731689453125</v>
      </c>
      <c r="AF444" s="2"/>
      <c r="AG444" s="2"/>
      <c r="AH444" s="2"/>
      <c r="AI444" s="2"/>
      <c r="AJ444" s="2">
        <v>360.45294189453119</v>
      </c>
      <c r="AK444" s="2"/>
      <c r="AL444" s="2"/>
      <c r="AM444" s="2"/>
      <c r="AN444" s="2"/>
      <c r="AO444" s="2"/>
    </row>
    <row r="445" spans="1:41" x14ac:dyDescent="0.25">
      <c r="A445" s="10" t="s">
        <v>207</v>
      </c>
      <c r="B445" s="10" t="s">
        <v>531</v>
      </c>
      <c r="C445" s="10" t="str">
        <f>VLOOKUP(B445,codes!A:F,3,FALSE)</f>
        <v>Nettostromerzeugung - Wind auf See</v>
      </c>
      <c r="D445" s="10" t="s">
        <v>20</v>
      </c>
      <c r="E445" s="10" t="s">
        <v>532</v>
      </c>
      <c r="F445" s="10" t="s">
        <v>105</v>
      </c>
      <c r="G445" s="10" t="s">
        <v>15</v>
      </c>
      <c r="H445" s="6" t="s">
        <v>210</v>
      </c>
      <c r="I445" s="6"/>
      <c r="J445" s="6"/>
      <c r="K445" s="2">
        <v>32.227195739746087</v>
      </c>
      <c r="L445" s="2">
        <v>34.922679901123047</v>
      </c>
      <c r="M445" s="2">
        <v>35.570499420166023</v>
      </c>
      <c r="N445" s="2">
        <v>40.063285827636719</v>
      </c>
      <c r="O445" s="2">
        <v>50.77252197265625</v>
      </c>
      <c r="P445" s="2">
        <v>66.541709899902344</v>
      </c>
      <c r="Q445" s="2">
        <v>86.685951232910156</v>
      </c>
      <c r="R445" s="2">
        <v>93.602699279785156</v>
      </c>
      <c r="S445" s="2">
        <v>91.943885803222656</v>
      </c>
      <c r="T445" s="2">
        <v>92.596023559570313</v>
      </c>
      <c r="U445" s="2">
        <v>94.860099792480469</v>
      </c>
      <c r="V445" s="2"/>
      <c r="W445" s="2"/>
      <c r="X445" s="2"/>
      <c r="Y445" s="2"/>
      <c r="Z445" s="2">
        <v>123.7853698730469</v>
      </c>
      <c r="AA445" s="2"/>
      <c r="AB445" s="2"/>
      <c r="AC445" s="2"/>
      <c r="AD445" s="2"/>
      <c r="AE445" s="2">
        <v>159.17674255371091</v>
      </c>
      <c r="AF445" s="2"/>
      <c r="AG445" s="2"/>
      <c r="AH445" s="2"/>
      <c r="AI445" s="2"/>
      <c r="AJ445" s="2">
        <v>170.8065490722656</v>
      </c>
      <c r="AK445" s="2"/>
      <c r="AL445" s="2"/>
      <c r="AM445" s="2"/>
      <c r="AN445" s="2"/>
      <c r="AO445" s="2"/>
    </row>
    <row r="446" spans="1:41" x14ac:dyDescent="0.25">
      <c r="A446" s="10" t="s">
        <v>207</v>
      </c>
      <c r="B446" s="10" t="s">
        <v>533</v>
      </c>
      <c r="C446" s="10" t="str">
        <f>VLOOKUP(B446,codes!A:F,3,FALSE)</f>
        <v>Nettostromerzeugung - Photovoltaik</v>
      </c>
      <c r="D446" s="10" t="s">
        <v>20</v>
      </c>
      <c r="E446" s="10" t="s">
        <v>534</v>
      </c>
      <c r="F446" s="10" t="s">
        <v>105</v>
      </c>
      <c r="G446" s="10" t="s">
        <v>15</v>
      </c>
      <c r="H446" s="6" t="s">
        <v>210</v>
      </c>
      <c r="I446" s="6"/>
      <c r="J446" s="6"/>
      <c r="K446" s="2">
        <v>98.222434997558594</v>
      </c>
      <c r="L446" s="2">
        <v>113.57952880859381</v>
      </c>
      <c r="M446" s="2">
        <v>129.96607971191409</v>
      </c>
      <c r="N446" s="2">
        <v>146.82020568847659</v>
      </c>
      <c r="O446" s="2">
        <v>164.47373962402341</v>
      </c>
      <c r="P446" s="2">
        <v>182.51554870605469</v>
      </c>
      <c r="Q446" s="2">
        <v>200.26850891113281</v>
      </c>
      <c r="R446" s="2">
        <v>217.6689147949219</v>
      </c>
      <c r="S446" s="2">
        <v>234.37303161621091</v>
      </c>
      <c r="T446" s="2">
        <v>249.4848327636719</v>
      </c>
      <c r="U446" s="2">
        <v>262.02157592773438</v>
      </c>
      <c r="V446" s="2"/>
      <c r="W446" s="2"/>
      <c r="X446" s="2"/>
      <c r="Y446" s="2"/>
      <c r="Z446" s="2">
        <v>326.88967895507813</v>
      </c>
      <c r="AA446" s="2"/>
      <c r="AB446" s="2"/>
      <c r="AC446" s="2"/>
      <c r="AD446" s="2"/>
      <c r="AE446" s="2">
        <v>327.83694458007813</v>
      </c>
      <c r="AF446" s="2"/>
      <c r="AG446" s="2"/>
      <c r="AH446" s="2"/>
      <c r="AI446" s="2"/>
      <c r="AJ446" s="2">
        <v>317.83694458007813</v>
      </c>
      <c r="AK446" s="2"/>
      <c r="AL446" s="2"/>
      <c r="AM446" s="2"/>
      <c r="AN446" s="2"/>
      <c r="AO446" s="2"/>
    </row>
    <row r="447" spans="1:41" x14ac:dyDescent="0.25">
      <c r="A447" s="10" t="s">
        <v>207</v>
      </c>
      <c r="B447" s="10" t="s">
        <v>535</v>
      </c>
      <c r="C447" s="10" t="str">
        <f>VLOOKUP(B447,codes!A:F,3,FALSE)</f>
        <v>Importsaldo</v>
      </c>
      <c r="D447" s="10" t="s">
        <v>20</v>
      </c>
      <c r="E447" s="10" t="s">
        <v>536</v>
      </c>
      <c r="F447" s="10" t="s">
        <v>105</v>
      </c>
      <c r="G447" s="10" t="s">
        <v>15</v>
      </c>
      <c r="H447" s="6" t="s">
        <v>210</v>
      </c>
      <c r="I447" s="6"/>
      <c r="J447" s="6" t="s">
        <v>537</v>
      </c>
      <c r="K447" s="2">
        <v>1.511138916015625</v>
      </c>
      <c r="L447" s="2">
        <v>-3.2191085815429692</v>
      </c>
      <c r="M447" s="2">
        <v>-9.754180908203125E-2</v>
      </c>
      <c r="N447" s="2">
        <v>3.6767120361328121</v>
      </c>
      <c r="O447" s="2">
        <v>2.8253097534179692</v>
      </c>
      <c r="P447" s="2">
        <v>-11.15352630615234</v>
      </c>
      <c r="Q447" s="2">
        <v>-29.89717864990234</v>
      </c>
      <c r="R447" s="2">
        <v>-36.992897033691413</v>
      </c>
      <c r="S447" s="2">
        <v>-36.601661682128913</v>
      </c>
      <c r="T447" s="2">
        <v>-36.560569763183587</v>
      </c>
      <c r="U447" s="2">
        <v>-38.112113952636719</v>
      </c>
      <c r="V447" s="2"/>
      <c r="W447" s="2"/>
      <c r="X447" s="2"/>
      <c r="Y447" s="2"/>
      <c r="Z447" s="2">
        <v>-59.506580352783203</v>
      </c>
      <c r="AA447" s="2"/>
      <c r="AB447" s="2"/>
      <c r="AC447" s="2"/>
      <c r="AD447" s="2"/>
      <c r="AE447" s="2">
        <v>-68.987094879150391</v>
      </c>
      <c r="AF447" s="2"/>
      <c r="AG447" s="2"/>
      <c r="AH447" s="2"/>
      <c r="AI447" s="2"/>
      <c r="AJ447" s="2">
        <v>-69.921356201171875</v>
      </c>
      <c r="AK447" s="2"/>
      <c r="AL447" s="2"/>
      <c r="AM447" s="2"/>
      <c r="AN447" s="2"/>
      <c r="AO447" s="2"/>
    </row>
    <row r="448" spans="1:41" x14ac:dyDescent="0.25">
      <c r="A448" s="10" t="s">
        <v>207</v>
      </c>
      <c r="B448" s="10" t="s">
        <v>529</v>
      </c>
      <c r="C448" s="10" t="str">
        <f>VLOOKUP(B448,codes!A:F,3,FALSE)</f>
        <v>Nettostromerzeugung - Wind an Land</v>
      </c>
      <c r="D448" s="10" t="s">
        <v>20</v>
      </c>
      <c r="E448" s="10" t="s">
        <v>530</v>
      </c>
      <c r="F448" s="10" t="s">
        <v>105</v>
      </c>
      <c r="G448" s="10" t="s">
        <v>18</v>
      </c>
      <c r="H448" s="6" t="s">
        <v>210</v>
      </c>
      <c r="I448" s="6"/>
      <c r="J448" s="6"/>
      <c r="K448" s="2">
        <v>131.13128662109381</v>
      </c>
      <c r="L448" s="2">
        <v>140.4936828613281</v>
      </c>
      <c r="M448" s="2">
        <v>151.4862365722656</v>
      </c>
      <c r="N448" s="2">
        <v>165.95379638671881</v>
      </c>
      <c r="O448" s="2">
        <v>181.51348876953119</v>
      </c>
      <c r="P448" s="2">
        <v>197.72637939453119</v>
      </c>
      <c r="Q448" s="2">
        <v>212.92930603027341</v>
      </c>
      <c r="R448" s="2">
        <v>228.5459289550781</v>
      </c>
      <c r="S448" s="2">
        <v>245.73439025878909</v>
      </c>
      <c r="T448" s="2">
        <v>262.7620849609375</v>
      </c>
      <c r="U448" s="2">
        <v>280.25711059570313</v>
      </c>
      <c r="V448" s="2"/>
      <c r="W448" s="2"/>
      <c r="X448" s="2"/>
      <c r="Y448" s="2"/>
      <c r="Z448" s="2">
        <v>313.9366455078125</v>
      </c>
      <c r="AA448" s="2"/>
      <c r="AB448" s="2"/>
      <c r="AC448" s="2"/>
      <c r="AD448" s="2"/>
      <c r="AE448" s="2">
        <v>339.6483154296875</v>
      </c>
      <c r="AF448" s="2"/>
      <c r="AG448" s="2"/>
      <c r="AH448" s="2"/>
      <c r="AI448" s="2"/>
      <c r="AJ448" s="2">
        <v>360.45294189453119</v>
      </c>
      <c r="AK448" s="2"/>
      <c r="AL448" s="2"/>
      <c r="AM448" s="2"/>
      <c r="AN448" s="2"/>
      <c r="AO448" s="2"/>
    </row>
    <row r="449" spans="1:41" x14ac:dyDescent="0.25">
      <c r="A449" s="10" t="s">
        <v>207</v>
      </c>
      <c r="B449" s="10" t="s">
        <v>531</v>
      </c>
      <c r="C449" s="10" t="str">
        <f>VLOOKUP(B449,codes!A:F,3,FALSE)</f>
        <v>Nettostromerzeugung - Wind auf See</v>
      </c>
      <c r="D449" s="10" t="s">
        <v>20</v>
      </c>
      <c r="E449" s="10" t="s">
        <v>532</v>
      </c>
      <c r="F449" s="10" t="s">
        <v>105</v>
      </c>
      <c r="G449" s="10" t="s">
        <v>18</v>
      </c>
      <c r="H449" s="6" t="s">
        <v>210</v>
      </c>
      <c r="I449" s="6"/>
      <c r="J449" s="6"/>
      <c r="K449" s="2">
        <v>32.235256195068359</v>
      </c>
      <c r="L449" s="2">
        <v>34.957256317138672</v>
      </c>
      <c r="M449" s="2">
        <v>35.595516204833977</v>
      </c>
      <c r="N449" s="2">
        <v>40.089935302734382</v>
      </c>
      <c r="O449" s="2">
        <v>50.840915679931641</v>
      </c>
      <c r="P449" s="2">
        <v>66.766448974609375</v>
      </c>
      <c r="Q449" s="2">
        <v>86.948539733886719</v>
      </c>
      <c r="R449" s="2">
        <v>93.845603942871094</v>
      </c>
      <c r="S449" s="2">
        <v>92.1578369140625</v>
      </c>
      <c r="T449" s="2">
        <v>92.849128723144531</v>
      </c>
      <c r="U449" s="2">
        <v>94.961677551269531</v>
      </c>
      <c r="V449" s="2"/>
      <c r="W449" s="2"/>
      <c r="X449" s="2"/>
      <c r="Y449" s="2"/>
      <c r="Z449" s="2">
        <v>124.0199432373047</v>
      </c>
      <c r="AA449" s="2"/>
      <c r="AB449" s="2"/>
      <c r="AC449" s="2"/>
      <c r="AD449" s="2"/>
      <c r="AE449" s="2">
        <v>162.3368835449219</v>
      </c>
      <c r="AF449" s="2"/>
      <c r="AG449" s="2"/>
      <c r="AH449" s="2"/>
      <c r="AI449" s="2"/>
      <c r="AJ449" s="2">
        <v>174.1739807128906</v>
      </c>
      <c r="AK449" s="2"/>
      <c r="AL449" s="2"/>
      <c r="AM449" s="2"/>
      <c r="AN449" s="2"/>
      <c r="AO449" s="2"/>
    </row>
    <row r="450" spans="1:41" x14ac:dyDescent="0.25">
      <c r="A450" s="10" t="s">
        <v>207</v>
      </c>
      <c r="B450" s="10" t="s">
        <v>533</v>
      </c>
      <c r="C450" s="10" t="str">
        <f>VLOOKUP(B450,codes!A:F,3,FALSE)</f>
        <v>Nettostromerzeugung - Photovoltaik</v>
      </c>
      <c r="D450" s="10" t="s">
        <v>20</v>
      </c>
      <c r="E450" s="10" t="s">
        <v>534</v>
      </c>
      <c r="F450" s="10" t="s">
        <v>105</v>
      </c>
      <c r="G450" s="10" t="s">
        <v>18</v>
      </c>
      <c r="H450" s="6" t="s">
        <v>210</v>
      </c>
      <c r="I450" s="6"/>
      <c r="J450" s="6"/>
      <c r="K450" s="2">
        <v>98.222434997558594</v>
      </c>
      <c r="L450" s="2">
        <v>113.57952880859381</v>
      </c>
      <c r="M450" s="2">
        <v>129.96607971191409</v>
      </c>
      <c r="N450" s="2">
        <v>146.82020568847659</v>
      </c>
      <c r="O450" s="2">
        <v>164.47373962402341</v>
      </c>
      <c r="P450" s="2">
        <v>182.51554870605469</v>
      </c>
      <c r="Q450" s="2">
        <v>200.26850891113281</v>
      </c>
      <c r="R450" s="2">
        <v>217.6689147949219</v>
      </c>
      <c r="S450" s="2">
        <v>234.37303161621091</v>
      </c>
      <c r="T450" s="2">
        <v>249.4848327636719</v>
      </c>
      <c r="U450" s="2">
        <v>262.02157592773438</v>
      </c>
      <c r="V450" s="2"/>
      <c r="W450" s="2"/>
      <c r="X450" s="2"/>
      <c r="Y450" s="2"/>
      <c r="Z450" s="2">
        <v>326.88967895507813</v>
      </c>
      <c r="AA450" s="2"/>
      <c r="AB450" s="2"/>
      <c r="AC450" s="2"/>
      <c r="AD450" s="2"/>
      <c r="AE450" s="2">
        <v>327.83694458007813</v>
      </c>
      <c r="AF450" s="2"/>
      <c r="AG450" s="2"/>
      <c r="AH450" s="2"/>
      <c r="AI450" s="2"/>
      <c r="AJ450" s="2">
        <v>317.83694458007813</v>
      </c>
      <c r="AK450" s="2"/>
      <c r="AL450" s="2"/>
      <c r="AM450" s="2"/>
      <c r="AN450" s="2"/>
      <c r="AO450" s="2"/>
    </row>
    <row r="451" spans="1:41" x14ac:dyDescent="0.25">
      <c r="A451" s="10" t="s">
        <v>207</v>
      </c>
      <c r="B451" s="10" t="s">
        <v>535</v>
      </c>
      <c r="C451" s="10" t="str">
        <f>VLOOKUP(B451,codes!A:F,3,FALSE)</f>
        <v>Importsaldo</v>
      </c>
      <c r="D451" s="10" t="s">
        <v>20</v>
      </c>
      <c r="E451" s="10" t="s">
        <v>536</v>
      </c>
      <c r="F451" s="10" t="s">
        <v>105</v>
      </c>
      <c r="G451" s="10" t="s">
        <v>18</v>
      </c>
      <c r="H451" s="6" t="s">
        <v>210</v>
      </c>
      <c r="I451" s="6"/>
      <c r="J451" s="6" t="s">
        <v>537</v>
      </c>
      <c r="K451" s="2">
        <v>2.2473487854003911</v>
      </c>
      <c r="L451" s="2">
        <v>-1.8993263244628911</v>
      </c>
      <c r="M451" s="2">
        <v>-0.59481048583984375</v>
      </c>
      <c r="N451" s="2">
        <v>3.8907241821289058</v>
      </c>
      <c r="O451" s="2">
        <v>5.1998443603515616</v>
      </c>
      <c r="P451" s="2">
        <v>-27.306991577148441</v>
      </c>
      <c r="Q451" s="2">
        <v>-56.60064697265625</v>
      </c>
      <c r="R451" s="2">
        <v>-62.339900970458977</v>
      </c>
      <c r="S451" s="2">
        <v>-61.922908782958977</v>
      </c>
      <c r="T451" s="2">
        <v>-61.283634185791023</v>
      </c>
      <c r="U451" s="2">
        <v>-62.268848419189453</v>
      </c>
      <c r="V451" s="2"/>
      <c r="W451" s="2"/>
      <c r="X451" s="2"/>
      <c r="Y451" s="2"/>
      <c r="Z451" s="2">
        <v>-63.984546661376953</v>
      </c>
      <c r="AA451" s="2"/>
      <c r="AB451" s="2"/>
      <c r="AC451" s="2"/>
      <c r="AD451" s="2"/>
      <c r="AE451" s="2">
        <v>-70.627609252929688</v>
      </c>
      <c r="AF451" s="2"/>
      <c r="AG451" s="2"/>
      <c r="AH451" s="2"/>
      <c r="AI451" s="2"/>
      <c r="AJ451" s="2">
        <v>-66.613384246826172</v>
      </c>
      <c r="AK451" s="2"/>
      <c r="AL451" s="2"/>
      <c r="AM451" s="2"/>
      <c r="AN451" s="2"/>
      <c r="AO451" s="2"/>
    </row>
    <row r="452" spans="1:41" x14ac:dyDescent="0.25">
      <c r="A452" s="10" t="s">
        <v>357</v>
      </c>
      <c r="B452" s="10" t="s">
        <v>2236</v>
      </c>
      <c r="C452" s="10" t="str">
        <f>VLOOKUP(B452,codes!A:F,3,FALSE)</f>
        <v>Fossile Gasheizungen im Bestand [Anzahl Gebäude]</v>
      </c>
      <c r="D452" s="10" t="s">
        <v>25</v>
      </c>
      <c r="E452" s="10" t="s">
        <v>2229</v>
      </c>
      <c r="F452" s="10" t="s">
        <v>46</v>
      </c>
      <c r="G452" s="10" t="s">
        <v>15</v>
      </c>
      <c r="H452" s="6" t="s">
        <v>360</v>
      </c>
      <c r="I452" s="6" t="s">
        <v>2234</v>
      </c>
      <c r="J452" s="6"/>
      <c r="K452" s="2">
        <v>9879787.4375</v>
      </c>
      <c r="L452" s="2">
        <v>8977173.234375</v>
      </c>
      <c r="M452" s="2">
        <v>8043062.578125</v>
      </c>
      <c r="N452" s="2">
        <v>7095326.75</v>
      </c>
      <c r="O452" s="2">
        <v>6139131.5</v>
      </c>
      <c r="P452" s="2">
        <v>5138323.546875</v>
      </c>
      <c r="Q452" s="2">
        <v>4313281.59375</v>
      </c>
      <c r="R452" s="2">
        <v>3547636.9375</v>
      </c>
      <c r="S452" s="2">
        <v>2968807.65625</v>
      </c>
      <c r="T452" s="2">
        <v>2456412.40625</v>
      </c>
      <c r="U452" s="2">
        <v>2036885.796875</v>
      </c>
      <c r="V452" s="2">
        <v>1686039.8828125</v>
      </c>
      <c r="W452" s="2">
        <v>1514085.60546875</v>
      </c>
      <c r="X452" s="2">
        <v>1355777.896484375</v>
      </c>
      <c r="Y452" s="2">
        <v>1246452.46484375</v>
      </c>
      <c r="Z452" s="2">
        <v>1145125.5703125</v>
      </c>
      <c r="AA452" s="2">
        <v>1049882.96875</v>
      </c>
      <c r="AB452" s="2">
        <v>972749.0576171875</v>
      </c>
      <c r="AC452" s="2">
        <v>891849.0234375</v>
      </c>
      <c r="AD452" s="2">
        <v>803477.69091796875</v>
      </c>
      <c r="AE452" s="2">
        <v>714488.63671875</v>
      </c>
      <c r="AF452" s="2">
        <v>619888.056640625</v>
      </c>
      <c r="AG452" s="2">
        <v>509783.48876953125</v>
      </c>
      <c r="AH452" s="2">
        <v>384571.57299804688</v>
      </c>
      <c r="AI452" s="2">
        <v>313148.57965087891</v>
      </c>
      <c r="AJ452" s="2">
        <v>295779.23599243164</v>
      </c>
      <c r="AK452" s="2"/>
      <c r="AL452" s="2"/>
      <c r="AM452" s="2"/>
      <c r="AN452" s="2"/>
      <c r="AO452" s="2"/>
    </row>
    <row r="453" spans="1:41" x14ac:dyDescent="0.25">
      <c r="A453" s="10" t="s">
        <v>357</v>
      </c>
      <c r="B453" s="10" t="s">
        <v>2236</v>
      </c>
      <c r="C453" s="10" t="str">
        <f>VLOOKUP(B453,codes!A:F,3,FALSE)</f>
        <v>Fossile Gasheizungen im Bestand [Anzahl Gebäude]</v>
      </c>
      <c r="D453" s="10" t="s">
        <v>25</v>
      </c>
      <c r="E453" s="10" t="s">
        <v>2229</v>
      </c>
      <c r="F453" s="10" t="s">
        <v>46</v>
      </c>
      <c r="G453" s="10" t="s">
        <v>18</v>
      </c>
      <c r="H453" s="6" t="s">
        <v>360</v>
      </c>
      <c r="I453" s="6" t="s">
        <v>2234</v>
      </c>
      <c r="J453" s="6"/>
      <c r="K453" s="2">
        <v>9879787.4375</v>
      </c>
      <c r="L453" s="2">
        <v>8977173.234375</v>
      </c>
      <c r="M453" s="2">
        <v>8043062.578125</v>
      </c>
      <c r="N453" s="2">
        <v>7095326.75</v>
      </c>
      <c r="O453" s="2">
        <v>6139131.5</v>
      </c>
      <c r="P453" s="2">
        <v>5138323.546875</v>
      </c>
      <c r="Q453" s="2">
        <v>4313281.59375</v>
      </c>
      <c r="R453" s="2">
        <v>3547636.9375</v>
      </c>
      <c r="S453" s="2">
        <v>2968807.65625</v>
      </c>
      <c r="T453" s="2">
        <v>2456412.40625</v>
      </c>
      <c r="U453" s="2">
        <v>2036885.796875</v>
      </c>
      <c r="V453" s="2">
        <v>1686039.8828125</v>
      </c>
      <c r="W453" s="2">
        <v>1514085.60546875</v>
      </c>
      <c r="X453" s="2">
        <v>1355777.896484375</v>
      </c>
      <c r="Y453" s="2">
        <v>1246452.46484375</v>
      </c>
      <c r="Z453" s="2">
        <v>1145125.5703125</v>
      </c>
      <c r="AA453" s="2">
        <v>1049882.96875</v>
      </c>
      <c r="AB453" s="2">
        <v>972749.0576171875</v>
      </c>
      <c r="AC453" s="2">
        <v>891849.0234375</v>
      </c>
      <c r="AD453" s="2">
        <v>803477.69091796875</v>
      </c>
      <c r="AE453" s="2">
        <v>714488.63671875</v>
      </c>
      <c r="AF453" s="2">
        <v>619888.056640625</v>
      </c>
      <c r="AG453" s="2">
        <v>509783.48876953125</v>
      </c>
      <c r="AH453" s="2">
        <v>384571.57299804688</v>
      </c>
      <c r="AI453" s="2">
        <v>313148.57965087891</v>
      </c>
      <c r="AJ453" s="2">
        <v>295779.23599243164</v>
      </c>
      <c r="AK453" s="2"/>
      <c r="AL453" s="2"/>
      <c r="AM453" s="2"/>
      <c r="AN453" s="2"/>
      <c r="AO453" s="2"/>
    </row>
    <row r="454" spans="1:41" x14ac:dyDescent="0.25">
      <c r="A454" s="10" t="s">
        <v>429</v>
      </c>
      <c r="B454" s="10" t="s">
        <v>540</v>
      </c>
      <c r="C454" s="10" t="str">
        <f>VLOOKUP(B454,codes!A:F,3,FALSE)</f>
        <v>Güterverkehrsleistung - Fahrleistung Diesel-Lkw</v>
      </c>
      <c r="D454" s="10" t="s">
        <v>26</v>
      </c>
      <c r="E454" s="10" t="s">
        <v>541</v>
      </c>
      <c r="F454" s="10" t="s">
        <v>453</v>
      </c>
      <c r="G454" s="10" t="s">
        <v>15</v>
      </c>
      <c r="H454" s="6" t="s">
        <v>183</v>
      </c>
      <c r="I454" s="6"/>
      <c r="J454" s="6"/>
      <c r="K454" s="2">
        <v>96.944700685790806</v>
      </c>
      <c r="L454" s="2">
        <v>94.798416048194795</v>
      </c>
      <c r="M454" s="2">
        <v>95.298000228190858</v>
      </c>
      <c r="N454" s="2">
        <v>93.999246536304128</v>
      </c>
      <c r="O454" s="2">
        <v>88.86580874022745</v>
      </c>
      <c r="P454" s="2">
        <v>80.624973732094489</v>
      </c>
      <c r="Q454" s="2">
        <v>70.250386956879083</v>
      </c>
      <c r="R454" s="2">
        <v>61.65598636387714</v>
      </c>
      <c r="S454" s="2">
        <v>53.302185660873633</v>
      </c>
      <c r="T454" s="2">
        <v>45.305610621408341</v>
      </c>
      <c r="U454" s="2">
        <v>37.275710732757645</v>
      </c>
      <c r="V454" s="2">
        <v>30.189286115763206</v>
      </c>
      <c r="W454" s="2">
        <v>24.657493690656914</v>
      </c>
      <c r="X454" s="2">
        <v>20.187182163742435</v>
      </c>
      <c r="Y454" s="2">
        <v>16.580368011078566</v>
      </c>
      <c r="Z454" s="2">
        <v>13.609882146517867</v>
      </c>
      <c r="AA454" s="2">
        <v>11.176594180266692</v>
      </c>
      <c r="AB454" s="2">
        <v>9.2292867900712761</v>
      </c>
      <c r="AC454" s="2">
        <v>7.6493448036636229</v>
      </c>
      <c r="AD454" s="2">
        <v>6.3847149586422676</v>
      </c>
      <c r="AE454" s="2">
        <v>5.3728390053602721</v>
      </c>
      <c r="AF454" s="2">
        <v>4.5784659767589373</v>
      </c>
      <c r="AG454" s="2">
        <v>3.9726154559138718</v>
      </c>
      <c r="AH454" s="2">
        <v>3.5190777534661346</v>
      </c>
      <c r="AI454" s="2">
        <v>3.190435625651701</v>
      </c>
      <c r="AJ454" s="2">
        <v>2.9621818644857392</v>
      </c>
      <c r="AK454" s="2"/>
      <c r="AL454" s="2"/>
      <c r="AM454" s="2"/>
      <c r="AN454" s="2"/>
      <c r="AO454" s="2"/>
    </row>
    <row r="455" spans="1:41" x14ac:dyDescent="0.25">
      <c r="A455" s="10" t="s">
        <v>429</v>
      </c>
      <c r="B455" s="10" t="s">
        <v>542</v>
      </c>
      <c r="C455" s="10" t="str">
        <f>VLOOKUP(B455,codes!A:F,3,FALSE)</f>
        <v>Güterverkehrsleistung - Fahrleistung Brennstoffzellen-Lkw</v>
      </c>
      <c r="D455" s="10" t="s">
        <v>26</v>
      </c>
      <c r="E455" s="10" t="s">
        <v>543</v>
      </c>
      <c r="F455" s="10" t="s">
        <v>453</v>
      </c>
      <c r="G455" s="10" t="s">
        <v>15</v>
      </c>
      <c r="H455" s="6" t="s">
        <v>183</v>
      </c>
      <c r="I455" s="6"/>
      <c r="J455" s="6"/>
      <c r="K455" s="2">
        <v>4.6918394867174085E-2</v>
      </c>
      <c r="L455" s="2">
        <v>6.3163345650582722E-2</v>
      </c>
      <c r="M455" s="2">
        <v>0.29192548664077816</v>
      </c>
      <c r="N455" s="2">
        <v>2.0537111142162461</v>
      </c>
      <c r="O455" s="2">
        <v>5.3926744752136093</v>
      </c>
      <c r="P455" s="2">
        <v>10.562620981809692</v>
      </c>
      <c r="Q455" s="2">
        <v>15.860700995677034</v>
      </c>
      <c r="R455" s="2">
        <v>20.426084921802879</v>
      </c>
      <c r="S455" s="2">
        <v>24.419643065883239</v>
      </c>
      <c r="T455" s="2">
        <v>27.633731525040552</v>
      </c>
      <c r="U455" s="2">
        <v>29.104044270313612</v>
      </c>
      <c r="V455" s="2">
        <v>28.665014087076486</v>
      </c>
      <c r="W455" s="2">
        <v>27.922912050630842</v>
      </c>
      <c r="X455" s="2">
        <v>26.843349338572875</v>
      </c>
      <c r="Y455" s="2">
        <v>26.500616247309583</v>
      </c>
      <c r="Z455" s="2">
        <v>27.061570785864923</v>
      </c>
      <c r="AA455" s="2">
        <v>27.51131558512931</v>
      </c>
      <c r="AB455" s="2">
        <v>28.213120001282913</v>
      </c>
      <c r="AC455" s="2">
        <v>29.134675423879379</v>
      </c>
      <c r="AD455" s="2">
        <v>29.801599857760927</v>
      </c>
      <c r="AE455" s="2">
        <v>30.36298447478466</v>
      </c>
      <c r="AF455" s="2">
        <v>30.917416083661507</v>
      </c>
      <c r="AG455" s="2">
        <v>31.421349836683934</v>
      </c>
      <c r="AH455" s="2">
        <v>31.826909711791714</v>
      </c>
      <c r="AI455" s="2">
        <v>32.205588124820544</v>
      </c>
      <c r="AJ455" s="2">
        <v>32.514023211684567</v>
      </c>
      <c r="AK455" s="2"/>
      <c r="AL455" s="2"/>
      <c r="AM455" s="2"/>
      <c r="AN455" s="2"/>
      <c r="AO455" s="2"/>
    </row>
    <row r="456" spans="1:41" x14ac:dyDescent="0.25">
      <c r="A456" s="10" t="s">
        <v>429</v>
      </c>
      <c r="B456" s="10" t="s">
        <v>544</v>
      </c>
      <c r="C456" s="10" t="str">
        <f>VLOOKUP(B456,codes!A:F,3,FALSE)</f>
        <v>Anzahl FCEV-Lkw - Neuzulassungen</v>
      </c>
      <c r="D456" s="10" t="s">
        <v>26</v>
      </c>
      <c r="E456" s="10" t="s">
        <v>545</v>
      </c>
      <c r="F456" s="10" t="s">
        <v>442</v>
      </c>
      <c r="G456" s="10" t="s">
        <v>15</v>
      </c>
      <c r="H456" s="6" t="s">
        <v>183</v>
      </c>
      <c r="I456" s="6"/>
      <c r="J456" s="6"/>
      <c r="K456" s="2">
        <v>0.11820394544348813</v>
      </c>
      <c r="L456" s="2">
        <v>5.5661055799420253E-2</v>
      </c>
      <c r="M456" s="2">
        <v>2.013141114539688</v>
      </c>
      <c r="N456" s="2">
        <v>15.031475974687197</v>
      </c>
      <c r="O456" s="2">
        <v>22.501677519853882</v>
      </c>
      <c r="P456" s="2">
        <v>44.180529469188009</v>
      </c>
      <c r="Q456" s="2">
        <v>43.281791001475341</v>
      </c>
      <c r="R456" s="2">
        <v>56.252613096327785</v>
      </c>
      <c r="S456" s="2">
        <v>58.875207117376092</v>
      </c>
      <c r="T456" s="2">
        <v>66.670209019230981</v>
      </c>
      <c r="U456" s="2">
        <v>70.331557865133917</v>
      </c>
      <c r="V456" s="2">
        <v>59.684685656813116</v>
      </c>
      <c r="W456" s="2">
        <v>52.404344549867929</v>
      </c>
      <c r="X456" s="2">
        <v>45.667968785573571</v>
      </c>
      <c r="Y456" s="2">
        <v>49.382885179830524</v>
      </c>
      <c r="Z456" s="2">
        <v>52.082985539653414</v>
      </c>
      <c r="AA456" s="2">
        <v>47.270341636572986</v>
      </c>
      <c r="AB456" s="2">
        <v>55.470494111734325</v>
      </c>
      <c r="AC456" s="2">
        <v>53.172131465994504</v>
      </c>
      <c r="AD456" s="2">
        <v>53.143917184634617</v>
      </c>
      <c r="AE456" s="2">
        <v>53.571810665675251</v>
      </c>
      <c r="AF456" s="2">
        <v>56.087241588612784</v>
      </c>
      <c r="AG456" s="2">
        <v>56.642658256757208</v>
      </c>
      <c r="AH456" s="2">
        <v>58.024378694909473</v>
      </c>
      <c r="AI456" s="2">
        <v>58.194039850785771</v>
      </c>
      <c r="AJ456" s="2">
        <v>58.759038944744098</v>
      </c>
      <c r="AK456" s="2"/>
      <c r="AL456" s="2"/>
      <c r="AM456" s="2"/>
      <c r="AN456" s="2"/>
      <c r="AO456" s="2"/>
    </row>
    <row r="457" spans="1:41" x14ac:dyDescent="0.25">
      <c r="A457" s="10" t="s">
        <v>429</v>
      </c>
      <c r="B457" s="10" t="s">
        <v>540</v>
      </c>
      <c r="C457" s="10" t="str">
        <f>VLOOKUP(B457,codes!A:F,3,FALSE)</f>
        <v>Güterverkehrsleistung - Fahrleistung Diesel-Lkw</v>
      </c>
      <c r="D457" s="10" t="s">
        <v>26</v>
      </c>
      <c r="E457" s="10" t="s">
        <v>541</v>
      </c>
      <c r="F457" s="10" t="s">
        <v>453</v>
      </c>
      <c r="G457" s="10" t="s">
        <v>18</v>
      </c>
      <c r="H457" s="6" t="s">
        <v>183</v>
      </c>
      <c r="I457" s="6"/>
      <c r="J457" s="6"/>
      <c r="K457" s="2">
        <v>97.272418088227994</v>
      </c>
      <c r="L457" s="2">
        <v>95.548625493124078</v>
      </c>
      <c r="M457" s="2">
        <v>95.891465248307227</v>
      </c>
      <c r="N457" s="2">
        <v>94.854644811461441</v>
      </c>
      <c r="O457" s="2">
        <v>89.878909003410158</v>
      </c>
      <c r="P457" s="2">
        <v>81.803568070409128</v>
      </c>
      <c r="Q457" s="2">
        <v>71.285629080821295</v>
      </c>
      <c r="R457" s="2">
        <v>62.758099328619771</v>
      </c>
      <c r="S457" s="2">
        <v>54.360367938683709</v>
      </c>
      <c r="T457" s="2">
        <v>46.284467196780248</v>
      </c>
      <c r="U457" s="2">
        <v>38.086541393083493</v>
      </c>
      <c r="V457" s="2">
        <v>30.834601399732328</v>
      </c>
      <c r="W457" s="2">
        <v>25.227973683657758</v>
      </c>
      <c r="X457" s="2">
        <v>20.666490117306317</v>
      </c>
      <c r="Y457" s="2">
        <v>16.984098405045618</v>
      </c>
      <c r="Z457" s="2">
        <v>13.945098809161125</v>
      </c>
      <c r="AA457" s="2">
        <v>11.450486701852657</v>
      </c>
      <c r="AB457" s="2">
        <v>9.4563280873702684</v>
      </c>
      <c r="AC457" s="2">
        <v>7.8362719945405281</v>
      </c>
      <c r="AD457" s="2">
        <v>6.5379289808848542</v>
      </c>
      <c r="AE457" s="2">
        <v>5.4947900796137992</v>
      </c>
      <c r="AF457" s="2">
        <v>4.675510299962756</v>
      </c>
      <c r="AG457" s="2">
        <v>4.0477868738395273</v>
      </c>
      <c r="AH457" s="2">
        <v>3.5776727321984483</v>
      </c>
      <c r="AI457" s="2">
        <v>3.2353488817465421</v>
      </c>
      <c r="AJ457" s="2">
        <v>2.995417476927809</v>
      </c>
      <c r="AK457" s="2"/>
      <c r="AL457" s="2"/>
      <c r="AM457" s="2"/>
      <c r="AN457" s="2"/>
      <c r="AO457" s="2"/>
    </row>
    <row r="458" spans="1:41" x14ac:dyDescent="0.25">
      <c r="A458" s="10" t="s">
        <v>429</v>
      </c>
      <c r="B458" s="10" t="s">
        <v>542</v>
      </c>
      <c r="C458" s="10" t="str">
        <f>VLOOKUP(B458,codes!A:F,3,FALSE)</f>
        <v>Güterverkehrsleistung - Fahrleistung Brennstoffzellen-Lkw</v>
      </c>
      <c r="D458" s="10" t="s">
        <v>26</v>
      </c>
      <c r="E458" s="10" t="s">
        <v>543</v>
      </c>
      <c r="F458" s="10" t="s">
        <v>453</v>
      </c>
      <c r="G458" s="10" t="s">
        <v>18</v>
      </c>
      <c r="H458" s="6" t="s">
        <v>183</v>
      </c>
      <c r="I458" s="6"/>
      <c r="J458" s="6"/>
      <c r="K458" s="2">
        <v>4.6624667524788076E-2</v>
      </c>
      <c r="L458" s="2">
        <v>6.3245908356971761E-2</v>
      </c>
      <c r="M458" s="2">
        <v>0.29520559694934034</v>
      </c>
      <c r="N458" s="2">
        <v>2.0901098966914184</v>
      </c>
      <c r="O458" s="2">
        <v>5.4950231624761745</v>
      </c>
      <c r="P458" s="2">
        <v>10.881989006505043</v>
      </c>
      <c r="Q458" s="2">
        <v>16.244644544994873</v>
      </c>
      <c r="R458" s="2">
        <v>20.812637208314467</v>
      </c>
      <c r="S458" s="2">
        <v>24.845842320075853</v>
      </c>
      <c r="T458" s="2">
        <v>28.088611718958809</v>
      </c>
      <c r="U458" s="2">
        <v>29.594181870896008</v>
      </c>
      <c r="V458" s="2">
        <v>29.143961797645836</v>
      </c>
      <c r="W458" s="2">
        <v>28.39710341854537</v>
      </c>
      <c r="X458" s="2">
        <v>27.295061986572197</v>
      </c>
      <c r="Y458" s="2">
        <v>26.940060542891281</v>
      </c>
      <c r="Z458" s="2">
        <v>27.525787504839297</v>
      </c>
      <c r="AA458" s="2">
        <v>27.996931029841605</v>
      </c>
      <c r="AB458" s="2">
        <v>28.708977515603813</v>
      </c>
      <c r="AC458" s="2">
        <v>29.652136109247603</v>
      </c>
      <c r="AD458" s="2">
        <v>30.334944282193803</v>
      </c>
      <c r="AE458" s="2">
        <v>30.920052872722874</v>
      </c>
      <c r="AF458" s="2">
        <v>31.514248647319274</v>
      </c>
      <c r="AG458" s="2">
        <v>32.050420557225692</v>
      </c>
      <c r="AH458" s="2">
        <v>32.487939054928006</v>
      </c>
      <c r="AI458" s="2">
        <v>32.903733157330173</v>
      </c>
      <c r="AJ458" s="2">
        <v>33.243999508235397</v>
      </c>
      <c r="AK458" s="2"/>
      <c r="AL458" s="2"/>
      <c r="AM458" s="2"/>
      <c r="AN458" s="2"/>
      <c r="AO458" s="2"/>
    </row>
    <row r="459" spans="1:41" x14ac:dyDescent="0.25">
      <c r="A459" s="10" t="s">
        <v>429</v>
      </c>
      <c r="B459" s="10" t="s">
        <v>544</v>
      </c>
      <c r="C459" s="10" t="str">
        <f>VLOOKUP(B459,codes!A:F,3,FALSE)</f>
        <v>Anzahl FCEV-Lkw - Neuzulassungen</v>
      </c>
      <c r="D459" s="10" t="s">
        <v>26</v>
      </c>
      <c r="E459" s="10" t="s">
        <v>545</v>
      </c>
      <c r="F459" s="10" t="s">
        <v>442</v>
      </c>
      <c r="G459" s="10" t="s">
        <v>18</v>
      </c>
      <c r="H459" s="6" t="s">
        <v>183</v>
      </c>
      <c r="I459" s="6"/>
      <c r="J459" s="6"/>
      <c r="K459" s="2">
        <v>0.11926414110842698</v>
      </c>
      <c r="L459" s="2">
        <v>5.9655906792138523E-2</v>
      </c>
      <c r="M459" s="2">
        <v>2.1024706809175511</v>
      </c>
      <c r="N459" s="2">
        <v>15.823302041121048</v>
      </c>
      <c r="O459" s="2">
        <v>23.488099675711979</v>
      </c>
      <c r="P459" s="2">
        <v>48.323485894899072</v>
      </c>
      <c r="Q459" s="2">
        <v>43.986425424616506</v>
      </c>
      <c r="R459" s="2">
        <v>57.658618748982612</v>
      </c>
      <c r="S459" s="2">
        <v>59.769386040499541</v>
      </c>
      <c r="T459" s="2">
        <v>67.436555831647638</v>
      </c>
      <c r="U459" s="2">
        <v>73.631149469048253</v>
      </c>
      <c r="V459" s="2">
        <v>60.24685232468677</v>
      </c>
      <c r="W459" s="2">
        <v>52.780694726099156</v>
      </c>
      <c r="X459" s="2">
        <v>46.67679299518803</v>
      </c>
      <c r="Y459" s="2">
        <v>50.102630802540155</v>
      </c>
      <c r="Z459" s="2">
        <v>54.152491655569577</v>
      </c>
      <c r="AA459" s="2">
        <v>48.568675830618609</v>
      </c>
      <c r="AB459" s="2">
        <v>57.017282523573115</v>
      </c>
      <c r="AC459" s="2">
        <v>54.779489003855737</v>
      </c>
      <c r="AD459" s="2">
        <v>54.923814862881812</v>
      </c>
      <c r="AE459" s="2">
        <v>55.955140776534158</v>
      </c>
      <c r="AF459" s="2">
        <v>58.679241333097842</v>
      </c>
      <c r="AG459" s="2">
        <v>59.061151921952359</v>
      </c>
      <c r="AH459" s="2">
        <v>60.439326359326678</v>
      </c>
      <c r="AI459" s="2">
        <v>60.967715446393022</v>
      </c>
      <c r="AJ459" s="2">
        <v>61.156006658686849</v>
      </c>
      <c r="AK459" s="2"/>
      <c r="AL459" s="2"/>
      <c r="AM459" s="2"/>
      <c r="AN459" s="2"/>
      <c r="AO459" s="2"/>
    </row>
    <row r="460" spans="1:41" x14ac:dyDescent="0.25">
      <c r="A460" s="10" t="s">
        <v>429</v>
      </c>
      <c r="B460" s="10" t="s">
        <v>546</v>
      </c>
      <c r="C460" s="10" t="str">
        <f>VLOOKUP(B460,codes!A:F,3,FALSE)</f>
        <v>durchschnittlicher Anschaffungspreis - Pkw (mittel) - Benzin</v>
      </c>
      <c r="D460" s="10" t="s">
        <v>26</v>
      </c>
      <c r="E460" s="10" t="s">
        <v>547</v>
      </c>
      <c r="F460" s="10" t="s">
        <v>548</v>
      </c>
      <c r="G460" s="10" t="s">
        <v>47</v>
      </c>
      <c r="H460" s="6" t="s">
        <v>183</v>
      </c>
      <c r="I460" s="6"/>
      <c r="J460" s="6"/>
      <c r="K460" s="2">
        <v>24808.582924689061</v>
      </c>
      <c r="L460" s="2">
        <v>24713.180939866332</v>
      </c>
      <c r="M460" s="2">
        <v>24631.114313770468</v>
      </c>
      <c r="N460" s="2">
        <v>24606.556044223009</v>
      </c>
      <c r="O460" s="2">
        <v>24654.429132030276</v>
      </c>
      <c r="P460" s="2">
        <v>24905.698819683821</v>
      </c>
      <c r="Q460" s="2">
        <v>25160.681286098956</v>
      </c>
      <c r="R460" s="2">
        <v>25415.180620056442</v>
      </c>
      <c r="S460" s="2">
        <v>25866.441340292859</v>
      </c>
      <c r="T460" s="2">
        <v>24967.483578614858</v>
      </c>
      <c r="U460" s="2">
        <v>0</v>
      </c>
      <c r="V460" s="2">
        <v>0</v>
      </c>
      <c r="W460" s="2">
        <v>0</v>
      </c>
      <c r="X460" s="2">
        <v>0</v>
      </c>
      <c r="Y460" s="2">
        <v>0</v>
      </c>
      <c r="Z460" s="2">
        <v>0</v>
      </c>
      <c r="AA460" s="2">
        <v>0</v>
      </c>
      <c r="AB460" s="2">
        <v>0</v>
      </c>
      <c r="AC460" s="2">
        <v>0</v>
      </c>
      <c r="AD460" s="2">
        <v>0</v>
      </c>
      <c r="AE460" s="2">
        <v>0</v>
      </c>
      <c r="AF460" s="2">
        <v>0</v>
      </c>
      <c r="AG460" s="2">
        <v>0</v>
      </c>
      <c r="AH460" s="2">
        <v>0</v>
      </c>
      <c r="AI460" s="2">
        <v>0</v>
      </c>
      <c r="AJ460" s="2">
        <v>0</v>
      </c>
      <c r="AK460" s="2"/>
      <c r="AL460" s="2"/>
      <c r="AM460" s="2"/>
      <c r="AN460" s="2"/>
      <c r="AO460" s="2"/>
    </row>
    <row r="461" spans="1:41" x14ac:dyDescent="0.25">
      <c r="A461" s="10" t="s">
        <v>429</v>
      </c>
      <c r="B461" s="10" t="s">
        <v>549</v>
      </c>
      <c r="C461" s="10" t="str">
        <f>VLOOKUP(B461,codes!A:F,3,FALSE)</f>
        <v>durchschnittlicher Anschaffungspreis - Pkw (mittel) - Diesel</v>
      </c>
      <c r="D461" s="10" t="s">
        <v>26</v>
      </c>
      <c r="E461" s="10" t="s">
        <v>550</v>
      </c>
      <c r="F461" s="10" t="s">
        <v>548</v>
      </c>
      <c r="G461" s="10" t="s">
        <v>47</v>
      </c>
      <c r="H461" s="6" t="s">
        <v>183</v>
      </c>
      <c r="I461" s="6"/>
      <c r="J461" s="6"/>
      <c r="K461" s="2">
        <v>28486.573147137158</v>
      </c>
      <c r="L461" s="2">
        <v>28331.718162650443</v>
      </c>
      <c r="M461" s="2">
        <v>28185.683827713081</v>
      </c>
      <c r="N461" s="2">
        <v>28074.96018798184</v>
      </c>
      <c r="O461" s="2">
        <v>28043.13724245804</v>
      </c>
      <c r="P461" s="2">
        <v>28317.734162536199</v>
      </c>
      <c r="Q461" s="2">
        <v>28647.886424460961</v>
      </c>
      <c r="R461" s="2">
        <v>28888.243224135898</v>
      </c>
      <c r="S461" s="2">
        <v>29356.210167219633</v>
      </c>
      <c r="T461" s="2">
        <v>28426.570659704794</v>
      </c>
      <c r="U461" s="2">
        <v>0</v>
      </c>
      <c r="V461" s="2">
        <v>0</v>
      </c>
      <c r="W461" s="2">
        <v>0</v>
      </c>
      <c r="X461" s="2">
        <v>0</v>
      </c>
      <c r="Y461" s="2">
        <v>0</v>
      </c>
      <c r="Z461" s="2">
        <v>0</v>
      </c>
      <c r="AA461" s="2">
        <v>0</v>
      </c>
      <c r="AB461" s="2">
        <v>0</v>
      </c>
      <c r="AC461" s="2">
        <v>0</v>
      </c>
      <c r="AD461" s="2">
        <v>0</v>
      </c>
      <c r="AE461" s="2">
        <v>0</v>
      </c>
      <c r="AF461" s="2">
        <v>0</v>
      </c>
      <c r="AG461" s="2">
        <v>0</v>
      </c>
      <c r="AH461" s="2">
        <v>0</v>
      </c>
      <c r="AI461" s="2">
        <v>0</v>
      </c>
      <c r="AJ461" s="2">
        <v>0</v>
      </c>
      <c r="AK461" s="2"/>
      <c r="AL461" s="2"/>
      <c r="AM461" s="2"/>
      <c r="AN461" s="2"/>
      <c r="AO461" s="2"/>
    </row>
    <row r="462" spans="1:41" x14ac:dyDescent="0.25">
      <c r="A462" s="10" t="s">
        <v>429</v>
      </c>
      <c r="B462" s="10" t="s">
        <v>551</v>
      </c>
      <c r="C462" s="10" t="str">
        <f>VLOOKUP(B462,codes!A:F,3,FALSE)</f>
        <v>durchschnittlicher Anschaffungspreis - Pkw (mittel) - Batterieelektrisch</v>
      </c>
      <c r="D462" s="10" t="s">
        <v>26</v>
      </c>
      <c r="E462" s="10" t="s">
        <v>552</v>
      </c>
      <c r="F462" s="10" t="s">
        <v>548</v>
      </c>
      <c r="G462" s="10" t="s">
        <v>47</v>
      </c>
      <c r="H462" s="6" t="s">
        <v>183</v>
      </c>
      <c r="I462" s="6"/>
      <c r="J462" s="6"/>
      <c r="K462" s="2">
        <v>33583.825482558204</v>
      </c>
      <c r="L462" s="2">
        <v>32665.494386628972</v>
      </c>
      <c r="M462" s="2">
        <v>31748.226789363198</v>
      </c>
      <c r="N462" s="2">
        <v>30832.022690760958</v>
      </c>
      <c r="O462" s="2">
        <v>29916.74915348924</v>
      </c>
      <c r="P462" s="2">
        <v>29002.539114880929</v>
      </c>
      <c r="Q462" s="2">
        <v>28864.284288626419</v>
      </c>
      <c r="R462" s="2">
        <v>28726.561211703647</v>
      </c>
      <c r="S462" s="2">
        <v>28589.236946779594</v>
      </c>
      <c r="T462" s="2">
        <v>28452.577368520277</v>
      </c>
      <c r="U462" s="2">
        <v>28316.316602259849</v>
      </c>
      <c r="V462" s="2">
        <v>28114.384793528392</v>
      </c>
      <c r="W462" s="2">
        <v>27913.117671461707</v>
      </c>
      <c r="X462" s="2">
        <v>27712.249361393853</v>
      </c>
      <c r="Y462" s="2">
        <v>27511.779863324769</v>
      </c>
      <c r="Z462" s="2">
        <v>27311.842114587384</v>
      </c>
      <c r="AA462" s="2">
        <v>27228.756281501715</v>
      </c>
      <c r="AB462" s="2">
        <v>27145.936323081922</v>
      </c>
      <c r="AC462" s="2">
        <v>27063.382239328032</v>
      </c>
      <c r="AD462" s="2">
        <v>26980.961092906968</v>
      </c>
      <c r="AE462" s="2">
        <v>26898.938758484874</v>
      </c>
      <c r="AF462" s="2">
        <v>26817.049361395628</v>
      </c>
      <c r="AG462" s="2">
        <v>26735.425838972285</v>
      </c>
      <c r="AH462" s="2">
        <v>26654.068191214767</v>
      </c>
      <c r="AI462" s="2">
        <v>26572.976418123122</v>
      </c>
      <c r="AJ462" s="2">
        <v>26492.150519697389</v>
      </c>
      <c r="AK462" s="2"/>
      <c r="AL462" s="2"/>
      <c r="AM462" s="2"/>
      <c r="AN462" s="2"/>
      <c r="AO462" s="2"/>
    </row>
    <row r="463" spans="1:41" x14ac:dyDescent="0.25">
      <c r="A463" s="10" t="s">
        <v>429</v>
      </c>
      <c r="B463" s="10" t="s">
        <v>553</v>
      </c>
      <c r="C463" s="10" t="str">
        <f>VLOOKUP(B463,codes!A:F,3,FALSE)</f>
        <v>durchschnittlicher Anschaffungspreis - Pkw (mittel) - Plug-In-Hybrid</v>
      </c>
      <c r="D463" s="10" t="s">
        <v>26</v>
      </c>
      <c r="E463" s="10" t="s">
        <v>554</v>
      </c>
      <c r="F463" s="10" t="s">
        <v>548</v>
      </c>
      <c r="G463" s="10" t="s">
        <v>47</v>
      </c>
      <c r="H463" s="6" t="s">
        <v>183</v>
      </c>
      <c r="I463" s="6"/>
      <c r="J463" s="6"/>
      <c r="K463" s="2">
        <v>30804.089716123046</v>
      </c>
      <c r="L463" s="2">
        <v>30203.289122216083</v>
      </c>
      <c r="M463" s="2">
        <v>29635.27654028789</v>
      </c>
      <c r="N463" s="2">
        <v>29083.085322754228</v>
      </c>
      <c r="O463" s="2">
        <v>28795.028628561689</v>
      </c>
      <c r="P463" s="2">
        <v>29374.561177039432</v>
      </c>
      <c r="Q463" s="2">
        <v>29987.892097785199</v>
      </c>
      <c r="R463" s="2">
        <v>30509.222649786727</v>
      </c>
      <c r="S463" s="2">
        <v>31261.086221650763</v>
      </c>
      <c r="T463" s="2">
        <v>29557.998272409888</v>
      </c>
      <c r="U463" s="2">
        <v>0</v>
      </c>
      <c r="V463" s="2">
        <v>0</v>
      </c>
      <c r="W463" s="2">
        <v>0</v>
      </c>
      <c r="X463" s="2">
        <v>0</v>
      </c>
      <c r="Y463" s="2">
        <v>0</v>
      </c>
      <c r="Z463" s="2">
        <v>0</v>
      </c>
      <c r="AA463" s="2">
        <v>0</v>
      </c>
      <c r="AB463" s="2">
        <v>0</v>
      </c>
      <c r="AC463" s="2">
        <v>0</v>
      </c>
      <c r="AD463" s="2">
        <v>0</v>
      </c>
      <c r="AE463" s="2">
        <v>0</v>
      </c>
      <c r="AF463" s="2">
        <v>0</v>
      </c>
      <c r="AG463" s="2">
        <v>0</v>
      </c>
      <c r="AH463" s="2">
        <v>0</v>
      </c>
      <c r="AI463" s="2">
        <v>0</v>
      </c>
      <c r="AJ463" s="2">
        <v>0</v>
      </c>
      <c r="AK463" s="2"/>
      <c r="AL463" s="2"/>
      <c r="AM463" s="2"/>
      <c r="AN463" s="2"/>
      <c r="AO463" s="2"/>
    </row>
    <row r="464" spans="1:41" x14ac:dyDescent="0.25">
      <c r="A464" s="10" t="s">
        <v>429</v>
      </c>
      <c r="B464" s="10" t="s">
        <v>555</v>
      </c>
      <c r="C464" s="10" t="str">
        <f>VLOOKUP(B464,codes!A:F,3,FALSE)</f>
        <v>durchschnittlicher Anschaffungspreis - Lkw (Last- und Sattelzug) - Diesel</v>
      </c>
      <c r="D464" s="10" t="s">
        <v>26</v>
      </c>
      <c r="E464" s="10" t="s">
        <v>556</v>
      </c>
      <c r="F464" s="10" t="s">
        <v>548</v>
      </c>
      <c r="G464" s="10" t="s">
        <v>47</v>
      </c>
      <c r="H464" s="6" t="s">
        <v>183</v>
      </c>
      <c r="I464" s="6"/>
      <c r="J464" s="6"/>
      <c r="K464" s="2">
        <v>164864.89218856217</v>
      </c>
      <c r="L464" s="2">
        <v>165314.22037388891</v>
      </c>
      <c r="M464" s="2">
        <v>165437.8520935206</v>
      </c>
      <c r="N464" s="2">
        <v>165521.60261327084</v>
      </c>
      <c r="O464" s="2">
        <v>165568.13067979866</v>
      </c>
      <c r="P464" s="2">
        <v>165420.57024023839</v>
      </c>
      <c r="Q464" s="2">
        <v>165343.46658713478</v>
      </c>
      <c r="R464" s="2">
        <v>165255.72794739623</v>
      </c>
      <c r="S464" s="2">
        <v>165143.65890204167</v>
      </c>
      <c r="T464" s="2">
        <v>165175.53696828513</v>
      </c>
      <c r="U464" s="2">
        <v>165059.77461042703</v>
      </c>
      <c r="V464" s="2">
        <v>165136.03525735735</v>
      </c>
      <c r="W464" s="2">
        <v>165215.39242923562</v>
      </c>
      <c r="X464" s="2">
        <v>165289.67595748385</v>
      </c>
      <c r="Y464" s="2">
        <v>165366.56924602855</v>
      </c>
      <c r="Z464" s="2">
        <v>165443.17240452475</v>
      </c>
      <c r="AA464" s="2">
        <v>165584.12706786947</v>
      </c>
      <c r="AB464" s="2">
        <v>165742.18196123457</v>
      </c>
      <c r="AC464" s="2">
        <v>165893.91925777198</v>
      </c>
      <c r="AD464" s="2">
        <v>166050.57755622466</v>
      </c>
      <c r="AE464" s="2">
        <v>166216.83909380474</v>
      </c>
      <c r="AF464" s="2">
        <v>166377.73438359675</v>
      </c>
      <c r="AG464" s="2">
        <v>166573.44945216813</v>
      </c>
      <c r="AH464" s="2">
        <v>166770.60976749542</v>
      </c>
      <c r="AI464" s="2">
        <v>166987.05885453799</v>
      </c>
      <c r="AJ464" s="2">
        <v>167214.28668289271</v>
      </c>
      <c r="AK464" s="2"/>
      <c r="AL464" s="2"/>
      <c r="AM464" s="2"/>
      <c r="AN464" s="2"/>
      <c r="AO464" s="2"/>
    </row>
    <row r="465" spans="1:41" x14ac:dyDescent="0.25">
      <c r="A465" s="10" t="s">
        <v>429</v>
      </c>
      <c r="B465" s="10" t="s">
        <v>557</v>
      </c>
      <c r="C465" s="10" t="str">
        <f>VLOOKUP(B465,codes!A:F,3,FALSE)</f>
        <v>durchschnittlicher Anschaffungspreis - Lkw (Last- und Sattelzug) - Batterieelektrisch</v>
      </c>
      <c r="D465" s="10" t="s">
        <v>26</v>
      </c>
      <c r="E465" s="10" t="s">
        <v>558</v>
      </c>
      <c r="F465" s="10" t="s">
        <v>548</v>
      </c>
      <c r="G465" s="10" t="s">
        <v>47</v>
      </c>
      <c r="H465" s="6" t="s">
        <v>183</v>
      </c>
      <c r="I465" s="6"/>
      <c r="J465" s="6"/>
      <c r="K465" s="2">
        <v>286962.51499793993</v>
      </c>
      <c r="L465" s="2">
        <v>272784.98160277819</v>
      </c>
      <c r="M465" s="2">
        <v>262114.36909207638</v>
      </c>
      <c r="N465" s="2">
        <v>251512.35417236525</v>
      </c>
      <c r="O465" s="2">
        <v>240435.85463960556</v>
      </c>
      <c r="P465" s="2">
        <v>229162.61700913287</v>
      </c>
      <c r="Q465" s="2">
        <v>222499.5301158847</v>
      </c>
      <c r="R465" s="2">
        <v>216313.22311817206</v>
      </c>
      <c r="S465" s="2">
        <v>210391.91957876767</v>
      </c>
      <c r="T465" s="2">
        <v>204884.12818480007</v>
      </c>
      <c r="U465" s="2">
        <v>199893.19514537134</v>
      </c>
      <c r="V465" s="2">
        <v>198348.83423910307</v>
      </c>
      <c r="W465" s="2">
        <v>196965.25635617785</v>
      </c>
      <c r="X465" s="2">
        <v>195449.99744907086</v>
      </c>
      <c r="Y465" s="2">
        <v>193884.95520991946</v>
      </c>
      <c r="Z465" s="2">
        <v>192367.95758514266</v>
      </c>
      <c r="AA465" s="2">
        <v>191649.47068304641</v>
      </c>
      <c r="AB465" s="2">
        <v>190954.30046230025</v>
      </c>
      <c r="AC465" s="2">
        <v>190261.33963925613</v>
      </c>
      <c r="AD465" s="2">
        <v>189571.18085826348</v>
      </c>
      <c r="AE465" s="2">
        <v>188875.27237917282</v>
      </c>
      <c r="AF465" s="2">
        <v>186475.60697310933</v>
      </c>
      <c r="AG465" s="2">
        <v>184116.89196935852</v>
      </c>
      <c r="AH465" s="2">
        <v>181760.10537900601</v>
      </c>
      <c r="AI465" s="2">
        <v>179370.90483896175</v>
      </c>
      <c r="AJ465" s="2">
        <v>177065.88181042505</v>
      </c>
      <c r="AK465" s="2"/>
      <c r="AL465" s="2"/>
      <c r="AM465" s="2"/>
      <c r="AN465" s="2"/>
      <c r="AO465" s="2"/>
    </row>
    <row r="466" spans="1:41" x14ac:dyDescent="0.25">
      <c r="A466" s="10" t="s">
        <v>429</v>
      </c>
      <c r="B466" s="10" t="s">
        <v>559</v>
      </c>
      <c r="C466" s="10" t="str">
        <f>VLOOKUP(B466,codes!A:F,3,FALSE)</f>
        <v>durchschnittlicher Anschaffungspreis - Lkw (Last- und Sattelzug) - Brennstoffzelle</v>
      </c>
      <c r="D466" s="10" t="s">
        <v>26</v>
      </c>
      <c r="E466" s="10" t="s">
        <v>560</v>
      </c>
      <c r="F466" s="10" t="s">
        <v>548</v>
      </c>
      <c r="G466" s="10" t="s">
        <v>47</v>
      </c>
      <c r="H466" s="6" t="s">
        <v>183</v>
      </c>
      <c r="I466" s="6"/>
      <c r="J466" s="6"/>
      <c r="K466" s="2">
        <v>376315.44146449666</v>
      </c>
      <c r="L466" s="2">
        <v>347480.99124204135</v>
      </c>
      <c r="M466" s="2">
        <v>335165.1991217258</v>
      </c>
      <c r="N466" s="2">
        <v>320677.77326667676</v>
      </c>
      <c r="O466" s="2">
        <v>304951.97828974522</v>
      </c>
      <c r="P466" s="2">
        <v>287704.03182595037</v>
      </c>
      <c r="Q466" s="2">
        <v>274791.95786338864</v>
      </c>
      <c r="R466" s="2">
        <v>262691.42289161211</v>
      </c>
      <c r="S466" s="2">
        <v>250996.04357846209</v>
      </c>
      <c r="T466" s="2">
        <v>239860.80370366946</v>
      </c>
      <c r="U466" s="2">
        <v>229082.41828918026</v>
      </c>
      <c r="V466" s="2">
        <v>223627.73813759434</v>
      </c>
      <c r="W466" s="2">
        <v>218140.684523353</v>
      </c>
      <c r="X466" s="2">
        <v>212627.34054611088</v>
      </c>
      <c r="Y466" s="2">
        <v>207110.75255656891</v>
      </c>
      <c r="Z466" s="2">
        <v>201555.03099680989</v>
      </c>
      <c r="AA466" s="2">
        <v>200157.34783076451</v>
      </c>
      <c r="AB466" s="2">
        <v>198858.51410910304</v>
      </c>
      <c r="AC466" s="2">
        <v>197499.56843494263</v>
      </c>
      <c r="AD466" s="2">
        <v>196222.31761608212</v>
      </c>
      <c r="AE466" s="2">
        <v>194850.30490291826</v>
      </c>
      <c r="AF466" s="2">
        <v>193605.82430458337</v>
      </c>
      <c r="AG466" s="2">
        <v>192346.69873928401</v>
      </c>
      <c r="AH466" s="2">
        <v>191105.05295856469</v>
      </c>
      <c r="AI466" s="2">
        <v>189879.34939947896</v>
      </c>
      <c r="AJ466" s="2">
        <v>188581.27787884197</v>
      </c>
      <c r="AK466" s="2"/>
      <c r="AL466" s="2"/>
      <c r="AM466" s="2"/>
      <c r="AN466" s="2"/>
      <c r="AO466" s="2"/>
    </row>
    <row r="467" spans="1:41" x14ac:dyDescent="0.25">
      <c r="A467" s="10" t="s">
        <v>429</v>
      </c>
      <c r="B467" s="10" t="s">
        <v>561</v>
      </c>
      <c r="C467" s="10" t="str">
        <f>VLOOKUP(B467,codes!A:F,3,FALSE)</f>
        <v>Personenverkehrsleistung - Luft</v>
      </c>
      <c r="D467" s="10" t="s">
        <v>26</v>
      </c>
      <c r="E467" s="10" t="s">
        <v>562</v>
      </c>
      <c r="F467" s="10" t="s">
        <v>451</v>
      </c>
      <c r="G467" s="10" t="s">
        <v>15</v>
      </c>
      <c r="H467" s="6" t="s">
        <v>183</v>
      </c>
      <c r="I467" s="6" t="s">
        <v>452</v>
      </c>
      <c r="J467" s="6"/>
      <c r="K467" s="2">
        <v>4.0277203784379996</v>
      </c>
      <c r="L467" s="2">
        <v>4.0744192792503986</v>
      </c>
      <c r="M467" s="2">
        <v>4.1284231569062957</v>
      </c>
      <c r="N467" s="2">
        <v>4.1612666703233776</v>
      </c>
      <c r="O467" s="2">
        <v>4.189685006066755</v>
      </c>
      <c r="P467" s="2">
        <v>4.2188721229098727</v>
      </c>
      <c r="Q467" s="2">
        <v>4.2452829702374997</v>
      </c>
      <c r="R467" s="2">
        <v>4.2686417742604705</v>
      </c>
      <c r="S467" s="2">
        <v>4.292816340061993</v>
      </c>
      <c r="T467" s="2">
        <v>4.3197187431592745</v>
      </c>
      <c r="U467" s="2">
        <v>4.3491161053178651</v>
      </c>
      <c r="V467" s="2">
        <v>4.3807140142227077</v>
      </c>
      <c r="W467" s="2">
        <v>4.4147523143557361</v>
      </c>
      <c r="X467" s="2">
        <v>4.4512544662934612</v>
      </c>
      <c r="Y467" s="2">
        <v>4.49081393215282</v>
      </c>
      <c r="Z467" s="2">
        <v>4.5338829081547951</v>
      </c>
      <c r="AA467" s="2">
        <v>4.5816943542351849</v>
      </c>
      <c r="AB467" s="2">
        <v>4.6343352387759689</v>
      </c>
      <c r="AC467" s="2">
        <v>4.6897964237407885</v>
      </c>
      <c r="AD467" s="2">
        <v>4.746684523518824</v>
      </c>
      <c r="AE467" s="2">
        <v>4.8041678798936793</v>
      </c>
      <c r="AF467" s="2">
        <v>4.8564630122215675</v>
      </c>
      <c r="AG467" s="2">
        <v>4.9007500789261105</v>
      </c>
      <c r="AH467" s="2">
        <v>4.9421772992080193</v>
      </c>
      <c r="AI467" s="2">
        <v>4.9827226293944706</v>
      </c>
      <c r="AJ467" s="2">
        <v>5.0230199787924503</v>
      </c>
      <c r="AK467" s="2"/>
      <c r="AL467" s="2"/>
      <c r="AM467" s="2"/>
      <c r="AN467" s="2"/>
      <c r="AO467" s="2"/>
    </row>
    <row r="468" spans="1:41" x14ac:dyDescent="0.25">
      <c r="A468" s="10" t="s">
        <v>429</v>
      </c>
      <c r="B468" s="10" t="s">
        <v>561</v>
      </c>
      <c r="C468" s="10" t="str">
        <f>VLOOKUP(B468,codes!A:F,3,FALSE)</f>
        <v>Personenverkehrsleistung - Luft</v>
      </c>
      <c r="D468" s="10" t="s">
        <v>26</v>
      </c>
      <c r="E468" s="10" t="s">
        <v>562</v>
      </c>
      <c r="F468" s="10" t="s">
        <v>451</v>
      </c>
      <c r="G468" s="10" t="s">
        <v>18</v>
      </c>
      <c r="H468" s="6" t="s">
        <v>183</v>
      </c>
      <c r="I468" s="6" t="s">
        <v>452</v>
      </c>
      <c r="J468" s="6"/>
      <c r="K468" s="2">
        <v>4.0277203784379996</v>
      </c>
      <c r="L468" s="2">
        <v>4.0744192792503986</v>
      </c>
      <c r="M468" s="2">
        <v>4.1284231569062957</v>
      </c>
      <c r="N468" s="2">
        <v>4.1612666703233776</v>
      </c>
      <c r="O468" s="2">
        <v>4.189685006066755</v>
      </c>
      <c r="P468" s="2">
        <v>4.2188721229098727</v>
      </c>
      <c r="Q468" s="2">
        <v>4.2452829702374997</v>
      </c>
      <c r="R468" s="2">
        <v>4.2686417742604705</v>
      </c>
      <c r="S468" s="2">
        <v>4.292816340061993</v>
      </c>
      <c r="T468" s="2">
        <v>4.3197187431592745</v>
      </c>
      <c r="U468" s="2">
        <v>4.3491161053178651</v>
      </c>
      <c r="V468" s="2">
        <v>4.3807140142227077</v>
      </c>
      <c r="W468" s="2">
        <v>4.4147523143557361</v>
      </c>
      <c r="X468" s="2">
        <v>4.4512544662934612</v>
      </c>
      <c r="Y468" s="2">
        <v>4.49081393215282</v>
      </c>
      <c r="Z468" s="2">
        <v>4.5338829081547951</v>
      </c>
      <c r="AA468" s="2">
        <v>4.5816943542351849</v>
      </c>
      <c r="AB468" s="2">
        <v>4.6343352387759689</v>
      </c>
      <c r="AC468" s="2">
        <v>4.6897964237407885</v>
      </c>
      <c r="AD468" s="2">
        <v>4.746684523518824</v>
      </c>
      <c r="AE468" s="2">
        <v>4.8041678798936793</v>
      </c>
      <c r="AF468" s="2">
        <v>4.8564630122215675</v>
      </c>
      <c r="AG468" s="2">
        <v>4.9007500789261105</v>
      </c>
      <c r="AH468" s="2">
        <v>4.9421772992080193</v>
      </c>
      <c r="AI468" s="2">
        <v>4.9827226293944706</v>
      </c>
      <c r="AJ468" s="2">
        <v>5.0230199787924503</v>
      </c>
      <c r="AK468" s="2"/>
      <c r="AL468" s="2"/>
      <c r="AM468" s="2"/>
      <c r="AN468" s="2"/>
      <c r="AO468" s="2"/>
    </row>
    <row r="469" spans="1:41" x14ac:dyDescent="0.25">
      <c r="A469" s="10" t="s">
        <v>207</v>
      </c>
      <c r="B469" s="10" t="s">
        <v>2238</v>
      </c>
      <c r="C469" s="10" t="str">
        <f>VLOOKUP(B469,codes!A:F,3,FALSE)</f>
        <v>Volllaststunden - Wind an Land</v>
      </c>
      <c r="D469" s="10" t="s">
        <v>20</v>
      </c>
      <c r="E469" s="10" t="s">
        <v>563</v>
      </c>
      <c r="F469" s="10" t="s">
        <v>564</v>
      </c>
      <c r="G469" s="10" t="s">
        <v>15</v>
      </c>
      <c r="H469" s="6" t="s">
        <v>210</v>
      </c>
      <c r="I469" s="6" t="s">
        <v>565</v>
      </c>
      <c r="J469" s="6"/>
      <c r="K469" s="2">
        <v>1874.650662853363</v>
      </c>
      <c r="L469" s="2">
        <v>1911.595714857754</v>
      </c>
      <c r="M469" s="2">
        <v>1887.1211717460201</v>
      </c>
      <c r="N469" s="2">
        <v>1888.640604491103</v>
      </c>
      <c r="O469" s="2">
        <v>1892.870026369721</v>
      </c>
      <c r="P469" s="2">
        <v>1899.9697594368629</v>
      </c>
      <c r="Q469" s="2">
        <v>1903.418616896452</v>
      </c>
      <c r="R469" s="2">
        <v>1901.434458666449</v>
      </c>
      <c r="S469" s="2">
        <v>1898.800601169188</v>
      </c>
      <c r="T469" s="2">
        <v>1925.135456996619</v>
      </c>
      <c r="U469" s="2">
        <v>1929.060458164666</v>
      </c>
      <c r="V469" s="2"/>
      <c r="W469" s="2"/>
      <c r="X469" s="2"/>
      <c r="Y469" s="2"/>
      <c r="Z469" s="2">
        <v>1963.740730285645</v>
      </c>
      <c r="AA469" s="2"/>
      <c r="AB469" s="2"/>
      <c r="AC469" s="2"/>
      <c r="AD469" s="2"/>
      <c r="AE469" s="2">
        <v>2114.8323059082031</v>
      </c>
      <c r="AF469" s="2"/>
      <c r="AG469" s="2"/>
      <c r="AH469" s="2"/>
      <c r="AI469" s="2"/>
      <c r="AJ469" s="2">
        <v>2252.8308868408199</v>
      </c>
      <c r="AK469" s="2"/>
      <c r="AL469" s="2"/>
      <c r="AM469" s="2"/>
      <c r="AN469" s="2"/>
      <c r="AO469" s="2"/>
    </row>
    <row r="470" spans="1:41" x14ac:dyDescent="0.25">
      <c r="A470" s="10" t="s">
        <v>207</v>
      </c>
      <c r="B470" s="10" t="s">
        <v>2239</v>
      </c>
      <c r="C470" s="10" t="str">
        <f>VLOOKUP(B470,codes!A:F,3,FALSE)</f>
        <v>Volllaststunden - Wind auf See</v>
      </c>
      <c r="D470" s="10" t="s">
        <v>20</v>
      </c>
      <c r="E470" s="10" t="s">
        <v>566</v>
      </c>
      <c r="F470" s="10" t="s">
        <v>564</v>
      </c>
      <c r="G470" s="10" t="s">
        <v>15</v>
      </c>
      <c r="H470" s="6" t="s">
        <v>210</v>
      </c>
      <c r="I470" s="6" t="s">
        <v>565</v>
      </c>
      <c r="J470" s="6"/>
      <c r="K470" s="2">
        <v>2932.1440942358381</v>
      </c>
      <c r="L470" s="2">
        <v>3092.9660704209591</v>
      </c>
      <c r="M470" s="2">
        <v>2976.8599397578059</v>
      </c>
      <c r="N470" s="2">
        <v>2711.7426443506652</v>
      </c>
      <c r="O470" s="2">
        <v>2939.2452224531812</v>
      </c>
      <c r="P470" s="2">
        <v>2485.310745495718</v>
      </c>
      <c r="Q470" s="2">
        <v>2492.8380753698211</v>
      </c>
      <c r="R470" s="2">
        <v>2594.7413450070731</v>
      </c>
      <c r="S470" s="2">
        <v>2460.1029004982779</v>
      </c>
      <c r="T470" s="2">
        <v>2394.2706614151712</v>
      </c>
      <c r="U470" s="2">
        <v>2373.0449740451409</v>
      </c>
      <c r="V470" s="2"/>
      <c r="W470" s="2"/>
      <c r="X470" s="2"/>
      <c r="Y470" s="2"/>
      <c r="Z470" s="2">
        <v>2195.009573235573</v>
      </c>
      <c r="AA470" s="2"/>
      <c r="AB470" s="2"/>
      <c r="AC470" s="2"/>
      <c r="AD470" s="2"/>
      <c r="AE470" s="2">
        <v>2284.0358518849048</v>
      </c>
      <c r="AF470" s="2"/>
      <c r="AG470" s="2"/>
      <c r="AH470" s="2"/>
      <c r="AI470" s="2"/>
      <c r="AJ470" s="2">
        <v>2440.0935581752228</v>
      </c>
      <c r="AK470" s="2"/>
      <c r="AL470" s="2"/>
      <c r="AM470" s="2"/>
      <c r="AN470" s="2"/>
      <c r="AO470" s="2"/>
    </row>
    <row r="471" spans="1:41" x14ac:dyDescent="0.25">
      <c r="A471" s="10" t="s">
        <v>207</v>
      </c>
      <c r="B471" s="10" t="s">
        <v>2240</v>
      </c>
      <c r="C471" s="10" t="str">
        <f>VLOOKUP(B471,codes!A:F,3,FALSE)</f>
        <v>Volllaststunden - Photovoltaik</v>
      </c>
      <c r="D471" s="10" t="s">
        <v>20</v>
      </c>
      <c r="E471" s="10" t="s">
        <v>567</v>
      </c>
      <c r="F471" s="10" t="s">
        <v>564</v>
      </c>
      <c r="G471" s="10" t="s">
        <v>15</v>
      </c>
      <c r="H471" s="6" t="s">
        <v>210</v>
      </c>
      <c r="I471" s="6" t="s">
        <v>565</v>
      </c>
      <c r="J471" s="6"/>
      <c r="K471" s="2">
        <v>853.74789752010884</v>
      </c>
      <c r="L471" s="2">
        <v>851.90989341823695</v>
      </c>
      <c r="M471" s="2">
        <v>852.54773325700444</v>
      </c>
      <c r="N471" s="2">
        <v>852.78072280014146</v>
      </c>
      <c r="O471" s="2">
        <v>850.00920446102384</v>
      </c>
      <c r="P471" s="2">
        <v>850.70819554655054</v>
      </c>
      <c r="Q471" s="2">
        <v>849.6667421488828</v>
      </c>
      <c r="R471" s="2">
        <v>848.83870004443804</v>
      </c>
      <c r="S471" s="2">
        <v>847.69907240809573</v>
      </c>
      <c r="T471" s="2">
        <v>848.48568390281036</v>
      </c>
      <c r="U471" s="2">
        <v>849.07801808126999</v>
      </c>
      <c r="V471" s="2"/>
      <c r="W471" s="2"/>
      <c r="X471" s="2"/>
      <c r="Y471" s="2"/>
      <c r="Z471" s="2">
        <v>822.62181759034843</v>
      </c>
      <c r="AA471" s="2"/>
      <c r="AB471" s="2"/>
      <c r="AC471" s="2"/>
      <c r="AD471" s="2"/>
      <c r="AE471" s="2">
        <v>819.59236145019531</v>
      </c>
      <c r="AF471" s="2"/>
      <c r="AG471" s="2"/>
      <c r="AH471" s="2"/>
      <c r="AI471" s="2"/>
      <c r="AJ471" s="2">
        <v>794.59236145019531</v>
      </c>
      <c r="AK471" s="2"/>
      <c r="AL471" s="2"/>
      <c r="AM471" s="2"/>
      <c r="AN471" s="2"/>
      <c r="AO471" s="2"/>
    </row>
    <row r="472" spans="1:41" x14ac:dyDescent="0.25">
      <c r="A472" s="10" t="s">
        <v>207</v>
      </c>
      <c r="B472" s="10" t="s">
        <v>2241</v>
      </c>
      <c r="C472" s="10" t="str">
        <f>VLOOKUP(B472,codes!A:F,3,FALSE)</f>
        <v>Volllaststunden - Braunkohle</v>
      </c>
      <c r="D472" s="10" t="s">
        <v>20</v>
      </c>
      <c r="E472" s="10" t="s">
        <v>568</v>
      </c>
      <c r="F472" s="10" t="s">
        <v>564</v>
      </c>
      <c r="G472" s="10" t="s">
        <v>15</v>
      </c>
      <c r="H472" s="6" t="s">
        <v>210</v>
      </c>
      <c r="I472" s="6" t="s">
        <v>565</v>
      </c>
      <c r="J472" s="6"/>
      <c r="K472" s="2">
        <v>4075.5523257559312</v>
      </c>
      <c r="L472" s="2">
        <v>3698.1356392241728</v>
      </c>
      <c r="M472" s="2">
        <v>2623.9232459317432</v>
      </c>
      <c r="N472" s="2">
        <v>1644.2891037390791</v>
      </c>
      <c r="O472" s="2">
        <v>469.47585100081238</v>
      </c>
      <c r="P472" s="2">
        <v>325.23060720828443</v>
      </c>
      <c r="Q472" s="2">
        <v>288.19399891605582</v>
      </c>
      <c r="R472" s="2">
        <v>277.43683297042628</v>
      </c>
      <c r="S472" s="2">
        <v>266.15047657491891</v>
      </c>
      <c r="T472" s="2">
        <v>259.76753369968549</v>
      </c>
      <c r="U472" s="2">
        <v>239.97540671824899</v>
      </c>
      <c r="V472" s="2"/>
      <c r="W472" s="2"/>
      <c r="X472" s="2"/>
      <c r="Y472" s="2"/>
      <c r="Z472" s="2"/>
      <c r="AA472" s="2"/>
      <c r="AB472" s="2"/>
      <c r="AC472" s="2"/>
      <c r="AD472" s="2"/>
      <c r="AE472" s="2"/>
      <c r="AF472" s="2"/>
      <c r="AG472" s="2"/>
      <c r="AH472" s="2"/>
      <c r="AI472" s="2"/>
      <c r="AJ472" s="2"/>
      <c r="AK472" s="2"/>
      <c r="AL472" s="2"/>
      <c r="AM472" s="2"/>
      <c r="AN472" s="2"/>
      <c r="AO472" s="2"/>
    </row>
    <row r="473" spans="1:41" x14ac:dyDescent="0.25">
      <c r="A473" s="10" t="s">
        <v>207</v>
      </c>
      <c r="B473" s="10" t="s">
        <v>2242</v>
      </c>
      <c r="C473" s="10" t="str">
        <f>VLOOKUP(B473,codes!A:F,3,FALSE)</f>
        <v>Volllaststunden - Steinkohle</v>
      </c>
      <c r="D473" s="10" t="s">
        <v>20</v>
      </c>
      <c r="E473" s="10" t="s">
        <v>569</v>
      </c>
      <c r="F473" s="10" t="s">
        <v>564</v>
      </c>
      <c r="G473" s="10" t="s">
        <v>15</v>
      </c>
      <c r="H473" s="6" t="s">
        <v>210</v>
      </c>
      <c r="I473" s="6" t="s">
        <v>565</v>
      </c>
      <c r="J473" s="6"/>
      <c r="K473" s="2">
        <v>1892.1493301495091</v>
      </c>
      <c r="L473" s="2">
        <v>1784.6117674214461</v>
      </c>
      <c r="M473" s="2">
        <v>1697.856748990411</v>
      </c>
      <c r="N473" s="2">
        <v>1577.5769771455621</v>
      </c>
      <c r="O473" s="2">
        <v>1515.8863233305631</v>
      </c>
      <c r="P473" s="2">
        <v>1398.751162496874</v>
      </c>
      <c r="Q473" s="2">
        <v>1149.532941496017</v>
      </c>
      <c r="R473" s="2">
        <v>1267.820975684017</v>
      </c>
      <c r="S473" s="2">
        <v>1044.991373414078</v>
      </c>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x14ac:dyDescent="0.25">
      <c r="A474" s="10" t="s">
        <v>207</v>
      </c>
      <c r="B474" s="10" t="s">
        <v>2243</v>
      </c>
      <c r="C474" s="10" t="str">
        <f>VLOOKUP(B474,codes!A:F,3,FALSE)</f>
        <v>Volllaststunden - Erdgas</v>
      </c>
      <c r="D474" s="10" t="s">
        <v>20</v>
      </c>
      <c r="E474" s="10" t="s">
        <v>570</v>
      </c>
      <c r="F474" s="10" t="s">
        <v>564</v>
      </c>
      <c r="G474" s="10" t="s">
        <v>15</v>
      </c>
      <c r="H474" s="6" t="s">
        <v>210</v>
      </c>
      <c r="I474" s="6" t="s">
        <v>565</v>
      </c>
      <c r="J474" s="6"/>
      <c r="K474" s="2">
        <v>2599.5684377805078</v>
      </c>
      <c r="L474" s="2">
        <v>2631.519065435908</v>
      </c>
      <c r="M474" s="2">
        <v>2678.4798614825841</v>
      </c>
      <c r="N474" s="2">
        <v>2645.305227025427</v>
      </c>
      <c r="O474" s="2">
        <v>2665.0112858571169</v>
      </c>
      <c r="P474" s="2">
        <v>2760.085341132487</v>
      </c>
      <c r="Q474" s="2">
        <v>2724.869149714275</v>
      </c>
      <c r="R474" s="2">
        <v>2706.0409855127441</v>
      </c>
      <c r="S474" s="2">
        <v>2725.243960780916</v>
      </c>
      <c r="T474" s="2">
        <v>2705.9492096993749</v>
      </c>
      <c r="U474" s="2">
        <v>2609.7693707199469</v>
      </c>
      <c r="V474" s="2"/>
      <c r="W474" s="2"/>
      <c r="X474" s="2"/>
      <c r="Y474" s="2"/>
      <c r="Z474" s="2">
        <v>2168.89010924484</v>
      </c>
      <c r="AA474" s="2"/>
      <c r="AB474" s="2"/>
      <c r="AC474" s="2"/>
      <c r="AD474" s="2"/>
      <c r="AE474" s="2">
        <v>1962.6194212731041</v>
      </c>
      <c r="AF474" s="2"/>
      <c r="AG474" s="2"/>
      <c r="AH474" s="2"/>
      <c r="AI474" s="2"/>
      <c r="AJ474" s="2">
        <v>1995.448566791307</v>
      </c>
      <c r="AK474" s="2"/>
      <c r="AL474" s="2"/>
      <c r="AM474" s="2"/>
      <c r="AN474" s="2"/>
      <c r="AO474" s="2"/>
    </row>
    <row r="475" spans="1:41" x14ac:dyDescent="0.25">
      <c r="A475" s="10" t="s">
        <v>207</v>
      </c>
      <c r="B475" s="10" t="s">
        <v>2238</v>
      </c>
      <c r="C475" s="10" t="str">
        <f>VLOOKUP(B475,codes!A:F,3,FALSE)</f>
        <v>Volllaststunden - Wind an Land</v>
      </c>
      <c r="D475" s="10" t="s">
        <v>20</v>
      </c>
      <c r="E475" s="10" t="s">
        <v>563</v>
      </c>
      <c r="F475" s="10" t="s">
        <v>564</v>
      </c>
      <c r="G475" s="10" t="s">
        <v>18</v>
      </c>
      <c r="H475" s="6" t="s">
        <v>210</v>
      </c>
      <c r="I475" s="6" t="s">
        <v>565</v>
      </c>
      <c r="J475" s="6"/>
      <c r="K475" s="2">
        <v>1874.650662853363</v>
      </c>
      <c r="L475" s="2">
        <v>1911.595714857754</v>
      </c>
      <c r="M475" s="2">
        <v>1887.5025582938119</v>
      </c>
      <c r="N475" s="2">
        <v>1889.004824981859</v>
      </c>
      <c r="O475" s="2">
        <v>1894.4260917661859</v>
      </c>
      <c r="P475" s="2">
        <v>1901.480296719554</v>
      </c>
      <c r="Q475" s="2">
        <v>1905.245693030779</v>
      </c>
      <c r="R475" s="2">
        <v>1902.6863608972719</v>
      </c>
      <c r="S475" s="2">
        <v>1898.449779694676</v>
      </c>
      <c r="T475" s="2">
        <v>1924.482354249139</v>
      </c>
      <c r="U475" s="2">
        <v>1927.3512613993009</v>
      </c>
      <c r="V475" s="2"/>
      <c r="W475" s="2"/>
      <c r="X475" s="2"/>
      <c r="Y475" s="2"/>
      <c r="Z475" s="2">
        <v>1962.1040344238279</v>
      </c>
      <c r="AA475" s="2"/>
      <c r="AB475" s="2"/>
      <c r="AC475" s="2"/>
      <c r="AD475" s="2"/>
      <c r="AE475" s="2">
        <v>2122.8019714355469</v>
      </c>
      <c r="AF475" s="2"/>
      <c r="AG475" s="2"/>
      <c r="AH475" s="2"/>
      <c r="AI475" s="2"/>
      <c r="AJ475" s="2">
        <v>2252.8308868408199</v>
      </c>
      <c r="AK475" s="2"/>
      <c r="AL475" s="2"/>
      <c r="AM475" s="2"/>
      <c r="AN475" s="2"/>
      <c r="AO475" s="2"/>
    </row>
    <row r="476" spans="1:41" x14ac:dyDescent="0.25">
      <c r="A476" s="10" t="s">
        <v>207</v>
      </c>
      <c r="B476" s="10" t="s">
        <v>2239</v>
      </c>
      <c r="C476" s="10" t="str">
        <f>VLOOKUP(B476,codes!A:F,3,FALSE)</f>
        <v>Volllaststunden - Wind auf See</v>
      </c>
      <c r="D476" s="10" t="s">
        <v>20</v>
      </c>
      <c r="E476" s="10" t="s">
        <v>566</v>
      </c>
      <c r="F476" s="10" t="s">
        <v>564</v>
      </c>
      <c r="G476" s="10" t="s">
        <v>18</v>
      </c>
      <c r="H476" s="6" t="s">
        <v>210</v>
      </c>
      <c r="I476" s="6" t="s">
        <v>565</v>
      </c>
      <c r="J476" s="6"/>
      <c r="K476" s="2">
        <v>2932.8774629304298</v>
      </c>
      <c r="L476" s="2">
        <v>3096.0283692444132</v>
      </c>
      <c r="M476" s="2">
        <v>2978.9535697408969</v>
      </c>
      <c r="N476" s="2">
        <v>2713.546453413725</v>
      </c>
      <c r="O476" s="2">
        <v>2943.2045663964132</v>
      </c>
      <c r="P476" s="2">
        <v>2493.7046752300512</v>
      </c>
      <c r="Q476" s="2">
        <v>2500.389363716763</v>
      </c>
      <c r="R476" s="2">
        <v>2601.4748556542409</v>
      </c>
      <c r="S476" s="2">
        <v>2465.8274981019558</v>
      </c>
      <c r="T476" s="2">
        <v>2400.8152433972309</v>
      </c>
      <c r="U476" s="2">
        <v>2375.5860697270609</v>
      </c>
      <c r="V476" s="2"/>
      <c r="W476" s="2"/>
      <c r="X476" s="2"/>
      <c r="Y476" s="2"/>
      <c r="Z476" s="2">
        <v>2199.169117943482</v>
      </c>
      <c r="AA476" s="2"/>
      <c r="AB476" s="2"/>
      <c r="AC476" s="2"/>
      <c r="AD476" s="2"/>
      <c r="AE476" s="2">
        <v>2329.38088913808</v>
      </c>
      <c r="AF476" s="2"/>
      <c r="AG476" s="2"/>
      <c r="AH476" s="2"/>
      <c r="AI476" s="2"/>
      <c r="AJ476" s="2">
        <v>2488.199724469865</v>
      </c>
      <c r="AK476" s="2"/>
      <c r="AL476" s="2"/>
      <c r="AM476" s="2"/>
      <c r="AN476" s="2"/>
      <c r="AO476" s="2"/>
    </row>
    <row r="477" spans="1:41" x14ac:dyDescent="0.25">
      <c r="A477" s="10" t="s">
        <v>207</v>
      </c>
      <c r="B477" s="10" t="s">
        <v>2240</v>
      </c>
      <c r="C477" s="10" t="str">
        <f>VLOOKUP(B477,codes!A:F,3,FALSE)</f>
        <v>Volllaststunden - Photovoltaik</v>
      </c>
      <c r="D477" s="10" t="s">
        <v>20</v>
      </c>
      <c r="E477" s="10" t="s">
        <v>567</v>
      </c>
      <c r="F477" s="10" t="s">
        <v>564</v>
      </c>
      <c r="G477" s="10" t="s">
        <v>18</v>
      </c>
      <c r="H477" s="6" t="s">
        <v>210</v>
      </c>
      <c r="I477" s="6" t="s">
        <v>565</v>
      </c>
      <c r="J477" s="6"/>
      <c r="K477" s="2">
        <v>853.74789752010884</v>
      </c>
      <c r="L477" s="2">
        <v>851.90989341823695</v>
      </c>
      <c r="M477" s="2">
        <v>852.54773325700444</v>
      </c>
      <c r="N477" s="2">
        <v>852.78072280014146</v>
      </c>
      <c r="O477" s="2">
        <v>850.00920446102384</v>
      </c>
      <c r="P477" s="2">
        <v>850.70819554655054</v>
      </c>
      <c r="Q477" s="2">
        <v>849.6667421488828</v>
      </c>
      <c r="R477" s="2">
        <v>848.83870004443804</v>
      </c>
      <c r="S477" s="2">
        <v>847.69907240809573</v>
      </c>
      <c r="T477" s="2">
        <v>848.48568390281036</v>
      </c>
      <c r="U477" s="2">
        <v>849.07801808126999</v>
      </c>
      <c r="V477" s="2"/>
      <c r="W477" s="2"/>
      <c r="X477" s="2"/>
      <c r="Y477" s="2"/>
      <c r="Z477" s="2">
        <v>822.62181759034843</v>
      </c>
      <c r="AA477" s="2"/>
      <c r="AB477" s="2"/>
      <c r="AC477" s="2"/>
      <c r="AD477" s="2"/>
      <c r="AE477" s="2">
        <v>819.59236145019531</v>
      </c>
      <c r="AF477" s="2"/>
      <c r="AG477" s="2"/>
      <c r="AH477" s="2"/>
      <c r="AI477" s="2"/>
      <c r="AJ477" s="2">
        <v>794.59236145019531</v>
      </c>
      <c r="AK477" s="2"/>
      <c r="AL477" s="2"/>
      <c r="AM477" s="2"/>
      <c r="AN477" s="2"/>
      <c r="AO477" s="2"/>
    </row>
    <row r="478" spans="1:41" x14ac:dyDescent="0.25">
      <c r="A478" s="10" t="s">
        <v>207</v>
      </c>
      <c r="B478" s="10" t="s">
        <v>2241</v>
      </c>
      <c r="C478" s="10" t="str">
        <f>VLOOKUP(B478,codes!A:F,3,FALSE)</f>
        <v>Volllaststunden - Braunkohle</v>
      </c>
      <c r="D478" s="10" t="s">
        <v>20</v>
      </c>
      <c r="E478" s="10" t="s">
        <v>568</v>
      </c>
      <c r="F478" s="10" t="s">
        <v>564</v>
      </c>
      <c r="G478" s="10" t="s">
        <v>18</v>
      </c>
      <c r="H478" s="6" t="s">
        <v>210</v>
      </c>
      <c r="I478" s="6" t="s">
        <v>565</v>
      </c>
      <c r="J478" s="6"/>
      <c r="K478" s="2">
        <v>4091.3303291568718</v>
      </c>
      <c r="L478" s="2">
        <v>3719.6273005252579</v>
      </c>
      <c r="M478" s="2">
        <v>2575.6294055728749</v>
      </c>
      <c r="N478" s="2">
        <v>1637.645775849805</v>
      </c>
      <c r="O478" s="2">
        <v>479.09747546990639</v>
      </c>
      <c r="P478" s="2">
        <v>281.8599853865968</v>
      </c>
      <c r="Q478" s="2">
        <v>224.34012455414191</v>
      </c>
      <c r="R478" s="2">
        <v>209.66391363290839</v>
      </c>
      <c r="S478" s="2">
        <v>203.80735355118469</v>
      </c>
      <c r="T478" s="2">
        <v>194.63657678408549</v>
      </c>
      <c r="U478" s="2">
        <v>174.22701349654201</v>
      </c>
      <c r="V478" s="2"/>
      <c r="W478" s="2"/>
      <c r="X478" s="2"/>
      <c r="Y478" s="2"/>
      <c r="Z478" s="2"/>
      <c r="AA478" s="2"/>
      <c r="AB478" s="2"/>
      <c r="AC478" s="2"/>
      <c r="AD478" s="2"/>
      <c r="AE478" s="2"/>
      <c r="AF478" s="2"/>
      <c r="AG478" s="2"/>
      <c r="AH478" s="2"/>
      <c r="AI478" s="2"/>
      <c r="AJ478" s="2"/>
      <c r="AK478" s="2"/>
      <c r="AL478" s="2"/>
      <c r="AM478" s="2"/>
      <c r="AN478" s="2"/>
      <c r="AO478" s="2"/>
    </row>
    <row r="479" spans="1:41" x14ac:dyDescent="0.25">
      <c r="A479" s="10" t="s">
        <v>207</v>
      </c>
      <c r="B479" s="10" t="s">
        <v>2242</v>
      </c>
      <c r="C479" s="10" t="str">
        <f>VLOOKUP(B479,codes!A:F,3,FALSE)</f>
        <v>Volllaststunden - Steinkohle</v>
      </c>
      <c r="D479" s="10" t="s">
        <v>20</v>
      </c>
      <c r="E479" s="10" t="s">
        <v>569</v>
      </c>
      <c r="F479" s="10" t="s">
        <v>564</v>
      </c>
      <c r="G479" s="10" t="s">
        <v>18</v>
      </c>
      <c r="H479" s="6" t="s">
        <v>210</v>
      </c>
      <c r="I479" s="6" t="s">
        <v>565</v>
      </c>
      <c r="J479" s="6"/>
      <c r="K479" s="2">
        <v>1899.439848210669</v>
      </c>
      <c r="L479" s="2">
        <v>1789.655180974052</v>
      </c>
      <c r="M479" s="2">
        <v>1697.0452539304581</v>
      </c>
      <c r="N479" s="2">
        <v>1575.1142800241789</v>
      </c>
      <c r="O479" s="2">
        <v>1513.9303050188551</v>
      </c>
      <c r="P479" s="2">
        <v>1357.933488358017</v>
      </c>
      <c r="Q479" s="2">
        <v>1070.214230478095</v>
      </c>
      <c r="R479" s="2">
        <v>1174.5955902717019</v>
      </c>
      <c r="S479" s="2">
        <v>989.02933128215693</v>
      </c>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x14ac:dyDescent="0.25">
      <c r="A480" s="10" t="s">
        <v>207</v>
      </c>
      <c r="B480" s="10" t="s">
        <v>2243</v>
      </c>
      <c r="C480" s="10" t="str">
        <f>VLOOKUP(B480,codes!A:F,3,FALSE)</f>
        <v>Volllaststunden - Erdgas</v>
      </c>
      <c r="D480" s="10" t="s">
        <v>20</v>
      </c>
      <c r="E480" s="10" t="s">
        <v>570</v>
      </c>
      <c r="F480" s="10" t="s">
        <v>564</v>
      </c>
      <c r="G480" s="10" t="s">
        <v>18</v>
      </c>
      <c r="H480" s="6" t="s">
        <v>210</v>
      </c>
      <c r="I480" s="6" t="s">
        <v>565</v>
      </c>
      <c r="J480" s="6"/>
      <c r="K480" s="2">
        <v>2601.7368357254718</v>
      </c>
      <c r="L480" s="2">
        <v>2634.7764414494791</v>
      </c>
      <c r="M480" s="2">
        <v>2667.9574730157228</v>
      </c>
      <c r="N480" s="2">
        <v>2627.7562893003069</v>
      </c>
      <c r="O480" s="2">
        <v>2653.2511140018751</v>
      </c>
      <c r="P480" s="2">
        <v>2912.7912895302929</v>
      </c>
      <c r="Q480" s="2">
        <v>2795.3467524478719</v>
      </c>
      <c r="R480" s="2">
        <v>2716.053839502651</v>
      </c>
      <c r="S480" s="2">
        <v>2700.747608551922</v>
      </c>
      <c r="T480" s="2">
        <v>2646.3178700180888</v>
      </c>
      <c r="U480" s="2">
        <v>2536.9919743458249</v>
      </c>
      <c r="V480" s="2"/>
      <c r="W480" s="2"/>
      <c r="X480" s="2"/>
      <c r="Y480" s="2"/>
      <c r="Z480" s="2">
        <v>2233.2796949174099</v>
      </c>
      <c r="AA480" s="2"/>
      <c r="AB480" s="2"/>
      <c r="AC480" s="2"/>
      <c r="AD480" s="2"/>
      <c r="AE480" s="2">
        <v>2063.2341993061582</v>
      </c>
      <c r="AF480" s="2"/>
      <c r="AG480" s="2"/>
      <c r="AH480" s="2"/>
      <c r="AI480" s="2"/>
      <c r="AJ480" s="2">
        <v>2045.690070759098</v>
      </c>
      <c r="AK480" s="2"/>
      <c r="AL480" s="2"/>
      <c r="AM480" s="2"/>
      <c r="AN480" s="2"/>
      <c r="AO480" s="2"/>
    </row>
    <row r="481" spans="1:41" x14ac:dyDescent="0.25">
      <c r="A481" s="10" t="s">
        <v>357</v>
      </c>
      <c r="B481" s="10" t="s">
        <v>2244</v>
      </c>
      <c r="C481" s="10" t="str">
        <f>VLOOKUP(B481,codes!A:F,3,FALSE)</f>
        <v>Sanierungsrate Wohngebäude</v>
      </c>
      <c r="D481" s="10" t="s">
        <v>25</v>
      </c>
      <c r="E481" s="10" t="s">
        <v>2230</v>
      </c>
      <c r="F481" s="10" t="s">
        <v>17</v>
      </c>
      <c r="G481" s="10" t="s">
        <v>15</v>
      </c>
      <c r="H481" s="6" t="s">
        <v>360</v>
      </c>
      <c r="I481" s="6" t="s">
        <v>2233</v>
      </c>
      <c r="J481" s="6"/>
      <c r="K481" s="2"/>
      <c r="L481" s="2"/>
      <c r="M481" s="2"/>
      <c r="N481" s="2"/>
      <c r="O481" s="2"/>
      <c r="P481" s="2">
        <v>1.5</v>
      </c>
      <c r="Q481" s="2"/>
      <c r="R481" s="2"/>
      <c r="S481" s="2"/>
      <c r="T481" s="2"/>
      <c r="U481" s="2"/>
      <c r="V481" s="2"/>
      <c r="W481" s="2"/>
      <c r="X481" s="2"/>
      <c r="Y481" s="2"/>
      <c r="Z481" s="2">
        <v>1.7</v>
      </c>
      <c r="AA481" s="2"/>
      <c r="AB481" s="2"/>
      <c r="AC481" s="2"/>
      <c r="AD481" s="2"/>
      <c r="AE481" s="2"/>
      <c r="AF481" s="2"/>
      <c r="AG481" s="2"/>
      <c r="AH481" s="2"/>
      <c r="AI481" s="2"/>
      <c r="AJ481" s="2"/>
      <c r="AK481" s="2"/>
      <c r="AL481" s="2"/>
      <c r="AM481" s="2"/>
      <c r="AN481" s="2"/>
      <c r="AO481" s="2"/>
    </row>
    <row r="482" spans="1:41" x14ac:dyDescent="0.25">
      <c r="A482" s="10" t="s">
        <v>357</v>
      </c>
      <c r="B482" s="10" t="s">
        <v>2244</v>
      </c>
      <c r="C482" s="10" t="str">
        <f>VLOOKUP(B482,codes!A:F,3,FALSE)</f>
        <v>Sanierungsrate Wohngebäude</v>
      </c>
      <c r="D482" s="10" t="s">
        <v>25</v>
      </c>
      <c r="E482" s="10" t="s">
        <v>2230</v>
      </c>
      <c r="F482" s="10" t="s">
        <v>17</v>
      </c>
      <c r="G482" s="10" t="s">
        <v>18</v>
      </c>
      <c r="H482" s="6" t="s">
        <v>360</v>
      </c>
      <c r="I482" s="6" t="s">
        <v>2233</v>
      </c>
      <c r="J482" s="6"/>
      <c r="K482" s="2"/>
      <c r="L482" s="2"/>
      <c r="M482" s="2"/>
      <c r="N482" s="2"/>
      <c r="O482" s="2"/>
      <c r="P482" s="2">
        <v>1.5</v>
      </c>
      <c r="Q482" s="2"/>
      <c r="R482" s="2"/>
      <c r="S482" s="2"/>
      <c r="T482" s="2"/>
      <c r="U482" s="2"/>
      <c r="V482" s="2"/>
      <c r="W482" s="2"/>
      <c r="X482" s="2"/>
      <c r="Y482" s="2"/>
      <c r="Z482" s="2">
        <v>1.7</v>
      </c>
      <c r="AA482" s="2"/>
      <c r="AB482" s="2"/>
      <c r="AC482" s="2"/>
      <c r="AD482" s="2"/>
      <c r="AE482" s="2"/>
      <c r="AF482" s="2"/>
      <c r="AG482" s="2"/>
      <c r="AH482" s="2"/>
      <c r="AI482" s="2"/>
      <c r="AJ482" s="2"/>
      <c r="AK482" s="2"/>
      <c r="AL482" s="2"/>
      <c r="AM482" s="2"/>
      <c r="AN482" s="2"/>
      <c r="AO482" s="2"/>
    </row>
    <row r="483" spans="1:41" x14ac:dyDescent="0.25">
      <c r="A483" s="10" t="s">
        <v>357</v>
      </c>
      <c r="B483" s="10" t="s">
        <v>2245</v>
      </c>
      <c r="C483" s="10" t="str">
        <f>VLOOKUP(B483,codes!A:F,3,FALSE)</f>
        <v>Sanierungsrate Nichtwohngebäude</v>
      </c>
      <c r="D483" s="10" t="s">
        <v>25</v>
      </c>
      <c r="E483" s="10" t="s">
        <v>2231</v>
      </c>
      <c r="F483" s="10" t="s">
        <v>17</v>
      </c>
      <c r="G483" s="10" t="s">
        <v>15</v>
      </c>
      <c r="H483" s="6" t="s">
        <v>360</v>
      </c>
      <c r="I483" s="6" t="s">
        <v>2233</v>
      </c>
      <c r="J483" s="6"/>
      <c r="K483" s="2"/>
      <c r="L483" s="2"/>
      <c r="M483" s="2"/>
      <c r="N483" s="2"/>
      <c r="O483" s="2"/>
      <c r="P483" s="2">
        <v>0.7</v>
      </c>
      <c r="Q483" s="2"/>
      <c r="R483" s="2"/>
      <c r="S483" s="2"/>
      <c r="T483" s="2"/>
      <c r="U483" s="2"/>
      <c r="V483" s="2"/>
      <c r="W483" s="2"/>
      <c r="X483" s="2"/>
      <c r="Y483" s="2"/>
      <c r="Z483" s="2">
        <v>1.5</v>
      </c>
      <c r="AA483" s="2"/>
      <c r="AB483" s="2"/>
      <c r="AC483" s="2"/>
      <c r="AD483" s="2"/>
      <c r="AE483" s="2"/>
      <c r="AF483" s="2"/>
      <c r="AG483" s="2"/>
      <c r="AH483" s="2"/>
      <c r="AI483" s="2"/>
      <c r="AJ483" s="2"/>
      <c r="AK483" s="2"/>
      <c r="AL483" s="2"/>
      <c r="AM483" s="2"/>
      <c r="AN483" s="2"/>
      <c r="AO483" s="2"/>
    </row>
    <row r="484" spans="1:41" x14ac:dyDescent="0.25">
      <c r="A484" s="10" t="s">
        <v>357</v>
      </c>
      <c r="B484" s="10" t="s">
        <v>2245</v>
      </c>
      <c r="C484" s="10" t="str">
        <f>VLOOKUP(B484,codes!A:F,3,FALSE)</f>
        <v>Sanierungsrate Nichtwohngebäude</v>
      </c>
      <c r="D484" s="10" t="s">
        <v>25</v>
      </c>
      <c r="E484" s="10" t="s">
        <v>2231</v>
      </c>
      <c r="F484" s="10" t="s">
        <v>17</v>
      </c>
      <c r="G484" s="10" t="s">
        <v>18</v>
      </c>
      <c r="H484" s="6" t="s">
        <v>360</v>
      </c>
      <c r="I484" s="6" t="s">
        <v>2233</v>
      </c>
      <c r="J484" s="6"/>
      <c r="K484" s="2"/>
      <c r="L484" s="2"/>
      <c r="M484" s="2"/>
      <c r="N484" s="2"/>
      <c r="O484" s="2"/>
      <c r="P484" s="2">
        <v>0.9</v>
      </c>
      <c r="Q484" s="2"/>
      <c r="R484" s="2"/>
      <c r="S484" s="2"/>
      <c r="T484" s="2"/>
      <c r="U484" s="2"/>
      <c r="V484" s="2"/>
      <c r="W484" s="2"/>
      <c r="X484" s="2"/>
      <c r="Y484" s="2"/>
      <c r="Z484" s="2">
        <v>1.5</v>
      </c>
      <c r="AA484" s="2"/>
      <c r="AB484" s="2"/>
      <c r="AC484" s="2"/>
      <c r="AD484" s="2"/>
      <c r="AE484" s="2"/>
      <c r="AF484" s="2"/>
      <c r="AG484" s="2"/>
      <c r="AH484" s="2"/>
      <c r="AI484" s="2"/>
      <c r="AJ484" s="2"/>
      <c r="AK484" s="2"/>
      <c r="AL484" s="2"/>
      <c r="AM484" s="2"/>
      <c r="AN484" s="2"/>
      <c r="AO484" s="2"/>
    </row>
    <row r="485" spans="1:41" x14ac:dyDescent="0.25">
      <c r="A485" s="10" t="s">
        <v>357</v>
      </c>
      <c r="B485" s="10" t="s">
        <v>2237</v>
      </c>
      <c r="C485" s="10" t="str">
        <f>VLOOKUP(B485,codes!A:F,3,FALSE)</f>
        <v>Fossile Ölheizungen im Bestand [Anzahl Gebäude]</v>
      </c>
      <c r="D485" s="10" t="s">
        <v>25</v>
      </c>
      <c r="E485" s="10" t="s">
        <v>2232</v>
      </c>
      <c r="F485" s="10" t="s">
        <v>46</v>
      </c>
      <c r="G485" s="10" t="s">
        <v>15</v>
      </c>
      <c r="H485" s="6" t="s">
        <v>360</v>
      </c>
      <c r="I485" s="6" t="s">
        <v>2235</v>
      </c>
      <c r="J485" s="6"/>
      <c r="K485" s="2">
        <v>4613752.9375</v>
      </c>
      <c r="L485" s="2">
        <v>4445851.140625</v>
      </c>
      <c r="M485" s="2">
        <v>4263791.6806640625</v>
      </c>
      <c r="N485" s="2">
        <v>4077115.6953125</v>
      </c>
      <c r="O485" s="2">
        <v>3879470.953125</v>
      </c>
      <c r="P485" s="2">
        <v>3652627.5302734375</v>
      </c>
      <c r="Q485" s="2">
        <v>3452873.4169921875</v>
      </c>
      <c r="R485" s="2">
        <v>3221285.1811523438</v>
      </c>
      <c r="S485" s="2">
        <v>2991810.3515625</v>
      </c>
      <c r="T485" s="2">
        <v>2789591.3847045898</v>
      </c>
      <c r="U485" s="2">
        <v>2580734.7755813599</v>
      </c>
      <c r="V485" s="2">
        <v>2344580.5660247803</v>
      </c>
      <c r="W485" s="2">
        <v>2138010.5903167725</v>
      </c>
      <c r="X485" s="2">
        <v>1931619.6869354248</v>
      </c>
      <c r="Y485" s="2">
        <v>1737685.5077133179</v>
      </c>
      <c r="Z485" s="2">
        <v>1519914.6953573227</v>
      </c>
      <c r="AA485" s="2">
        <v>1309990.7729528844</v>
      </c>
      <c r="AB485" s="2">
        <v>1097444.5009088088</v>
      </c>
      <c r="AC485" s="2">
        <v>916202.39327835571</v>
      </c>
      <c r="AD485" s="2">
        <v>749719.60286301002</v>
      </c>
      <c r="AE485" s="2">
        <v>608461.25649722386</v>
      </c>
      <c r="AF485" s="2">
        <v>489871.29544433858</v>
      </c>
      <c r="AG485" s="2">
        <v>386739.35011648759</v>
      </c>
      <c r="AH485" s="2">
        <v>297877.71728773136</v>
      </c>
      <c r="AI485" s="2">
        <v>215624.61180329043</v>
      </c>
      <c r="AJ485" s="2">
        <v>154307.74069368839</v>
      </c>
      <c r="AK485" s="2"/>
      <c r="AL485" s="2"/>
      <c r="AM485" s="2"/>
      <c r="AN485" s="2"/>
      <c r="AO485" s="2"/>
    </row>
    <row r="486" spans="1:41" x14ac:dyDescent="0.25">
      <c r="A486" s="10" t="s">
        <v>357</v>
      </c>
      <c r="B486" s="10" t="s">
        <v>2237</v>
      </c>
      <c r="C486" s="10" t="str">
        <f>VLOOKUP(B486,codes!A:F,3,FALSE)</f>
        <v>Fossile Ölheizungen im Bestand [Anzahl Gebäude]</v>
      </c>
      <c r="D486" s="10" t="s">
        <v>25</v>
      </c>
      <c r="E486" s="10" t="s">
        <v>2232</v>
      </c>
      <c r="F486" s="10" t="s">
        <v>46</v>
      </c>
      <c r="G486" s="10" t="s">
        <v>18</v>
      </c>
      <c r="H486" s="6" t="s">
        <v>360</v>
      </c>
      <c r="I486" s="6" t="s">
        <v>2235</v>
      </c>
      <c r="J486" s="6"/>
      <c r="K486" s="2">
        <v>4613752.9375</v>
      </c>
      <c r="L486" s="2">
        <v>4445851.140625</v>
      </c>
      <c r="M486" s="2">
        <v>4263791.6806640625</v>
      </c>
      <c r="N486" s="2">
        <v>4077115.6953125</v>
      </c>
      <c r="O486" s="2">
        <v>3879470.953125</v>
      </c>
      <c r="P486" s="2">
        <v>3652627.5302734375</v>
      </c>
      <c r="Q486" s="2">
        <v>3452873.4169921875</v>
      </c>
      <c r="R486" s="2">
        <v>3221285.1811523438</v>
      </c>
      <c r="S486" s="2">
        <v>2991810.3515625</v>
      </c>
      <c r="T486" s="2">
        <v>2789591.3847045898</v>
      </c>
      <c r="U486" s="2">
        <v>2580734.7755813599</v>
      </c>
      <c r="V486" s="2">
        <v>2344580.5660247803</v>
      </c>
      <c r="W486" s="2">
        <v>2138010.5903167725</v>
      </c>
      <c r="X486" s="2">
        <v>1931619.6869354248</v>
      </c>
      <c r="Y486" s="2">
        <v>1737685.5077133179</v>
      </c>
      <c r="Z486" s="2">
        <v>1519914.6953573227</v>
      </c>
      <c r="AA486" s="2">
        <v>1309990.7729528844</v>
      </c>
      <c r="AB486" s="2">
        <v>1097444.5009088088</v>
      </c>
      <c r="AC486" s="2">
        <v>916202.39327835571</v>
      </c>
      <c r="AD486" s="2">
        <v>749719.60286301002</v>
      </c>
      <c r="AE486" s="2">
        <v>608461.25649722386</v>
      </c>
      <c r="AF486" s="2">
        <v>489871.29544433858</v>
      </c>
      <c r="AG486" s="2">
        <v>386739.35011648759</v>
      </c>
      <c r="AH486" s="2">
        <v>297877.71728773136</v>
      </c>
      <c r="AI486" s="2">
        <v>215624.61180329043</v>
      </c>
      <c r="AJ486" s="2">
        <v>154307.74069368839</v>
      </c>
      <c r="AK486" s="2"/>
      <c r="AL486" s="2"/>
      <c r="AM486" s="2"/>
      <c r="AN486" s="2"/>
      <c r="AO486" s="2"/>
    </row>
    <row r="487" spans="1:41" x14ac:dyDescent="0.25">
      <c r="A487" s="10" t="s">
        <v>207</v>
      </c>
      <c r="B487" s="10" t="s">
        <v>2249</v>
      </c>
      <c r="C487" s="10" t="str">
        <f>VLOOKUP(B487,codes!A:F,3,FALSE)</f>
        <v>THG-Emissionen - Effort Sharing</v>
      </c>
      <c r="D487" s="10" t="s">
        <v>20</v>
      </c>
      <c r="E487" s="10" t="s">
        <v>2246</v>
      </c>
      <c r="F487" s="10" t="s">
        <v>14</v>
      </c>
      <c r="G487" s="10" t="s">
        <v>15</v>
      </c>
      <c r="H487" s="6" t="s">
        <v>16</v>
      </c>
      <c r="I487" s="6"/>
      <c r="J487" s="6"/>
      <c r="K487" s="2">
        <v>30.520810056080592</v>
      </c>
      <c r="L487" s="2">
        <v>29.868899778878585</v>
      </c>
      <c r="M487" s="2">
        <v>29.742075342699522</v>
      </c>
      <c r="N487" s="2">
        <v>29.091488609024253</v>
      </c>
      <c r="O487" s="2">
        <v>28.547662820658459</v>
      </c>
      <c r="P487" s="2">
        <v>29.329986776918204</v>
      </c>
      <c r="Q487" s="2">
        <v>29.379570620809922</v>
      </c>
      <c r="R487" s="2">
        <v>29.420349081415104</v>
      </c>
      <c r="S487" s="2">
        <v>29.518015941997007</v>
      </c>
      <c r="T487" s="2">
        <v>29.310778254963928</v>
      </c>
      <c r="U487" s="2">
        <v>28.87111447027759</v>
      </c>
      <c r="V487" s="2">
        <v>28.32973221715956</v>
      </c>
      <c r="W487" s="2">
        <v>27.637658726037721</v>
      </c>
      <c r="X487" s="2">
        <v>26.908539476601426</v>
      </c>
      <c r="Y487" s="2">
        <v>26.176456935048328</v>
      </c>
      <c r="Z487" s="2">
        <v>25.414062622906059</v>
      </c>
      <c r="AA487" s="2">
        <v>25.141457512520628</v>
      </c>
      <c r="AB487" s="2">
        <v>24.827009664986026</v>
      </c>
      <c r="AC487" s="2">
        <v>24.4959441600442</v>
      </c>
      <c r="AD487" s="2">
        <v>24.136508858468218</v>
      </c>
      <c r="AE487" s="2">
        <v>23.726481097208335</v>
      </c>
      <c r="AF487" s="2">
        <v>23.766198406501957</v>
      </c>
      <c r="AG487" s="2">
        <v>23.796377102138198</v>
      </c>
      <c r="AH487" s="2">
        <v>23.801449884493902</v>
      </c>
      <c r="AI487" s="2">
        <v>23.730871564329039</v>
      </c>
      <c r="AJ487" s="2">
        <v>23.682265250318398</v>
      </c>
      <c r="AK487" s="2"/>
      <c r="AL487" s="2"/>
      <c r="AM487" s="2"/>
      <c r="AN487" s="2"/>
      <c r="AO487" s="2"/>
    </row>
    <row r="488" spans="1:41" x14ac:dyDescent="0.25">
      <c r="A488" s="10" t="s">
        <v>207</v>
      </c>
      <c r="B488" s="10" t="s">
        <v>2248</v>
      </c>
      <c r="C488" s="10" t="str">
        <f>VLOOKUP(B488,codes!A:F,3,FALSE)</f>
        <v>THG-Emissionen - BEHG</v>
      </c>
      <c r="D488" s="10" t="s">
        <v>20</v>
      </c>
      <c r="E488" s="10" t="s">
        <v>2247</v>
      </c>
      <c r="F488" s="10" t="s">
        <v>14</v>
      </c>
      <c r="G488" s="10" t="s">
        <v>15</v>
      </c>
      <c r="H488" s="6" t="s">
        <v>16</v>
      </c>
      <c r="I488" s="6"/>
      <c r="J488" s="6"/>
      <c r="K488" s="2">
        <v>21.612031263691236</v>
      </c>
      <c r="L488" s="2">
        <v>21.41611848506388</v>
      </c>
      <c r="M488" s="2">
        <v>21.813870315694476</v>
      </c>
      <c r="N488" s="2">
        <v>21.815315590943463</v>
      </c>
      <c r="O488" s="2">
        <v>21.958491248711475</v>
      </c>
      <c r="P488" s="2">
        <v>22.95079582243444</v>
      </c>
      <c r="Q488" s="2">
        <v>23.22846311885916</v>
      </c>
      <c r="R488" s="2">
        <v>23.48957863872393</v>
      </c>
      <c r="S488" s="2">
        <v>23.84393519211908</v>
      </c>
      <c r="T488" s="2">
        <v>23.90351587358801</v>
      </c>
      <c r="U488" s="2">
        <v>23.753080287775287</v>
      </c>
      <c r="V488" s="2">
        <v>23.400878400937266</v>
      </c>
      <c r="W488" s="2">
        <v>22.903962811535202</v>
      </c>
      <c r="X488" s="2">
        <v>22.373692714890094</v>
      </c>
      <c r="Y488" s="2">
        <v>21.831536792430839</v>
      </c>
      <c r="Z488" s="2">
        <v>21.275414499092324</v>
      </c>
      <c r="AA488" s="2">
        <v>21.097667929814211</v>
      </c>
      <c r="AB488" s="2">
        <v>20.883640950702965</v>
      </c>
      <c r="AC488" s="2">
        <v>20.651211886416039</v>
      </c>
      <c r="AD488" s="2">
        <v>20.395542144899714</v>
      </c>
      <c r="AE488" s="2">
        <v>20.141313153204084</v>
      </c>
      <c r="AF488" s="2">
        <v>20.18241771800313</v>
      </c>
      <c r="AG488" s="2">
        <v>20.215627579818445</v>
      </c>
      <c r="AH488" s="2">
        <v>20.219517527078541</v>
      </c>
      <c r="AI488" s="2">
        <v>20.170152335656645</v>
      </c>
      <c r="AJ488" s="2">
        <v>20.136416090304934</v>
      </c>
      <c r="AK488" s="2"/>
      <c r="AL488" s="2"/>
      <c r="AM488" s="2"/>
      <c r="AN488" s="2"/>
      <c r="AO488" s="2"/>
    </row>
    <row r="489" spans="1:41" x14ac:dyDescent="0.25">
      <c r="A489" s="10" t="s">
        <v>207</v>
      </c>
      <c r="B489" s="10" t="s">
        <v>2249</v>
      </c>
      <c r="C489" s="10" t="str">
        <f>VLOOKUP(B489,codes!A:F,3,FALSE)</f>
        <v>THG-Emissionen - Effort Sharing</v>
      </c>
      <c r="D489" s="10" t="s">
        <v>20</v>
      </c>
      <c r="E489" s="10" t="s">
        <v>2246</v>
      </c>
      <c r="F489" s="10" t="s">
        <v>14</v>
      </c>
      <c r="G489" s="10" t="s">
        <v>18</v>
      </c>
      <c r="H489" s="6" t="s">
        <v>16</v>
      </c>
      <c r="I489" s="6"/>
      <c r="J489" s="6"/>
      <c r="K489" s="2">
        <v>30.537060148102995</v>
      </c>
      <c r="L489" s="2">
        <v>29.889854420332881</v>
      </c>
      <c r="M489" s="2">
        <v>29.636537287428027</v>
      </c>
      <c r="N489" s="2">
        <v>28.93185987017327</v>
      </c>
      <c r="O489" s="2">
        <v>28.385011584663388</v>
      </c>
      <c r="P489" s="2">
        <v>31.300091344480123</v>
      </c>
      <c r="Q489" s="2">
        <v>32.062410146608045</v>
      </c>
      <c r="R489" s="2">
        <v>31.538368569493855</v>
      </c>
      <c r="S489" s="2">
        <v>31.207191576525851</v>
      </c>
      <c r="T489" s="2">
        <v>30.603877981007329</v>
      </c>
      <c r="U489" s="2">
        <v>28.914050888734963</v>
      </c>
      <c r="V489" s="2">
        <v>27.691791332771814</v>
      </c>
      <c r="W489" s="2">
        <v>26.307868499352267</v>
      </c>
      <c r="X489" s="2">
        <v>24.887369881359447</v>
      </c>
      <c r="Y489" s="2">
        <v>23.474332950073951</v>
      </c>
      <c r="Z489" s="2">
        <v>22.039896201298419</v>
      </c>
      <c r="AA489" s="2">
        <v>21.350799378498238</v>
      </c>
      <c r="AB489" s="2">
        <v>20.619674351537419</v>
      </c>
      <c r="AC489" s="2">
        <v>19.871289112261088</v>
      </c>
      <c r="AD489" s="2">
        <v>19.095601374759781</v>
      </c>
      <c r="AE489" s="2">
        <v>18.26996771959276</v>
      </c>
      <c r="AF489" s="2">
        <v>17.784526400500049</v>
      </c>
      <c r="AG489" s="2">
        <v>17.288513280090502</v>
      </c>
      <c r="AH489" s="2">
        <v>16.770373541606954</v>
      </c>
      <c r="AI489" s="2">
        <v>16.18278685708065</v>
      </c>
      <c r="AJ489" s="2">
        <v>15.616610179024221</v>
      </c>
      <c r="AK489" s="2"/>
      <c r="AL489" s="2"/>
      <c r="AM489" s="2"/>
      <c r="AN489" s="2"/>
      <c r="AO489" s="2"/>
    </row>
    <row r="490" spans="1:41" x14ac:dyDescent="0.25">
      <c r="A490" s="10" t="s">
        <v>207</v>
      </c>
      <c r="B490" s="10" t="s">
        <v>2248</v>
      </c>
      <c r="C490" s="10" t="str">
        <f>VLOOKUP(B490,codes!A:F,3,FALSE)</f>
        <v>THG-Emissionen - BEHG</v>
      </c>
      <c r="D490" s="10" t="s">
        <v>20</v>
      </c>
      <c r="E490" s="10" t="s">
        <v>2247</v>
      </c>
      <c r="F490" s="10" t="s">
        <v>14</v>
      </c>
      <c r="G490" s="10" t="s">
        <v>18</v>
      </c>
      <c r="H490" s="6" t="s">
        <v>16</v>
      </c>
      <c r="I490" s="6"/>
      <c r="J490" s="6"/>
      <c r="K490" s="2">
        <v>21.617441930770148</v>
      </c>
      <c r="L490" s="2">
        <v>21.42566080742014</v>
      </c>
      <c r="M490" s="2">
        <v>21.746405084045438</v>
      </c>
      <c r="N490" s="2">
        <v>21.6947551440844</v>
      </c>
      <c r="O490" s="2">
        <v>21.833116859330282</v>
      </c>
      <c r="P490" s="2">
        <v>24.358208160758782</v>
      </c>
      <c r="Q490" s="2">
        <v>25.098915102350727</v>
      </c>
      <c r="R490" s="2">
        <v>24.896995115248949</v>
      </c>
      <c r="S490" s="2">
        <v>24.8636989996014</v>
      </c>
      <c r="T490" s="2">
        <v>24.596566045800024</v>
      </c>
      <c r="U490" s="2">
        <v>23.226622287086673</v>
      </c>
      <c r="V490" s="2">
        <v>22.252068312353625</v>
      </c>
      <c r="W490" s="2">
        <v>21.123995002958186</v>
      </c>
      <c r="X490" s="2">
        <v>19.961714431615345</v>
      </c>
      <c r="Y490" s="2">
        <v>18.795317527669095</v>
      </c>
      <c r="Z490" s="2">
        <v>17.623618592777497</v>
      </c>
      <c r="AA490" s="2">
        <v>17.010084978713081</v>
      </c>
      <c r="AB490" s="2">
        <v>16.3601491273715</v>
      </c>
      <c r="AC490" s="2">
        <v>15.690899927360316</v>
      </c>
      <c r="AD490" s="2">
        <v>14.998930395758864</v>
      </c>
      <c r="AE490" s="2">
        <v>14.307659868335616</v>
      </c>
      <c r="AF490" s="2">
        <v>13.82493024246123</v>
      </c>
      <c r="AG490" s="2">
        <v>13.333171961485046</v>
      </c>
      <c r="AH490" s="2">
        <v>12.814290016111876</v>
      </c>
      <c r="AI490" s="2">
        <v>12.247375983742794</v>
      </c>
      <c r="AJ490" s="2">
        <v>11.696358749644807</v>
      </c>
      <c r="AK490" s="2"/>
      <c r="AL490" s="2"/>
      <c r="AM490" s="2"/>
      <c r="AN490" s="2"/>
      <c r="AO490" s="2"/>
    </row>
    <row r="491" spans="1:41" x14ac:dyDescent="0.25">
      <c r="A491" s="10" t="s">
        <v>273</v>
      </c>
      <c r="B491" s="10" t="s">
        <v>2249</v>
      </c>
      <c r="C491" s="10" t="str">
        <f>VLOOKUP(B491,codes!A:F,3,FALSE)</f>
        <v>THG-Emissionen - Effort Sharing</v>
      </c>
      <c r="D491" s="10" t="s">
        <v>24</v>
      </c>
      <c r="E491" s="10" t="s">
        <v>2246</v>
      </c>
      <c r="F491" s="10" t="s">
        <v>14</v>
      </c>
      <c r="G491" s="10" t="s">
        <v>15</v>
      </c>
      <c r="H491" s="6" t="s">
        <v>16</v>
      </c>
      <c r="I491" s="6"/>
      <c r="J491" s="6"/>
      <c r="K491" s="2">
        <v>70.587706386130236</v>
      </c>
      <c r="L491" s="2">
        <v>69.299305300971483</v>
      </c>
      <c r="M491" s="2">
        <v>67.427171460101746</v>
      </c>
      <c r="N491" s="2">
        <v>64.544259057576497</v>
      </c>
      <c r="O491" s="2">
        <v>61.814096747826156</v>
      </c>
      <c r="P491" s="2">
        <v>59.366903447177968</v>
      </c>
      <c r="Q491" s="2">
        <v>57.644234227767996</v>
      </c>
      <c r="R491" s="2">
        <v>56.167691253440019</v>
      </c>
      <c r="S491" s="2">
        <v>54.274619903630793</v>
      </c>
      <c r="T491" s="2">
        <v>51.86886834417227</v>
      </c>
      <c r="U491" s="2">
        <v>49.159568255896268</v>
      </c>
      <c r="V491" s="2">
        <v>46.973340704829589</v>
      </c>
      <c r="W491" s="2">
        <v>45.973435855005299</v>
      </c>
      <c r="X491" s="2">
        <v>45.25979855281328</v>
      </c>
      <c r="Y491" s="2">
        <v>44.713105917490537</v>
      </c>
      <c r="Z491" s="2">
        <v>44.224002190496634</v>
      </c>
      <c r="AA491" s="2">
        <v>43.426784126854074</v>
      </c>
      <c r="AB491" s="2">
        <v>42.877725186855415</v>
      </c>
      <c r="AC491" s="2">
        <v>42.368151927264833</v>
      </c>
      <c r="AD491" s="2">
        <v>41.905349957356059</v>
      </c>
      <c r="AE491" s="2">
        <v>41.448287523389801</v>
      </c>
      <c r="AF491" s="2">
        <v>41.281516595327176</v>
      </c>
      <c r="AG491" s="2">
        <v>41.093380000908326</v>
      </c>
      <c r="AH491" s="2">
        <v>40.957085131660179</v>
      </c>
      <c r="AI491" s="2">
        <v>40.905356867314275</v>
      </c>
      <c r="AJ491" s="2">
        <v>40.88649270812671</v>
      </c>
      <c r="AK491" s="2"/>
      <c r="AL491" s="2"/>
      <c r="AM491" s="2"/>
      <c r="AN491" s="2"/>
      <c r="AO491" s="2"/>
    </row>
    <row r="492" spans="1:41" x14ac:dyDescent="0.25">
      <c r="A492" s="10" t="s">
        <v>273</v>
      </c>
      <c r="B492" s="10" t="s">
        <v>2248</v>
      </c>
      <c r="C492" s="10" t="str">
        <f>VLOOKUP(B492,codes!A:F,3,FALSE)</f>
        <v>THG-Emissionen - BEHG</v>
      </c>
      <c r="D492" s="10" t="s">
        <v>24</v>
      </c>
      <c r="E492" s="10" t="s">
        <v>2247</v>
      </c>
      <c r="F492" s="10" t="s">
        <v>14</v>
      </c>
      <c r="G492" s="10" t="s">
        <v>15</v>
      </c>
      <c r="H492" s="6" t="s">
        <v>16</v>
      </c>
      <c r="I492" s="6"/>
      <c r="J492" s="6"/>
      <c r="K492" s="2">
        <v>25.594589831324598</v>
      </c>
      <c r="L492" s="2">
        <v>25.170025341520109</v>
      </c>
      <c r="M492" s="2">
        <v>24.342922797844675</v>
      </c>
      <c r="N492" s="2">
        <v>23.30406883392871</v>
      </c>
      <c r="O492" s="2">
        <v>22.790602966175069</v>
      </c>
      <c r="P492" s="2">
        <v>21.920631065544807</v>
      </c>
      <c r="Q492" s="2">
        <v>21.2132799461289</v>
      </c>
      <c r="R492" s="2">
        <v>20.875390818814953</v>
      </c>
      <c r="S492" s="2">
        <v>20.605187068021216</v>
      </c>
      <c r="T492" s="2">
        <v>20.167979203325658</v>
      </c>
      <c r="U492" s="2">
        <v>18.740828434633297</v>
      </c>
      <c r="V492" s="2">
        <v>17.656377625450574</v>
      </c>
      <c r="W492" s="2">
        <v>17.296622426404607</v>
      </c>
      <c r="X492" s="2">
        <v>17.092656222888625</v>
      </c>
      <c r="Y492" s="2">
        <v>16.92378813265347</v>
      </c>
      <c r="Z492" s="2">
        <v>16.773946533404448</v>
      </c>
      <c r="AA492" s="2">
        <v>16.476289293804761</v>
      </c>
      <c r="AB492" s="2">
        <v>16.309507724555068</v>
      </c>
      <c r="AC492" s="2">
        <v>16.161583868050016</v>
      </c>
      <c r="AD492" s="2">
        <v>16.066351494310311</v>
      </c>
      <c r="AE492" s="2">
        <v>15.976309019777174</v>
      </c>
      <c r="AF492" s="2">
        <v>15.896560528935414</v>
      </c>
      <c r="AG492" s="2">
        <v>15.805632212478443</v>
      </c>
      <c r="AH492" s="2">
        <v>15.757338089839976</v>
      </c>
      <c r="AI492" s="2">
        <v>15.7902867397503</v>
      </c>
      <c r="AJ492" s="2">
        <v>15.865880255674151</v>
      </c>
      <c r="AK492" s="2"/>
      <c r="AL492" s="2"/>
      <c r="AM492" s="2"/>
      <c r="AN492" s="2"/>
      <c r="AO492" s="2"/>
    </row>
    <row r="493" spans="1:41" x14ac:dyDescent="0.25">
      <c r="A493" s="10" t="s">
        <v>273</v>
      </c>
      <c r="B493" s="10" t="s">
        <v>2249</v>
      </c>
      <c r="C493" s="10" t="str">
        <f>VLOOKUP(B493,codes!A:F,3,FALSE)</f>
        <v>THG-Emissionen - Effort Sharing</v>
      </c>
      <c r="D493" s="10" t="s">
        <v>24</v>
      </c>
      <c r="E493" s="10" t="s">
        <v>2246</v>
      </c>
      <c r="F493" s="10" t="s">
        <v>14</v>
      </c>
      <c r="G493" s="10" t="s">
        <v>18</v>
      </c>
      <c r="H493" s="6" t="s">
        <v>16</v>
      </c>
      <c r="I493" s="6"/>
      <c r="J493" s="6"/>
      <c r="K493" s="2">
        <v>70.475590943941697</v>
      </c>
      <c r="L493" s="2">
        <v>69.057083815859542</v>
      </c>
      <c r="M493" s="2">
        <v>66.908252361976338</v>
      </c>
      <c r="N493" s="2">
        <v>63.785681012790619</v>
      </c>
      <c r="O493" s="2">
        <v>60.820683168858778</v>
      </c>
      <c r="P493" s="2">
        <v>58.157309523328408</v>
      </c>
      <c r="Q493" s="2">
        <v>56.170599767971204</v>
      </c>
      <c r="R493" s="2">
        <v>54.044478194601822</v>
      </c>
      <c r="S493" s="2">
        <v>51.586301949693834</v>
      </c>
      <c r="T493" s="2">
        <v>48.513284673102312</v>
      </c>
      <c r="U493" s="2">
        <v>45.005882113502132</v>
      </c>
      <c r="V493" s="2">
        <v>42.097390459767851</v>
      </c>
      <c r="W493" s="2">
        <v>40.353260626009188</v>
      </c>
      <c r="X493" s="2">
        <v>38.87896841399688</v>
      </c>
      <c r="Y493" s="2">
        <v>37.514334249378408</v>
      </c>
      <c r="Z493" s="2">
        <v>36.191488138327159</v>
      </c>
      <c r="AA493" s="2">
        <v>36.017820383030468</v>
      </c>
      <c r="AB493" s="2">
        <v>35.411543797283144</v>
      </c>
      <c r="AC493" s="2">
        <v>34.840192207120339</v>
      </c>
      <c r="AD493" s="2">
        <v>34.308633002276622</v>
      </c>
      <c r="AE493" s="2">
        <v>33.777544403745054</v>
      </c>
      <c r="AF493" s="2">
        <v>33.541257014526707</v>
      </c>
      <c r="AG493" s="2">
        <v>33.28110909773465</v>
      </c>
      <c r="AH493" s="2">
        <v>33.067755806919564</v>
      </c>
      <c r="AI493" s="2">
        <v>32.934836364738757</v>
      </c>
      <c r="AJ493" s="2">
        <v>32.838029665793968</v>
      </c>
      <c r="AK493" s="2"/>
      <c r="AL493" s="2"/>
      <c r="AM493" s="2"/>
      <c r="AN493" s="2"/>
      <c r="AO493" s="2"/>
    </row>
    <row r="494" spans="1:41" x14ac:dyDescent="0.25">
      <c r="A494" s="10" t="s">
        <v>273</v>
      </c>
      <c r="B494" s="10" t="s">
        <v>2248</v>
      </c>
      <c r="C494" s="10" t="str">
        <f>VLOOKUP(B494,codes!A:F,3,FALSE)</f>
        <v>THG-Emissionen - BEHG</v>
      </c>
      <c r="D494" s="10" t="s">
        <v>24</v>
      </c>
      <c r="E494" s="10" t="s">
        <v>2247</v>
      </c>
      <c r="F494" s="10" t="s">
        <v>14</v>
      </c>
      <c r="G494" s="10" t="s">
        <v>18</v>
      </c>
      <c r="H494" s="6" t="s">
        <v>16</v>
      </c>
      <c r="I494" s="6"/>
      <c r="J494" s="6"/>
      <c r="K494" s="2">
        <v>25.489164730045722</v>
      </c>
      <c r="L494" s="2">
        <v>24.996273899864001</v>
      </c>
      <c r="M494" s="2">
        <v>24.102666863614285</v>
      </c>
      <c r="N494" s="2">
        <v>23.030711429263846</v>
      </c>
      <c r="O494" s="2">
        <v>22.490565056568535</v>
      </c>
      <c r="P494" s="2">
        <v>21.60168896155098</v>
      </c>
      <c r="Q494" s="2">
        <v>21.160749802822906</v>
      </c>
      <c r="R494" s="2">
        <v>20.741899406690418</v>
      </c>
      <c r="S494" s="2">
        <v>20.407678985131298</v>
      </c>
      <c r="T494" s="2">
        <v>19.912001453409641</v>
      </c>
      <c r="U494" s="2">
        <v>18.321612725700604</v>
      </c>
      <c r="V494" s="2">
        <v>17.074353715056368</v>
      </c>
      <c r="W494" s="2">
        <v>16.532035689150327</v>
      </c>
      <c r="X494" s="2">
        <v>16.131715765251741</v>
      </c>
      <c r="Y494" s="2">
        <v>15.748958956194549</v>
      </c>
      <c r="Z494" s="2">
        <v>15.382899607890208</v>
      </c>
      <c r="AA494" s="2">
        <v>15.094562439760121</v>
      </c>
      <c r="AB494" s="2">
        <v>14.864481639989696</v>
      </c>
      <c r="AC494" s="2">
        <v>14.651325026749642</v>
      </c>
      <c r="AD494" s="2">
        <v>14.487152051485987</v>
      </c>
      <c r="AE494" s="2">
        <v>14.324897874700401</v>
      </c>
      <c r="AF494" s="2">
        <v>14.179208817361287</v>
      </c>
      <c r="AG494" s="2">
        <v>14.02134783557937</v>
      </c>
      <c r="AH494" s="2">
        <v>13.902944152263247</v>
      </c>
      <c r="AI494" s="2">
        <v>13.862850443534295</v>
      </c>
      <c r="AJ494" s="2">
        <v>13.867952632040256</v>
      </c>
      <c r="AK494" s="2"/>
      <c r="AL494" s="2"/>
      <c r="AM494" s="2"/>
      <c r="AN494" s="2"/>
      <c r="AO494" s="2"/>
    </row>
    <row r="495" spans="1:41" x14ac:dyDescent="0.25">
      <c r="A495" s="10" t="s">
        <v>357</v>
      </c>
      <c r="B495" s="10" t="s">
        <v>2249</v>
      </c>
      <c r="C495" s="10" t="str">
        <f>VLOOKUP(B495,codes!A:F,3,FALSE)</f>
        <v>THG-Emissionen - Effort Sharing</v>
      </c>
      <c r="D495" s="10" t="s">
        <v>25</v>
      </c>
      <c r="E495" s="10" t="s">
        <v>2246</v>
      </c>
      <c r="F495" s="10" t="s">
        <v>14</v>
      </c>
      <c r="G495" s="10" t="s">
        <v>15</v>
      </c>
      <c r="H495" s="6" t="s">
        <v>16</v>
      </c>
      <c r="I495" s="6"/>
      <c r="J495" s="6"/>
      <c r="K495" s="2">
        <v>108.83251261506851</v>
      </c>
      <c r="L495" s="2">
        <v>105.02349842559696</v>
      </c>
      <c r="M495" s="2">
        <v>101.01475731356487</v>
      </c>
      <c r="N495" s="2">
        <v>95.592568570356832</v>
      </c>
      <c r="O495" s="2">
        <v>84.637052471355503</v>
      </c>
      <c r="P495" s="2">
        <v>76.422112458474359</v>
      </c>
      <c r="Q495" s="2">
        <v>69.490994309091107</v>
      </c>
      <c r="R495" s="2">
        <v>62.686287847813617</v>
      </c>
      <c r="S495" s="2">
        <v>56.753527839541455</v>
      </c>
      <c r="T495" s="2">
        <v>51.627054634560423</v>
      </c>
      <c r="U495" s="2">
        <v>43.473952359593774</v>
      </c>
      <c r="V495" s="2">
        <v>39.233823349959131</v>
      </c>
      <c r="W495" s="2">
        <v>36.241685913953887</v>
      </c>
      <c r="X495" s="2">
        <v>33.434408029075875</v>
      </c>
      <c r="Y495" s="2">
        <v>30.985057021983817</v>
      </c>
      <c r="Z495" s="2">
        <v>26.109733781990649</v>
      </c>
      <c r="AA495" s="2">
        <v>22.940839978938023</v>
      </c>
      <c r="AB495" s="2">
        <v>19.764730586561882</v>
      </c>
      <c r="AC495" s="2">
        <v>17.1774005873603</v>
      </c>
      <c r="AD495" s="2">
        <v>14.650638187914478</v>
      </c>
      <c r="AE495" s="2">
        <v>8.931764504736865</v>
      </c>
      <c r="AF495" s="2">
        <v>7.7100420027338918</v>
      </c>
      <c r="AG495" s="2">
        <v>6.6253682390420403</v>
      </c>
      <c r="AH495" s="2">
        <v>5.5373507223937972</v>
      </c>
      <c r="AI495" s="2">
        <v>4.7376968021036108</v>
      </c>
      <c r="AJ495" s="2">
        <v>4.2660016194786774</v>
      </c>
      <c r="AK495" s="2"/>
      <c r="AL495" s="2"/>
      <c r="AM495" s="2"/>
      <c r="AN495" s="2"/>
      <c r="AO495" s="2"/>
    </row>
    <row r="496" spans="1:41" x14ac:dyDescent="0.25">
      <c r="A496" s="10" t="s">
        <v>357</v>
      </c>
      <c r="B496" s="10" t="s">
        <v>2248</v>
      </c>
      <c r="C496" s="10" t="str">
        <f>VLOOKUP(B496,codes!A:F,3,FALSE)</f>
        <v>THG-Emissionen - BEHG</v>
      </c>
      <c r="D496" s="10" t="s">
        <v>25</v>
      </c>
      <c r="E496" s="10" t="s">
        <v>2247</v>
      </c>
      <c r="F496" s="10" t="s">
        <v>14</v>
      </c>
      <c r="G496" s="10" t="s">
        <v>15</v>
      </c>
      <c r="H496" s="6" t="s">
        <v>16</v>
      </c>
      <c r="I496" s="6"/>
      <c r="J496" s="6"/>
      <c r="K496" s="2">
        <v>107.50824839196285</v>
      </c>
      <c r="L496" s="2">
        <v>103.73212719238057</v>
      </c>
      <c r="M496" s="2">
        <v>99.767129045691249</v>
      </c>
      <c r="N496" s="2">
        <v>94.377331043636104</v>
      </c>
      <c r="O496" s="2">
        <v>83.441525009239186</v>
      </c>
      <c r="P496" s="2">
        <v>74.998605720120892</v>
      </c>
      <c r="Q496" s="2">
        <v>68.078174107774885</v>
      </c>
      <c r="R496" s="2">
        <v>61.290474440519041</v>
      </c>
      <c r="S496" s="2">
        <v>55.384801766378921</v>
      </c>
      <c r="T496" s="2">
        <v>50.285831267213283</v>
      </c>
      <c r="U496" s="2">
        <v>41.854034746513875</v>
      </c>
      <c r="V496" s="2">
        <v>37.651416983203148</v>
      </c>
      <c r="W496" s="2">
        <v>34.696700053213412</v>
      </c>
      <c r="X496" s="2">
        <v>31.926620973083569</v>
      </c>
      <c r="Y496" s="2">
        <v>29.512744952759927</v>
      </c>
      <c r="Z496" s="2">
        <v>24.471475006636926</v>
      </c>
      <c r="AA496" s="2">
        <v>21.364012601085776</v>
      </c>
      <c r="AB496" s="2">
        <v>18.227990138314894</v>
      </c>
      <c r="AC496" s="2">
        <v>15.686702178226895</v>
      </c>
      <c r="AD496" s="2">
        <v>13.215025069924705</v>
      </c>
      <c r="AE496" s="2">
        <v>7.2618091597852592</v>
      </c>
      <c r="AF496" s="2">
        <v>6.1328966674384162</v>
      </c>
      <c r="AG496" s="2">
        <v>5.1475204420460878</v>
      </c>
      <c r="AH496" s="2">
        <v>4.1666654338423958</v>
      </c>
      <c r="AI496" s="2">
        <v>3.4856794548841061</v>
      </c>
      <c r="AJ496" s="2">
        <v>3.141031539851757</v>
      </c>
      <c r="AK496" s="2"/>
      <c r="AL496" s="2"/>
      <c r="AM496" s="2"/>
      <c r="AN496" s="2"/>
      <c r="AO496" s="2"/>
    </row>
    <row r="497" spans="1:41" x14ac:dyDescent="0.25">
      <c r="A497" s="10" t="s">
        <v>357</v>
      </c>
      <c r="B497" s="10" t="s">
        <v>2249</v>
      </c>
      <c r="C497" s="10" t="str">
        <f>VLOOKUP(B497,codes!A:F,3,FALSE)</f>
        <v>THG-Emissionen - Effort Sharing</v>
      </c>
      <c r="D497" s="10" t="s">
        <v>25</v>
      </c>
      <c r="E497" s="10" t="s">
        <v>2246</v>
      </c>
      <c r="F497" s="10" t="s">
        <v>14</v>
      </c>
      <c r="G497" s="10" t="s">
        <v>18</v>
      </c>
      <c r="H497" s="6" t="s">
        <v>16</v>
      </c>
      <c r="I497" s="6"/>
      <c r="J497" s="6"/>
      <c r="K497" s="2">
        <v>108.73759204732322</v>
      </c>
      <c r="L497" s="2">
        <v>104.93099070806933</v>
      </c>
      <c r="M497" s="2">
        <v>100.72832182136327</v>
      </c>
      <c r="N497" s="2">
        <v>95.111810086979503</v>
      </c>
      <c r="O497" s="2">
        <v>83.919159953503694</v>
      </c>
      <c r="P497" s="2">
        <v>75.462267853857725</v>
      </c>
      <c r="Q497" s="2">
        <v>68.288081492446864</v>
      </c>
      <c r="R497" s="2">
        <v>61.238333214794402</v>
      </c>
      <c r="S497" s="2">
        <v>55.070851493397662</v>
      </c>
      <c r="T497" s="2">
        <v>49.703125382088693</v>
      </c>
      <c r="U497" s="2">
        <v>41.62155277298838</v>
      </c>
      <c r="V497" s="2">
        <v>37.378993244154358</v>
      </c>
      <c r="W497" s="2">
        <v>34.403159296751035</v>
      </c>
      <c r="X497" s="2">
        <v>31.608416173235838</v>
      </c>
      <c r="Y497" s="2">
        <v>29.155482986717281</v>
      </c>
      <c r="Z497" s="2">
        <v>24.338648551054412</v>
      </c>
      <c r="AA497" s="2">
        <v>21.410947731778919</v>
      </c>
      <c r="AB497" s="2">
        <v>18.510380256404584</v>
      </c>
      <c r="AC497" s="2">
        <v>16.137396182968867</v>
      </c>
      <c r="AD497" s="2">
        <v>13.787827442881111</v>
      </c>
      <c r="AE497" s="2">
        <v>8.2824252583448992</v>
      </c>
      <c r="AF497" s="2">
        <v>7.2050158719185555</v>
      </c>
      <c r="AG497" s="2">
        <v>6.2311454307987431</v>
      </c>
      <c r="AH497" s="2">
        <v>5.2464580219541626</v>
      </c>
      <c r="AI497" s="2">
        <v>4.5444756354673093</v>
      </c>
      <c r="AJ497" s="2">
        <v>4.1263035659457588</v>
      </c>
      <c r="AK497" s="2"/>
      <c r="AL497" s="2"/>
      <c r="AM497" s="2"/>
      <c r="AN497" s="2"/>
      <c r="AO497" s="2"/>
    </row>
    <row r="498" spans="1:41" x14ac:dyDescent="0.25">
      <c r="A498" s="10" t="s">
        <v>357</v>
      </c>
      <c r="B498" s="10" t="s">
        <v>2248</v>
      </c>
      <c r="C498" s="10" t="str">
        <f>VLOOKUP(B498,codes!A:F,3,FALSE)</f>
        <v>THG-Emissionen - BEHG</v>
      </c>
      <c r="D498" s="10" t="s">
        <v>25</v>
      </c>
      <c r="E498" s="10" t="s">
        <v>2247</v>
      </c>
      <c r="F498" s="10" t="s">
        <v>14</v>
      </c>
      <c r="G498" s="10" t="s">
        <v>18</v>
      </c>
      <c r="H498" s="6" t="s">
        <v>16</v>
      </c>
      <c r="I498" s="6"/>
      <c r="J498" s="6"/>
      <c r="K498" s="2">
        <v>107.50824723050478</v>
      </c>
      <c r="L498" s="2">
        <v>103.7321257081708</v>
      </c>
      <c r="M498" s="2">
        <v>99.571098863814086</v>
      </c>
      <c r="N498" s="2">
        <v>93.985272162980081</v>
      </c>
      <c r="O498" s="2">
        <v>82.811049434418123</v>
      </c>
      <c r="P498" s="2">
        <v>74.129713458809078</v>
      </c>
      <c r="Q498" s="2">
        <v>66.970172836329553</v>
      </c>
      <c r="R498" s="2">
        <v>59.943515643755632</v>
      </c>
      <c r="S498" s="2">
        <v>53.798477406305267</v>
      </c>
      <c r="T498" s="2">
        <v>48.459906325524017</v>
      </c>
      <c r="U498" s="2">
        <v>40.101371374289428</v>
      </c>
      <c r="V498" s="2">
        <v>35.896999627405719</v>
      </c>
      <c r="W498" s="2">
        <v>32.949632631481819</v>
      </c>
      <c r="X498" s="2">
        <v>30.18618309323217</v>
      </c>
      <c r="Y498" s="2">
        <v>27.767365593583516</v>
      </c>
      <c r="Z498" s="2">
        <v>22.781436580872057</v>
      </c>
      <c r="AA498" s="2">
        <v>19.907601413960844</v>
      </c>
      <c r="AB498" s="2">
        <v>17.037955707328059</v>
      </c>
      <c r="AC498" s="2">
        <v>14.703654688621247</v>
      </c>
      <c r="AD498" s="2">
        <v>12.403840386435924</v>
      </c>
      <c r="AE498" s="2">
        <v>6.6664742531813195</v>
      </c>
      <c r="AF498" s="2">
        <v>5.6739171501273029</v>
      </c>
      <c r="AG498" s="2">
        <v>4.7916995003297647</v>
      </c>
      <c r="AH498" s="2">
        <v>3.9088944555195955</v>
      </c>
      <c r="AI498" s="2">
        <v>3.319856894321505</v>
      </c>
      <c r="AJ498" s="2">
        <v>3.0224201225205509</v>
      </c>
      <c r="AK498" s="2"/>
      <c r="AL498" s="2"/>
      <c r="AM498" s="2"/>
      <c r="AN498" s="2"/>
      <c r="AO498" s="2"/>
    </row>
    <row r="499" spans="1:41" x14ac:dyDescent="0.25">
      <c r="A499" s="10" t="s">
        <v>429</v>
      </c>
      <c r="B499" s="10" t="s">
        <v>2249</v>
      </c>
      <c r="C499" s="10" t="str">
        <f>VLOOKUP(B499,codes!A:F,3,FALSE)</f>
        <v>THG-Emissionen - Effort Sharing</v>
      </c>
      <c r="D499" s="10" t="s">
        <v>26</v>
      </c>
      <c r="E499" s="10" t="s">
        <v>2246</v>
      </c>
      <c r="F499" s="10" t="s">
        <v>14</v>
      </c>
      <c r="G499" s="10" t="s">
        <v>15</v>
      </c>
      <c r="H499" s="6" t="s">
        <v>16</v>
      </c>
      <c r="I499" s="6"/>
      <c r="J499" s="6"/>
      <c r="K499" s="2">
        <v>139.96680778738147</v>
      </c>
      <c r="L499" s="2">
        <v>135.00264739593371</v>
      </c>
      <c r="M499" s="2">
        <v>131.70522651936673</v>
      </c>
      <c r="N499" s="2">
        <v>124.87627789529196</v>
      </c>
      <c r="O499" s="2">
        <v>119.11804844501528</v>
      </c>
      <c r="P499" s="2">
        <v>114.04873919596552</v>
      </c>
      <c r="Q499" s="2">
        <v>103.80576617538902</v>
      </c>
      <c r="R499" s="2">
        <v>94.457813889305783</v>
      </c>
      <c r="S499" s="2">
        <v>84.712269363949162</v>
      </c>
      <c r="T499" s="2">
        <v>74.793116719842757</v>
      </c>
      <c r="U499" s="2">
        <v>64.78965142728903</v>
      </c>
      <c r="V499" s="2">
        <v>55.589245239973692</v>
      </c>
      <c r="W499" s="2">
        <v>47.704087912257002</v>
      </c>
      <c r="X499" s="2">
        <v>40.933368189954599</v>
      </c>
      <c r="Y499" s="2">
        <v>35.030062729075908</v>
      </c>
      <c r="Z499" s="2">
        <v>29.89816882231964</v>
      </c>
      <c r="AA499" s="2">
        <v>25.572873853856532</v>
      </c>
      <c r="AB499" s="2">
        <v>21.895576970122473</v>
      </c>
      <c r="AC499" s="2">
        <v>18.817116431831604</v>
      </c>
      <c r="AD499" s="2">
        <v>16.18498289571372</v>
      </c>
      <c r="AE499" s="2">
        <v>13.925020716693279</v>
      </c>
      <c r="AF499" s="2">
        <v>12.267068743182067</v>
      </c>
      <c r="AG499" s="2">
        <v>10.706269282146762</v>
      </c>
      <c r="AH499" s="2">
        <v>9.4688526724808373</v>
      </c>
      <c r="AI499" s="2">
        <v>8.4035194541036269</v>
      </c>
      <c r="AJ499" s="2">
        <v>7.6123851983894539</v>
      </c>
      <c r="AK499" s="2"/>
      <c r="AL499" s="2"/>
      <c r="AM499" s="2"/>
      <c r="AN499" s="2"/>
      <c r="AO499" s="2"/>
    </row>
    <row r="500" spans="1:41" x14ac:dyDescent="0.25">
      <c r="A500" s="10" t="s">
        <v>429</v>
      </c>
      <c r="B500" s="10" t="s">
        <v>2248</v>
      </c>
      <c r="C500" s="10" t="str">
        <f>VLOOKUP(B500,codes!A:F,3,FALSE)</f>
        <v>THG-Emissionen - BEHG</v>
      </c>
      <c r="D500" s="10" t="s">
        <v>26</v>
      </c>
      <c r="E500" s="10" t="s">
        <v>2247</v>
      </c>
      <c r="F500" s="10" t="s">
        <v>14</v>
      </c>
      <c r="G500" s="10" t="s">
        <v>15</v>
      </c>
      <c r="H500" s="6" t="s">
        <v>16</v>
      </c>
      <c r="I500" s="6"/>
      <c r="J500" s="6"/>
      <c r="K500" s="2">
        <v>137.099566852002</v>
      </c>
      <c r="L500" s="2">
        <v>132.2581485547025</v>
      </c>
      <c r="M500" s="2">
        <v>129.0481514536333</v>
      </c>
      <c r="N500" s="2">
        <v>122.14095015590445</v>
      </c>
      <c r="O500" s="2">
        <v>116.45892283087524</v>
      </c>
      <c r="P500" s="2">
        <v>111.45816671465619</v>
      </c>
      <c r="Q500" s="2">
        <v>101.36390576730068</v>
      </c>
      <c r="R500" s="2">
        <v>92.143622430373782</v>
      </c>
      <c r="S500" s="2">
        <v>82.521551386503702</v>
      </c>
      <c r="T500" s="2">
        <v>72.726208468963037</v>
      </c>
      <c r="U500" s="2">
        <v>62.842733659322022</v>
      </c>
      <c r="V500" s="2">
        <v>53.752502780553534</v>
      </c>
      <c r="W500" s="2">
        <v>45.960811989719218</v>
      </c>
      <c r="X500" s="2">
        <v>39.27412981425509</v>
      </c>
      <c r="Y500" s="2">
        <v>33.442074531905178</v>
      </c>
      <c r="Z500" s="2">
        <v>28.373226632239579</v>
      </c>
      <c r="AA500" s="2">
        <v>24.102081665364889</v>
      </c>
      <c r="AB500" s="2">
        <v>20.471009613989004</v>
      </c>
      <c r="AC500" s="2">
        <v>17.433709738757255</v>
      </c>
      <c r="AD500" s="2">
        <v>14.836047808585942</v>
      </c>
      <c r="AE500" s="2">
        <v>12.606759736260084</v>
      </c>
      <c r="AF500" s="2">
        <v>10.974511285846663</v>
      </c>
      <c r="AG500" s="2">
        <v>9.437252288194605</v>
      </c>
      <c r="AH500" s="2">
        <v>8.2198274157912294</v>
      </c>
      <c r="AI500" s="2">
        <v>7.1728046571052548</v>
      </c>
      <c r="AJ500" s="2">
        <v>6.3968937653763893</v>
      </c>
      <c r="AK500" s="2"/>
      <c r="AL500" s="2"/>
      <c r="AM500" s="2"/>
      <c r="AN500" s="2"/>
      <c r="AO500" s="2"/>
    </row>
    <row r="501" spans="1:41" x14ac:dyDescent="0.25">
      <c r="A501" s="10" t="s">
        <v>429</v>
      </c>
      <c r="B501" s="10" t="s">
        <v>2249</v>
      </c>
      <c r="C501" s="10" t="str">
        <f>VLOOKUP(B501,codes!A:F,3,FALSE)</f>
        <v>THG-Emissionen - Effort Sharing</v>
      </c>
      <c r="D501" s="10" t="s">
        <v>26</v>
      </c>
      <c r="E501" s="10" t="s">
        <v>2246</v>
      </c>
      <c r="F501" s="10" t="s">
        <v>14</v>
      </c>
      <c r="G501" s="10" t="s">
        <v>18</v>
      </c>
      <c r="H501" s="6" t="s">
        <v>16</v>
      </c>
      <c r="I501" s="6"/>
      <c r="J501" s="6"/>
      <c r="K501" s="2">
        <v>139.96680778738147</v>
      </c>
      <c r="L501" s="2">
        <v>132.09086783887449</v>
      </c>
      <c r="M501" s="2">
        <v>128.94766886264389</v>
      </c>
      <c r="N501" s="2">
        <v>121.93513337163787</v>
      </c>
      <c r="O501" s="2">
        <v>116.46607681354507</v>
      </c>
      <c r="P501" s="2">
        <v>111.64908535777845</v>
      </c>
      <c r="Q501" s="2">
        <v>101.75882992558144</v>
      </c>
      <c r="R501" s="2">
        <v>92.412793737801465</v>
      </c>
      <c r="S501" s="2">
        <v>82.694882955794981</v>
      </c>
      <c r="T501" s="2">
        <v>72.949355622459152</v>
      </c>
      <c r="U501" s="2">
        <v>63.110156342455717</v>
      </c>
      <c r="V501" s="2">
        <v>54.160659648175056</v>
      </c>
      <c r="W501" s="2">
        <v>46.430572199542866</v>
      </c>
      <c r="X501" s="2">
        <v>39.711500620809183</v>
      </c>
      <c r="Y501" s="2">
        <v>33.930007188236324</v>
      </c>
      <c r="Z501" s="2">
        <v>28.913097975715147</v>
      </c>
      <c r="AA501" s="2">
        <v>24.69454686110457</v>
      </c>
      <c r="AB501" s="2">
        <v>21.118595639289978</v>
      </c>
      <c r="AC501" s="2">
        <v>18.13481118870774</v>
      </c>
      <c r="AD501" s="2">
        <v>15.661551486976609</v>
      </c>
      <c r="AE501" s="2">
        <v>13.552291536800084</v>
      </c>
      <c r="AF501" s="2">
        <v>11.80802945192203</v>
      </c>
      <c r="AG501" s="2">
        <v>10.381146368652331</v>
      </c>
      <c r="AH501" s="2">
        <v>9.1192174718342667</v>
      </c>
      <c r="AI501" s="2">
        <v>8.0974598285994599</v>
      </c>
      <c r="AJ501" s="2">
        <v>7.4160100095844328</v>
      </c>
      <c r="AK501" s="2"/>
      <c r="AL501" s="2"/>
      <c r="AM501" s="2"/>
      <c r="AN501" s="2"/>
      <c r="AO501" s="2"/>
    </row>
    <row r="502" spans="1:41" x14ac:dyDescent="0.25">
      <c r="A502" s="10" t="s">
        <v>429</v>
      </c>
      <c r="B502" s="10" t="s">
        <v>2248</v>
      </c>
      <c r="C502" s="10" t="str">
        <f>VLOOKUP(B502,codes!A:F,3,FALSE)</f>
        <v>THG-Emissionen - BEHG</v>
      </c>
      <c r="D502" s="10" t="s">
        <v>26</v>
      </c>
      <c r="E502" s="10" t="s">
        <v>2247</v>
      </c>
      <c r="F502" s="10" t="s">
        <v>14</v>
      </c>
      <c r="G502" s="10" t="s">
        <v>18</v>
      </c>
      <c r="H502" s="6" t="s">
        <v>16</v>
      </c>
      <c r="I502" s="6"/>
      <c r="J502" s="6"/>
      <c r="K502" s="2">
        <v>137.099566852002</v>
      </c>
      <c r="L502" s="2">
        <v>129.35898003266635</v>
      </c>
      <c r="M502" s="2">
        <v>126.30414458164572</v>
      </c>
      <c r="N502" s="2">
        <v>119.2162474655301</v>
      </c>
      <c r="O502" s="2">
        <v>113.82242092399603</v>
      </c>
      <c r="P502" s="2">
        <v>109.07311888718354</v>
      </c>
      <c r="Q502" s="2">
        <v>99.330864386634772</v>
      </c>
      <c r="R502" s="2">
        <v>90.112829833372516</v>
      </c>
      <c r="S502" s="2">
        <v>80.518721891635607</v>
      </c>
      <c r="T502" s="2">
        <v>70.896718488354765</v>
      </c>
      <c r="U502" s="2">
        <v>61.176761337071014</v>
      </c>
      <c r="V502" s="2">
        <v>52.337010898671799</v>
      </c>
      <c r="W502" s="2">
        <v>44.699970801922028</v>
      </c>
      <c r="X502" s="2">
        <v>38.064009070849934</v>
      </c>
      <c r="Y502" s="2">
        <v>32.352932242559753</v>
      </c>
      <c r="Z502" s="2">
        <v>27.398530928247506</v>
      </c>
      <c r="AA502" s="2">
        <v>23.233878568127029</v>
      </c>
      <c r="AB502" s="2">
        <v>19.703990858968503</v>
      </c>
      <c r="AC502" s="2">
        <v>16.761324126877962</v>
      </c>
      <c r="AD502" s="2">
        <v>14.322644189029575</v>
      </c>
      <c r="AE502" s="2">
        <v>12.244012237905606</v>
      </c>
      <c r="AF502" s="2">
        <v>10.525324088100664</v>
      </c>
      <c r="AG502" s="2">
        <v>9.1219439258255264</v>
      </c>
      <c r="AH502" s="2">
        <v>7.880029684375323</v>
      </c>
      <c r="AI502" s="2">
        <v>6.8765464868688504</v>
      </c>
      <c r="AJ502" s="2">
        <v>6.2103372660793799</v>
      </c>
      <c r="AK502" s="2"/>
      <c r="AL502" s="2"/>
      <c r="AM502" s="2"/>
      <c r="AN502" s="2"/>
      <c r="AO502" s="2"/>
    </row>
    <row r="503" spans="1:41" x14ac:dyDescent="0.25">
      <c r="A503" s="10" t="s">
        <v>490</v>
      </c>
      <c r="B503" s="10" t="s">
        <v>2249</v>
      </c>
      <c r="C503" s="10" t="str">
        <f>VLOOKUP(B503,codes!A:F,3,FALSE)</f>
        <v>THG-Emissionen - Effort Sharing</v>
      </c>
      <c r="D503" s="10" t="s">
        <v>27</v>
      </c>
      <c r="E503" s="10" t="s">
        <v>2246</v>
      </c>
      <c r="F503" s="10" t="s">
        <v>14</v>
      </c>
      <c r="G503" s="10" t="s">
        <v>15</v>
      </c>
      <c r="H503" s="6" t="s">
        <v>16</v>
      </c>
      <c r="I503" s="6"/>
      <c r="J503" s="6"/>
      <c r="K503" s="2">
        <f>K22</f>
        <v>60.470596747390388</v>
      </c>
      <c r="L503" s="2">
        <f t="shared" ref="L503:AJ503" si="32">L22</f>
        <v>59.781324941279685</v>
      </c>
      <c r="M503" s="2">
        <f t="shared" si="32"/>
        <v>59.27301096742201</v>
      </c>
      <c r="N503" s="2">
        <f t="shared" si="32"/>
        <v>58.828135451333942</v>
      </c>
      <c r="O503" s="2">
        <f t="shared" si="32"/>
        <v>58.213768568270424</v>
      </c>
      <c r="P503" s="2">
        <f t="shared" si="32"/>
        <v>57.692507434317164</v>
      </c>
      <c r="Q503" s="2">
        <f t="shared" si="32"/>
        <v>57.304528479499744</v>
      </c>
      <c r="R503" s="2">
        <f t="shared" si="32"/>
        <v>56.766015038631181</v>
      </c>
      <c r="S503" s="2">
        <f t="shared" si="32"/>
        <v>56.242796550446222</v>
      </c>
      <c r="T503" s="2">
        <f t="shared" si="32"/>
        <v>55.712004254548688</v>
      </c>
      <c r="U503" s="2">
        <f t="shared" si="32"/>
        <v>55.184398025589822</v>
      </c>
      <c r="V503" s="2">
        <f t="shared" si="32"/>
        <v>55.028668414842635</v>
      </c>
      <c r="W503" s="2">
        <f t="shared" si="32"/>
        <v>54.864513719769519</v>
      </c>
      <c r="X503" s="2">
        <f t="shared" si="32"/>
        <v>54.705482008417484</v>
      </c>
      <c r="Y503" s="2">
        <f t="shared" si="32"/>
        <v>54.545496143554118</v>
      </c>
      <c r="Z503" s="2">
        <f t="shared" si="32"/>
        <v>54.372145713660828</v>
      </c>
      <c r="AA503" s="2">
        <f t="shared" si="32"/>
        <v>54.205086061635704</v>
      </c>
      <c r="AB503" s="2">
        <f t="shared" si="32"/>
        <v>54.038533077392621</v>
      </c>
      <c r="AC503" s="2">
        <f t="shared" si="32"/>
        <v>53.860195445864633</v>
      </c>
      <c r="AD503" s="2">
        <f t="shared" si="32"/>
        <v>53.678690932363224</v>
      </c>
      <c r="AE503" s="2">
        <f t="shared" si="32"/>
        <v>53.501965043161924</v>
      </c>
      <c r="AF503" s="2">
        <f t="shared" si="32"/>
        <v>53.352921392005612</v>
      </c>
      <c r="AG503" s="2">
        <f t="shared" si="32"/>
        <v>53.19490727382334</v>
      </c>
      <c r="AH503" s="2">
        <f t="shared" si="32"/>
        <v>53.049545420791517</v>
      </c>
      <c r="AI503" s="2">
        <f t="shared" si="32"/>
        <v>52.875277368103866</v>
      </c>
      <c r="AJ503" s="2">
        <f t="shared" si="32"/>
        <v>52.709021001386212</v>
      </c>
      <c r="AK503" s="2"/>
      <c r="AL503" s="2"/>
      <c r="AM503" s="2"/>
      <c r="AN503" s="2"/>
      <c r="AO503" s="2"/>
    </row>
    <row r="504" spans="1:41" x14ac:dyDescent="0.25">
      <c r="A504" s="10" t="s">
        <v>490</v>
      </c>
      <c r="B504" s="10" t="s">
        <v>2248</v>
      </c>
      <c r="C504" s="10" t="str">
        <f>VLOOKUP(B504,codes!A:F,3,FALSE)</f>
        <v>THG-Emissionen - BEHG</v>
      </c>
      <c r="D504" s="10" t="s">
        <v>27</v>
      </c>
      <c r="E504" s="10" t="s">
        <v>2247</v>
      </c>
      <c r="F504" s="10" t="s">
        <v>14</v>
      </c>
      <c r="G504" s="10" t="s">
        <v>15</v>
      </c>
      <c r="H504" s="6" t="s">
        <v>16</v>
      </c>
      <c r="I504" s="6"/>
      <c r="J504" s="6"/>
      <c r="K504" s="2">
        <v>7.4214930139236337</v>
      </c>
      <c r="L504" s="2">
        <v>7.1372165147346642</v>
      </c>
      <c r="M504" s="2">
        <v>7.032330509047533</v>
      </c>
      <c r="N504" s="2">
        <v>6.9905190111953299</v>
      </c>
      <c r="O504" s="2">
        <v>6.7725221916275267</v>
      </c>
      <c r="P504" s="2">
        <v>6.6629912254763184</v>
      </c>
      <c r="Q504" s="2">
        <v>6.6496160491838552</v>
      </c>
      <c r="R504" s="2">
        <v>6.4902182004028015</v>
      </c>
      <c r="S504" s="2">
        <v>6.3459825546781907</v>
      </c>
      <c r="T504" s="2">
        <v>6.1935452340012569</v>
      </c>
      <c r="U504" s="2">
        <v>6.0436202020559424</v>
      </c>
      <c r="V504" s="2">
        <v>5.9017924142807132</v>
      </c>
      <c r="W504" s="2">
        <v>5.7522450498347659</v>
      </c>
      <c r="X504" s="2">
        <v>5.6073568674875318</v>
      </c>
      <c r="Y504" s="2">
        <v>5.4600636404883529</v>
      </c>
      <c r="Z504" s="2">
        <v>5.2980914834966821</v>
      </c>
      <c r="AA504" s="2">
        <v>5.1515584960337284</v>
      </c>
      <c r="AB504" s="2">
        <v>5.0125073239998823</v>
      </c>
      <c r="AC504" s="2">
        <v>4.8571637366043356</v>
      </c>
      <c r="AD504" s="2">
        <v>4.6980904077530203</v>
      </c>
      <c r="AE504" s="2">
        <v>4.5415952664341646</v>
      </c>
      <c r="AF504" s="2">
        <v>4.3682862778028086</v>
      </c>
      <c r="AG504" s="2">
        <v>4.1982194399974828</v>
      </c>
      <c r="AH504" s="2">
        <v>4.038527448301612</v>
      </c>
      <c r="AI504" s="2">
        <v>3.8457157224509415</v>
      </c>
      <c r="AJ504" s="2">
        <v>3.6519457425310193</v>
      </c>
      <c r="AK504" s="2"/>
      <c r="AL504" s="2"/>
      <c r="AM504" s="2"/>
      <c r="AN504" s="2"/>
      <c r="AO504" s="2"/>
    </row>
    <row r="505" spans="1:41" x14ac:dyDescent="0.25">
      <c r="A505" s="10" t="s">
        <v>490</v>
      </c>
      <c r="B505" s="10" t="s">
        <v>2249</v>
      </c>
      <c r="C505" s="10" t="str">
        <f>VLOOKUP(B505,codes!A:F,3,FALSE)</f>
        <v>THG-Emissionen - Effort Sharing</v>
      </c>
      <c r="D505" s="10" t="s">
        <v>27</v>
      </c>
      <c r="E505" s="10" t="s">
        <v>2246</v>
      </c>
      <c r="F505" s="10" t="s">
        <v>14</v>
      </c>
      <c r="G505" s="10" t="s">
        <v>18</v>
      </c>
      <c r="H505" s="6" t="s">
        <v>16</v>
      </c>
      <c r="I505" s="6"/>
      <c r="J505" s="6"/>
      <c r="K505" s="2">
        <f>K24</f>
        <v>60.454897542455747</v>
      </c>
      <c r="L505" s="2">
        <f t="shared" ref="L505:AJ505" si="33">L24</f>
        <v>59.732370152072981</v>
      </c>
      <c r="M505" s="2">
        <f t="shared" si="33"/>
        <v>59.190800593943273</v>
      </c>
      <c r="N505" s="2">
        <f t="shared" si="33"/>
        <v>58.712669493583157</v>
      </c>
      <c r="O505" s="2">
        <f t="shared" si="33"/>
        <v>58.065047026247605</v>
      </c>
      <c r="P505" s="2">
        <f t="shared" si="33"/>
        <v>57.510530308022311</v>
      </c>
      <c r="Q505" s="2">
        <f t="shared" si="33"/>
        <v>57.082260644426015</v>
      </c>
      <c r="R505" s="2">
        <f t="shared" si="33"/>
        <v>56.50345649477859</v>
      </c>
      <c r="S505" s="2">
        <f t="shared" si="33"/>
        <v>55.939947297814761</v>
      </c>
      <c r="T505" s="2">
        <f t="shared" si="33"/>
        <v>55.368864293138358</v>
      </c>
      <c r="U505" s="2">
        <f t="shared" si="33"/>
        <v>54.800967355400623</v>
      </c>
      <c r="V505" s="2">
        <f t="shared" si="33"/>
        <v>54.608817540977469</v>
      </c>
      <c r="W505" s="2">
        <f t="shared" si="33"/>
        <v>54.408242642228409</v>
      </c>
      <c r="X505" s="2">
        <f t="shared" si="33"/>
        <v>54.212790727200407</v>
      </c>
      <c r="Y505" s="2">
        <f t="shared" si="33"/>
        <v>54.016384658661082</v>
      </c>
      <c r="Z505" s="2">
        <f t="shared" si="33"/>
        <v>53.806614025091847</v>
      </c>
      <c r="AA505" s="2">
        <f t="shared" si="33"/>
        <v>53.606376051024156</v>
      </c>
      <c r="AB505" s="2">
        <f t="shared" si="33"/>
        <v>53.406644744738493</v>
      </c>
      <c r="AC505" s="2">
        <f t="shared" si="33"/>
        <v>53.195128791167946</v>
      </c>
      <c r="AD505" s="2">
        <f t="shared" si="33"/>
        <v>52.980445955623971</v>
      </c>
      <c r="AE505" s="2">
        <f t="shared" si="33"/>
        <v>52.77054174438009</v>
      </c>
      <c r="AF505" s="2">
        <f t="shared" si="33"/>
        <v>52.590800395093154</v>
      </c>
      <c r="AG505" s="2">
        <f t="shared" si="33"/>
        <v>52.40208857878028</v>
      </c>
      <c r="AH505" s="2">
        <f t="shared" si="33"/>
        <v>52.226029027617841</v>
      </c>
      <c r="AI505" s="2">
        <f t="shared" si="33"/>
        <v>52.02106327679958</v>
      </c>
      <c r="AJ505" s="2">
        <f t="shared" si="33"/>
        <v>51.824109211951303</v>
      </c>
      <c r="AK505" s="2"/>
      <c r="AL505" s="2"/>
      <c r="AM505" s="2"/>
      <c r="AN505" s="2"/>
      <c r="AO505" s="2"/>
    </row>
    <row r="506" spans="1:41" x14ac:dyDescent="0.25">
      <c r="A506" s="10" t="s">
        <v>490</v>
      </c>
      <c r="B506" s="10" t="s">
        <v>2248</v>
      </c>
      <c r="C506" s="10" t="str">
        <f>VLOOKUP(B506,codes!A:F,3,FALSE)</f>
        <v>THG-Emissionen - BEHG</v>
      </c>
      <c r="D506" s="10" t="s">
        <v>27</v>
      </c>
      <c r="E506" s="10" t="s">
        <v>2247</v>
      </c>
      <c r="F506" s="10" t="s">
        <v>14</v>
      </c>
      <c r="G506" s="10" t="s">
        <v>18</v>
      </c>
      <c r="H506" s="6" t="s">
        <v>16</v>
      </c>
      <c r="I506" s="6"/>
      <c r="J506" s="6"/>
      <c r="K506" s="2">
        <v>7.4214930139236337</v>
      </c>
      <c r="L506" s="2">
        <v>7.1372165147346642</v>
      </c>
      <c r="M506" s="2">
        <v>7.032330509047533</v>
      </c>
      <c r="N506" s="2">
        <v>6.9905190111953299</v>
      </c>
      <c r="O506" s="2">
        <v>6.7725221916275267</v>
      </c>
      <c r="P506" s="2">
        <v>6.6629912254763184</v>
      </c>
      <c r="Q506" s="2">
        <v>6.6496160491838552</v>
      </c>
      <c r="R506" s="2">
        <v>6.4902182004028015</v>
      </c>
      <c r="S506" s="2">
        <v>6.3459825546781907</v>
      </c>
      <c r="T506" s="2">
        <v>6.1935452340012569</v>
      </c>
      <c r="U506" s="2">
        <v>6.0436202020559424</v>
      </c>
      <c r="V506" s="2">
        <v>5.9017924142807132</v>
      </c>
      <c r="W506" s="2">
        <v>5.7522450498347659</v>
      </c>
      <c r="X506" s="2">
        <v>5.6073568674875318</v>
      </c>
      <c r="Y506" s="2">
        <v>5.4600636404883529</v>
      </c>
      <c r="Z506" s="2">
        <v>5.2980914834966821</v>
      </c>
      <c r="AA506" s="2">
        <v>5.1515584960337284</v>
      </c>
      <c r="AB506" s="2">
        <v>5.0125073239998823</v>
      </c>
      <c r="AC506" s="2">
        <v>4.8571637366043356</v>
      </c>
      <c r="AD506" s="2">
        <v>4.6980904077530203</v>
      </c>
      <c r="AE506" s="2">
        <v>4.5415952664341646</v>
      </c>
      <c r="AF506" s="2">
        <v>4.3682862778028086</v>
      </c>
      <c r="AG506" s="2">
        <v>4.1982194399974828</v>
      </c>
      <c r="AH506" s="2">
        <v>4.038527448301612</v>
      </c>
      <c r="AI506" s="2">
        <v>3.8457157224509415</v>
      </c>
      <c r="AJ506" s="2">
        <v>3.6519457425310193</v>
      </c>
      <c r="AK506" s="2"/>
      <c r="AL506" s="2"/>
      <c r="AM506" s="2"/>
      <c r="AN506" s="2"/>
      <c r="AO506" s="2"/>
    </row>
    <row r="507" spans="1:41" x14ac:dyDescent="0.25">
      <c r="A507" s="10" t="s">
        <v>43</v>
      </c>
      <c r="B507" s="10" t="s">
        <v>2249</v>
      </c>
      <c r="C507" s="10" t="str">
        <f>VLOOKUP(B507,codes!A:F,3,FALSE)</f>
        <v>THG-Emissionen - Effort Sharing</v>
      </c>
      <c r="D507" s="10" t="s">
        <v>28</v>
      </c>
      <c r="E507" s="10" t="s">
        <v>2246</v>
      </c>
      <c r="F507" s="10" t="s">
        <v>14</v>
      </c>
      <c r="G507" s="10" t="s">
        <v>15</v>
      </c>
      <c r="H507" s="6" t="s">
        <v>16</v>
      </c>
      <c r="I507" s="6"/>
      <c r="J507" s="6"/>
      <c r="K507" s="2">
        <f>K26</f>
        <v>5.0562186645578597</v>
      </c>
      <c r="L507" s="2">
        <f t="shared" ref="L507:AJ507" si="34">L26</f>
        <v>4.8979381383217238</v>
      </c>
      <c r="M507" s="2">
        <f t="shared" si="34"/>
        <v>4.7475571756694679</v>
      </c>
      <c r="N507" s="2">
        <f t="shared" si="34"/>
        <v>4.6074996028705648</v>
      </c>
      <c r="O507" s="2">
        <f t="shared" si="34"/>
        <v>4.4748484006724336</v>
      </c>
      <c r="P507" s="2">
        <f t="shared" si="34"/>
        <v>4.3460762216035409</v>
      </c>
      <c r="Q507" s="2">
        <f t="shared" si="34"/>
        <v>4.2451892297144838</v>
      </c>
      <c r="R507" s="2">
        <f t="shared" si="34"/>
        <v>4.145854862907326</v>
      </c>
      <c r="S507" s="2">
        <f t="shared" si="34"/>
        <v>4.0555986828946358</v>
      </c>
      <c r="T507" s="2">
        <f t="shared" si="34"/>
        <v>3.973191257081286</v>
      </c>
      <c r="U507" s="2">
        <f t="shared" si="34"/>
        <v>3.8973548474900044</v>
      </c>
      <c r="V507" s="2">
        <f t="shared" si="34"/>
        <v>3.8281009204860283</v>
      </c>
      <c r="W507" s="2">
        <f t="shared" si="34"/>
        <v>3.7659472554403814</v>
      </c>
      <c r="X507" s="2">
        <f t="shared" si="34"/>
        <v>3.7104310561553779</v>
      </c>
      <c r="Y507" s="2">
        <f t="shared" si="34"/>
        <v>3.6607745039458597</v>
      </c>
      <c r="Z507" s="2">
        <f t="shared" si="34"/>
        <v>3.6249685991319347</v>
      </c>
      <c r="AA507" s="2">
        <f t="shared" si="34"/>
        <v>3.5869467677617228</v>
      </c>
      <c r="AB507" s="2">
        <f t="shared" si="34"/>
        <v>3.5535225660240228</v>
      </c>
      <c r="AC507" s="2">
        <f t="shared" si="34"/>
        <v>3.5240345858656434</v>
      </c>
      <c r="AD507" s="2">
        <f t="shared" si="34"/>
        <v>3.4982122777384612</v>
      </c>
      <c r="AE507" s="2">
        <f t="shared" si="34"/>
        <v>3.4705668583898728</v>
      </c>
      <c r="AF507" s="2">
        <f t="shared" si="34"/>
        <v>3.4458720404148062</v>
      </c>
      <c r="AG507" s="2">
        <f t="shared" si="34"/>
        <v>3.4234923736840996</v>
      </c>
      <c r="AH507" s="2">
        <f t="shared" si="34"/>
        <v>3.4034778305984306</v>
      </c>
      <c r="AI507" s="2">
        <f t="shared" si="34"/>
        <v>3.3854119850905304</v>
      </c>
      <c r="AJ507" s="2">
        <f t="shared" si="34"/>
        <v>3.369118254077466</v>
      </c>
      <c r="AK507" s="2"/>
      <c r="AL507" s="2"/>
      <c r="AM507" s="2"/>
      <c r="AN507" s="2"/>
      <c r="AO507" s="2"/>
    </row>
    <row r="508" spans="1:41" x14ac:dyDescent="0.25">
      <c r="A508" s="10" t="s">
        <v>43</v>
      </c>
      <c r="B508" s="10" t="s">
        <v>2248</v>
      </c>
      <c r="C508" s="10" t="str">
        <f>VLOOKUP(B508,codes!A:F,3,FALSE)</f>
        <v>THG-Emissionen - BEHG</v>
      </c>
      <c r="D508" s="10" t="s">
        <v>28</v>
      </c>
      <c r="E508" s="10" t="s">
        <v>2247</v>
      </c>
      <c r="F508" s="10" t="s">
        <v>14</v>
      </c>
      <c r="G508" s="10" t="s">
        <v>15</v>
      </c>
      <c r="H508" s="6" t="s">
        <v>16</v>
      </c>
      <c r="I508" s="6"/>
      <c r="J508" s="6"/>
      <c r="K508" s="2">
        <v>0</v>
      </c>
      <c r="L508" s="2">
        <v>0</v>
      </c>
      <c r="M508" s="2">
        <v>0</v>
      </c>
      <c r="N508" s="2">
        <v>0</v>
      </c>
      <c r="O508" s="2">
        <v>0</v>
      </c>
      <c r="P508" s="2">
        <v>0</v>
      </c>
      <c r="Q508" s="2">
        <v>0</v>
      </c>
      <c r="R508" s="2">
        <v>0</v>
      </c>
      <c r="S508" s="2">
        <v>0</v>
      </c>
      <c r="T508" s="2">
        <v>0</v>
      </c>
      <c r="U508" s="2">
        <v>0</v>
      </c>
      <c r="V508" s="2">
        <v>0</v>
      </c>
      <c r="W508" s="2">
        <v>0</v>
      </c>
      <c r="X508" s="2">
        <v>0</v>
      </c>
      <c r="Y508" s="2">
        <v>0</v>
      </c>
      <c r="Z508" s="2">
        <v>0</v>
      </c>
      <c r="AA508" s="2">
        <v>0</v>
      </c>
      <c r="AB508" s="2">
        <v>0</v>
      </c>
      <c r="AC508" s="2">
        <v>0</v>
      </c>
      <c r="AD508" s="2">
        <v>0</v>
      </c>
      <c r="AE508" s="2">
        <v>0</v>
      </c>
      <c r="AF508" s="2">
        <v>0</v>
      </c>
      <c r="AG508" s="2">
        <v>0</v>
      </c>
      <c r="AH508" s="2">
        <v>0</v>
      </c>
      <c r="AI508" s="2">
        <v>0</v>
      </c>
      <c r="AJ508" s="2">
        <v>0</v>
      </c>
      <c r="AK508" s="2"/>
      <c r="AL508" s="2"/>
      <c r="AM508" s="2"/>
      <c r="AN508" s="2"/>
      <c r="AO508" s="2"/>
    </row>
    <row r="509" spans="1:41" x14ac:dyDescent="0.25">
      <c r="A509" s="10" t="s">
        <v>43</v>
      </c>
      <c r="B509" s="10" t="s">
        <v>2249</v>
      </c>
      <c r="C509" s="10" t="str">
        <f>VLOOKUP(B509,codes!A:F,3,FALSE)</f>
        <v>THG-Emissionen - Effort Sharing</v>
      </c>
      <c r="D509" s="10" t="s">
        <v>28</v>
      </c>
      <c r="E509" s="10" t="s">
        <v>2246</v>
      </c>
      <c r="F509" s="10" t="s">
        <v>14</v>
      </c>
      <c r="G509" s="10" t="s">
        <v>18</v>
      </c>
      <c r="H509" s="6" t="s">
        <v>16</v>
      </c>
      <c r="I509" s="6"/>
      <c r="J509" s="6"/>
      <c r="K509" s="2">
        <f>K28</f>
        <v>5.0562186645578597</v>
      </c>
      <c r="L509" s="2">
        <f t="shared" ref="L509:M509" si="35">L28</f>
        <v>4.8979381383217238</v>
      </c>
      <c r="M509" s="2">
        <f t="shared" si="35"/>
        <v>4.7475571756694679</v>
      </c>
      <c r="N509" s="2">
        <f t="shared" ref="N509:AJ509" si="36">N28</f>
        <v>4.6074996028705648</v>
      </c>
      <c r="O509" s="2">
        <f t="shared" si="36"/>
        <v>4.4748484006724336</v>
      </c>
      <c r="P509" s="2">
        <f t="shared" si="36"/>
        <v>4.3460762216035409</v>
      </c>
      <c r="Q509" s="2">
        <f t="shared" si="36"/>
        <v>4.2451892297144838</v>
      </c>
      <c r="R509" s="2">
        <f t="shared" si="36"/>
        <v>4.145854862907326</v>
      </c>
      <c r="S509" s="2">
        <f t="shared" si="36"/>
        <v>4.0555986828946358</v>
      </c>
      <c r="T509" s="2">
        <f t="shared" si="36"/>
        <v>3.973191257081286</v>
      </c>
      <c r="U509" s="2">
        <f t="shared" si="36"/>
        <v>3.8973548474900044</v>
      </c>
      <c r="V509" s="2">
        <f t="shared" si="36"/>
        <v>3.8281009204860283</v>
      </c>
      <c r="W509" s="2">
        <f t="shared" si="36"/>
        <v>3.7659472554403814</v>
      </c>
      <c r="X509" s="2">
        <f t="shared" si="36"/>
        <v>3.7104310561553779</v>
      </c>
      <c r="Y509" s="2">
        <f t="shared" si="36"/>
        <v>3.6607745039458597</v>
      </c>
      <c r="Z509" s="2">
        <f t="shared" si="36"/>
        <v>3.6249685991319347</v>
      </c>
      <c r="AA509" s="2">
        <f t="shared" si="36"/>
        <v>3.5869467677617228</v>
      </c>
      <c r="AB509" s="2">
        <f t="shared" si="36"/>
        <v>3.5535225660240228</v>
      </c>
      <c r="AC509" s="2">
        <f t="shared" si="36"/>
        <v>3.5240345858656434</v>
      </c>
      <c r="AD509" s="2">
        <f t="shared" si="36"/>
        <v>3.4982122777384612</v>
      </c>
      <c r="AE509" s="2">
        <f t="shared" si="36"/>
        <v>3.4705668583898728</v>
      </c>
      <c r="AF509" s="2">
        <f t="shared" si="36"/>
        <v>3.4458720404148062</v>
      </c>
      <c r="AG509" s="2">
        <f t="shared" si="36"/>
        <v>3.4234923736840996</v>
      </c>
      <c r="AH509" s="2">
        <f t="shared" si="36"/>
        <v>3.4034778305984306</v>
      </c>
      <c r="AI509" s="2">
        <f t="shared" si="36"/>
        <v>3.3854119850905304</v>
      </c>
      <c r="AJ509" s="2">
        <f t="shared" si="36"/>
        <v>3.369118254077466</v>
      </c>
      <c r="AK509" s="2"/>
      <c r="AL509" s="2"/>
      <c r="AM509" s="2"/>
      <c r="AN509" s="2"/>
      <c r="AO509" s="2"/>
    </row>
    <row r="510" spans="1:41" x14ac:dyDescent="0.25">
      <c r="A510" s="10" t="s">
        <v>43</v>
      </c>
      <c r="B510" s="10" t="s">
        <v>2248</v>
      </c>
      <c r="C510" s="10" t="str">
        <f>VLOOKUP(B510,codes!A:F,3,FALSE)</f>
        <v>THG-Emissionen - BEHG</v>
      </c>
      <c r="D510" s="10" t="s">
        <v>28</v>
      </c>
      <c r="E510" s="10" t="s">
        <v>2247</v>
      </c>
      <c r="F510" s="10" t="s">
        <v>14</v>
      </c>
      <c r="G510" s="10" t="s">
        <v>18</v>
      </c>
      <c r="H510" s="6" t="s">
        <v>16</v>
      </c>
      <c r="I510" s="6"/>
      <c r="J510" s="6"/>
      <c r="K510" s="2">
        <v>0</v>
      </c>
      <c r="L510" s="2">
        <v>0</v>
      </c>
      <c r="M510" s="2">
        <v>0</v>
      </c>
      <c r="N510" s="2">
        <v>0</v>
      </c>
      <c r="O510" s="2">
        <v>0</v>
      </c>
      <c r="P510" s="2">
        <v>0</v>
      </c>
      <c r="Q510" s="2">
        <v>0</v>
      </c>
      <c r="R510" s="2">
        <v>0</v>
      </c>
      <c r="S510" s="2">
        <v>0</v>
      </c>
      <c r="T510" s="2">
        <v>0</v>
      </c>
      <c r="U510" s="2">
        <v>0</v>
      </c>
      <c r="V510" s="2">
        <v>0</v>
      </c>
      <c r="W510" s="2">
        <v>0</v>
      </c>
      <c r="X510" s="2">
        <v>0</v>
      </c>
      <c r="Y510" s="2">
        <v>0</v>
      </c>
      <c r="Z510" s="2">
        <v>0</v>
      </c>
      <c r="AA510" s="2">
        <v>0</v>
      </c>
      <c r="AB510" s="2">
        <v>0</v>
      </c>
      <c r="AC510" s="2">
        <v>0</v>
      </c>
      <c r="AD510" s="2">
        <v>0</v>
      </c>
      <c r="AE510" s="2">
        <v>0</v>
      </c>
      <c r="AF510" s="2">
        <v>0</v>
      </c>
      <c r="AG510" s="2">
        <v>0</v>
      </c>
      <c r="AH510" s="2">
        <v>0</v>
      </c>
      <c r="AI510" s="2">
        <v>0</v>
      </c>
      <c r="AJ510" s="2">
        <v>0</v>
      </c>
      <c r="AK510" s="2"/>
      <c r="AL510" s="2"/>
      <c r="AM510" s="2"/>
      <c r="AN510" s="2"/>
      <c r="AO510" s="2"/>
    </row>
  </sheetData>
  <sheetProtection autoFilter="0"/>
  <autoFilter ref="A1:AO1" xr:uid="{6EB561F9-1C28-4C54-BD06-3D768CFC7C21}"/>
  <sortState ref="A2:XFA444">
    <sortCondition ref="A2:A444"/>
    <sortCondition ref="G2:G444"/>
  </sortState>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0F1C-9936-4CDF-BC8D-08C8C6C2C35A}">
  <dimension ref="A1:F723"/>
  <sheetViews>
    <sheetView topLeftCell="A683" workbookViewId="0">
      <selection activeCell="A716" sqref="A716"/>
    </sheetView>
  </sheetViews>
  <sheetFormatPr baseColWidth="10" defaultColWidth="9.140625" defaultRowHeight="15" x14ac:dyDescent="0.25"/>
  <cols>
    <col min="1" max="1" width="60.42578125" customWidth="1"/>
    <col min="2" max="2" width="51.7109375" bestFit="1" customWidth="1"/>
    <col min="3" max="3" width="72" customWidth="1"/>
    <col min="4" max="4" width="27.85546875" bestFit="1" customWidth="1"/>
    <col min="5" max="5" width="71.85546875" bestFit="1" customWidth="1"/>
  </cols>
  <sheetData>
    <row r="1" spans="1:6" x14ac:dyDescent="0.25">
      <c r="A1" s="5" t="s">
        <v>571</v>
      </c>
      <c r="B1" s="5" t="s">
        <v>572</v>
      </c>
      <c r="C1" s="5" t="s">
        <v>573</v>
      </c>
      <c r="D1" s="5" t="s">
        <v>574</v>
      </c>
      <c r="E1" s="5" t="s">
        <v>575</v>
      </c>
      <c r="F1" s="5" t="s">
        <v>576</v>
      </c>
    </row>
    <row r="2" spans="1:6" x14ac:dyDescent="0.25">
      <c r="A2" t="s">
        <v>577</v>
      </c>
      <c r="C2" t="s">
        <v>578</v>
      </c>
      <c r="E2" t="s">
        <v>579</v>
      </c>
    </row>
    <row r="3" spans="1:6" x14ac:dyDescent="0.25">
      <c r="A3" t="s">
        <v>378</v>
      </c>
      <c r="C3" t="s">
        <v>580</v>
      </c>
      <c r="E3" t="s">
        <v>581</v>
      </c>
    </row>
    <row r="4" spans="1:6" x14ac:dyDescent="0.25">
      <c r="A4" t="s">
        <v>380</v>
      </c>
      <c r="C4" t="s">
        <v>582</v>
      </c>
      <c r="E4" t="s">
        <v>583</v>
      </c>
    </row>
    <row r="5" spans="1:6" x14ac:dyDescent="0.25">
      <c r="A5" t="s">
        <v>584</v>
      </c>
      <c r="C5" t="s">
        <v>585</v>
      </c>
      <c r="E5" t="s">
        <v>586</v>
      </c>
    </row>
    <row r="6" spans="1:6" x14ac:dyDescent="0.25">
      <c r="A6" t="s">
        <v>587</v>
      </c>
      <c r="C6" t="s">
        <v>588</v>
      </c>
      <c r="E6" t="s">
        <v>589</v>
      </c>
    </row>
    <row r="7" spans="1:6" x14ac:dyDescent="0.25">
      <c r="A7" t="s">
        <v>590</v>
      </c>
      <c r="C7" t="s">
        <v>591</v>
      </c>
      <c r="E7" t="s">
        <v>592</v>
      </c>
    </row>
    <row r="8" spans="1:6" x14ac:dyDescent="0.25">
      <c r="A8" t="s">
        <v>593</v>
      </c>
      <c r="C8" t="s">
        <v>594</v>
      </c>
      <c r="E8" t="s">
        <v>595</v>
      </c>
    </row>
    <row r="9" spans="1:6" x14ac:dyDescent="0.25">
      <c r="A9" t="s">
        <v>596</v>
      </c>
      <c r="C9" t="s">
        <v>597</v>
      </c>
      <c r="E9" t="s">
        <v>598</v>
      </c>
    </row>
    <row r="10" spans="1:6" x14ac:dyDescent="0.25">
      <c r="A10" t="s">
        <v>599</v>
      </c>
      <c r="C10" t="s">
        <v>600</v>
      </c>
      <c r="E10" t="s">
        <v>601</v>
      </c>
    </row>
    <row r="11" spans="1:6" x14ac:dyDescent="0.25">
      <c r="A11" t="s">
        <v>602</v>
      </c>
      <c r="B11" t="s">
        <v>599</v>
      </c>
      <c r="C11" t="s">
        <v>603</v>
      </c>
      <c r="E11" t="s">
        <v>604</v>
      </c>
    </row>
    <row r="12" spans="1:6" x14ac:dyDescent="0.25">
      <c r="A12" t="s">
        <v>67</v>
      </c>
      <c r="B12" t="s">
        <v>599</v>
      </c>
      <c r="C12" t="s">
        <v>605</v>
      </c>
      <c r="E12" t="s">
        <v>606</v>
      </c>
    </row>
    <row r="13" spans="1:6" x14ac:dyDescent="0.25">
      <c r="A13" t="s">
        <v>63</v>
      </c>
      <c r="B13" t="s">
        <v>599</v>
      </c>
      <c r="C13" t="s">
        <v>607</v>
      </c>
      <c r="E13" t="s">
        <v>608</v>
      </c>
    </row>
    <row r="14" spans="1:6" x14ac:dyDescent="0.25">
      <c r="A14" t="s">
        <v>609</v>
      </c>
      <c r="B14" t="s">
        <v>599</v>
      </c>
      <c r="C14" t="s">
        <v>610</v>
      </c>
      <c r="E14" t="s">
        <v>611</v>
      </c>
    </row>
    <row r="15" spans="1:6" x14ac:dyDescent="0.25">
      <c r="A15" t="s">
        <v>211</v>
      </c>
      <c r="B15" t="s">
        <v>599</v>
      </c>
      <c r="C15" t="s">
        <v>612</v>
      </c>
      <c r="E15" t="s">
        <v>613</v>
      </c>
    </row>
    <row r="16" spans="1:6" x14ac:dyDescent="0.25">
      <c r="A16" t="s">
        <v>614</v>
      </c>
      <c r="B16" t="s">
        <v>599</v>
      </c>
      <c r="C16" t="s">
        <v>615</v>
      </c>
      <c r="E16" t="s">
        <v>616</v>
      </c>
    </row>
    <row r="17" spans="1:5" x14ac:dyDescent="0.25">
      <c r="A17" t="s">
        <v>617</v>
      </c>
      <c r="C17" t="s">
        <v>618</v>
      </c>
      <c r="E17" t="s">
        <v>619</v>
      </c>
    </row>
    <row r="18" spans="1:5" x14ac:dyDescent="0.25">
      <c r="A18" t="s">
        <v>494</v>
      </c>
      <c r="B18" t="s">
        <v>617</v>
      </c>
      <c r="C18" t="s">
        <v>620</v>
      </c>
      <c r="E18" t="s">
        <v>621</v>
      </c>
    </row>
    <row r="19" spans="1:5" x14ac:dyDescent="0.25">
      <c r="A19" t="s">
        <v>622</v>
      </c>
      <c r="B19" t="s">
        <v>617</v>
      </c>
      <c r="C19" t="s">
        <v>623</v>
      </c>
      <c r="E19" t="s">
        <v>624</v>
      </c>
    </row>
    <row r="20" spans="1:5" x14ac:dyDescent="0.25">
      <c r="A20" t="s">
        <v>625</v>
      </c>
      <c r="B20" t="s">
        <v>617</v>
      </c>
      <c r="C20" t="s">
        <v>626</v>
      </c>
      <c r="E20" t="s">
        <v>627</v>
      </c>
    </row>
    <row r="21" spans="1:5" x14ac:dyDescent="0.25">
      <c r="A21" t="s">
        <v>628</v>
      </c>
      <c r="B21" t="s">
        <v>625</v>
      </c>
      <c r="C21" t="s">
        <v>629</v>
      </c>
      <c r="E21" t="s">
        <v>630</v>
      </c>
    </row>
    <row r="22" spans="1:5" x14ac:dyDescent="0.25">
      <c r="A22" t="s">
        <v>631</v>
      </c>
      <c r="B22" t="s">
        <v>625</v>
      </c>
      <c r="C22" t="s">
        <v>632</v>
      </c>
      <c r="E22" t="s">
        <v>633</v>
      </c>
    </row>
    <row r="23" spans="1:5" x14ac:dyDescent="0.25">
      <c r="A23" t="s">
        <v>44</v>
      </c>
      <c r="B23" t="s">
        <v>617</v>
      </c>
      <c r="C23" t="s">
        <v>634</v>
      </c>
      <c r="E23" t="s">
        <v>635</v>
      </c>
    </row>
    <row r="24" spans="1:5" x14ac:dyDescent="0.25">
      <c r="A24" t="s">
        <v>440</v>
      </c>
      <c r="B24" t="s">
        <v>628</v>
      </c>
      <c r="C24" t="s">
        <v>636</v>
      </c>
      <c r="E24" t="s">
        <v>637</v>
      </c>
    </row>
    <row r="25" spans="1:5" x14ac:dyDescent="0.25">
      <c r="A25" t="s">
        <v>443</v>
      </c>
      <c r="B25" t="s">
        <v>638</v>
      </c>
      <c r="C25" t="s">
        <v>639</v>
      </c>
      <c r="E25" t="s">
        <v>640</v>
      </c>
    </row>
    <row r="26" spans="1:5" x14ac:dyDescent="0.25">
      <c r="A26" t="s">
        <v>430</v>
      </c>
      <c r="B26" t="s">
        <v>628</v>
      </c>
      <c r="C26" t="s">
        <v>641</v>
      </c>
      <c r="E26" t="s">
        <v>642</v>
      </c>
    </row>
    <row r="27" spans="1:5" x14ac:dyDescent="0.25">
      <c r="A27" t="s">
        <v>434</v>
      </c>
      <c r="B27" t="s">
        <v>638</v>
      </c>
      <c r="C27" t="s">
        <v>643</v>
      </c>
      <c r="E27" t="s">
        <v>644</v>
      </c>
    </row>
    <row r="28" spans="1:5" x14ac:dyDescent="0.25">
      <c r="A28" t="s">
        <v>498</v>
      </c>
      <c r="B28" t="s">
        <v>617</v>
      </c>
      <c r="C28" t="s">
        <v>645</v>
      </c>
      <c r="E28" t="s">
        <v>646</v>
      </c>
    </row>
    <row r="29" spans="1:5" x14ac:dyDescent="0.25">
      <c r="A29" t="s">
        <v>445</v>
      </c>
      <c r="B29" t="s">
        <v>631</v>
      </c>
      <c r="C29" t="s">
        <v>647</v>
      </c>
      <c r="E29" t="s">
        <v>648</v>
      </c>
    </row>
    <row r="30" spans="1:5" x14ac:dyDescent="0.25">
      <c r="A30" t="s">
        <v>447</v>
      </c>
      <c r="B30" t="s">
        <v>649</v>
      </c>
      <c r="C30" t="s">
        <v>650</v>
      </c>
      <c r="E30" t="s">
        <v>651</v>
      </c>
    </row>
    <row r="31" spans="1:5" x14ac:dyDescent="0.25">
      <c r="A31" t="s">
        <v>436</v>
      </c>
      <c r="B31" t="s">
        <v>631</v>
      </c>
      <c r="C31" t="s">
        <v>652</v>
      </c>
      <c r="E31" t="s">
        <v>653</v>
      </c>
    </row>
    <row r="32" spans="1:5" x14ac:dyDescent="0.25">
      <c r="A32" t="s">
        <v>654</v>
      </c>
      <c r="B32" t="s">
        <v>649</v>
      </c>
      <c r="C32" t="s">
        <v>655</v>
      </c>
      <c r="E32" t="s">
        <v>656</v>
      </c>
    </row>
    <row r="33" spans="1:5" x14ac:dyDescent="0.25">
      <c r="A33" t="s">
        <v>491</v>
      </c>
      <c r="B33" t="s">
        <v>617</v>
      </c>
      <c r="C33" t="s">
        <v>657</v>
      </c>
      <c r="E33" t="s">
        <v>658</v>
      </c>
    </row>
    <row r="34" spans="1:5" x14ac:dyDescent="0.25">
      <c r="A34" t="s">
        <v>659</v>
      </c>
      <c r="B34" t="s">
        <v>617</v>
      </c>
      <c r="C34" t="s">
        <v>660</v>
      </c>
      <c r="E34" t="s">
        <v>661</v>
      </c>
    </row>
    <row r="35" spans="1:5" x14ac:dyDescent="0.25">
      <c r="A35" t="s">
        <v>638</v>
      </c>
      <c r="B35" t="s">
        <v>659</v>
      </c>
      <c r="C35" t="s">
        <v>662</v>
      </c>
      <c r="E35" t="s">
        <v>663</v>
      </c>
    </row>
    <row r="36" spans="1:5" x14ac:dyDescent="0.25">
      <c r="A36" t="s">
        <v>649</v>
      </c>
      <c r="B36" t="s">
        <v>659</v>
      </c>
      <c r="C36" t="s">
        <v>664</v>
      </c>
      <c r="E36" t="s">
        <v>665</v>
      </c>
    </row>
    <row r="37" spans="1:5" x14ac:dyDescent="0.25">
      <c r="A37" t="s">
        <v>500</v>
      </c>
      <c r="B37" t="s">
        <v>617</v>
      </c>
      <c r="C37" t="s">
        <v>666</v>
      </c>
      <c r="E37" t="s">
        <v>667</v>
      </c>
    </row>
    <row r="38" spans="1:5" x14ac:dyDescent="0.25">
      <c r="A38" t="s">
        <v>502</v>
      </c>
      <c r="B38" t="s">
        <v>617</v>
      </c>
      <c r="C38" t="s">
        <v>668</v>
      </c>
      <c r="E38" t="s">
        <v>669</v>
      </c>
    </row>
    <row r="39" spans="1:5" x14ac:dyDescent="0.25">
      <c r="A39" t="s">
        <v>496</v>
      </c>
      <c r="B39" t="s">
        <v>617</v>
      </c>
      <c r="C39" t="s">
        <v>670</v>
      </c>
      <c r="E39" t="s">
        <v>671</v>
      </c>
    </row>
    <row r="40" spans="1:5" x14ac:dyDescent="0.25">
      <c r="A40" t="s">
        <v>504</v>
      </c>
      <c r="B40" t="s">
        <v>617</v>
      </c>
      <c r="C40" t="s">
        <v>672</v>
      </c>
      <c r="E40" t="s">
        <v>673</v>
      </c>
    </row>
    <row r="41" spans="1:5" x14ac:dyDescent="0.25">
      <c r="A41" t="s">
        <v>674</v>
      </c>
      <c r="C41" t="s">
        <v>675</v>
      </c>
      <c r="E41" t="s">
        <v>676</v>
      </c>
    </row>
    <row r="42" spans="1:5" x14ac:dyDescent="0.25">
      <c r="A42" t="s">
        <v>514</v>
      </c>
      <c r="C42" t="s">
        <v>515</v>
      </c>
      <c r="E42" t="s">
        <v>677</v>
      </c>
    </row>
    <row r="43" spans="1:5" x14ac:dyDescent="0.25">
      <c r="A43" t="s">
        <v>512</v>
      </c>
      <c r="C43" t="s">
        <v>513</v>
      </c>
      <c r="E43" t="s">
        <v>678</v>
      </c>
    </row>
    <row r="44" spans="1:5" x14ac:dyDescent="0.25">
      <c r="A44" t="s">
        <v>679</v>
      </c>
      <c r="C44" t="s">
        <v>680</v>
      </c>
      <c r="E44" t="s">
        <v>681</v>
      </c>
    </row>
    <row r="45" spans="1:5" x14ac:dyDescent="0.25">
      <c r="A45" t="s">
        <v>682</v>
      </c>
      <c r="B45" t="s">
        <v>679</v>
      </c>
      <c r="C45" t="s">
        <v>683</v>
      </c>
      <c r="E45" t="s">
        <v>684</v>
      </c>
    </row>
    <row r="46" spans="1:5" x14ac:dyDescent="0.25">
      <c r="A46" t="s">
        <v>685</v>
      </c>
      <c r="B46" t="s">
        <v>679</v>
      </c>
      <c r="C46" t="s">
        <v>686</v>
      </c>
      <c r="E46" t="s">
        <v>687</v>
      </c>
    </row>
    <row r="47" spans="1:5" x14ac:dyDescent="0.25">
      <c r="A47" t="s">
        <v>688</v>
      </c>
      <c r="B47" t="s">
        <v>679</v>
      </c>
      <c r="C47" t="s">
        <v>689</v>
      </c>
      <c r="E47" t="s">
        <v>690</v>
      </c>
    </row>
    <row r="48" spans="1:5" x14ac:dyDescent="0.25">
      <c r="A48" t="s">
        <v>691</v>
      </c>
      <c r="B48" t="s">
        <v>688</v>
      </c>
      <c r="C48" t="s">
        <v>692</v>
      </c>
      <c r="E48" t="s">
        <v>693</v>
      </c>
    </row>
    <row r="49" spans="1:5" x14ac:dyDescent="0.25">
      <c r="A49" t="s">
        <v>694</v>
      </c>
      <c r="B49" t="s">
        <v>688</v>
      </c>
      <c r="C49" t="s">
        <v>695</v>
      </c>
      <c r="E49" t="s">
        <v>696</v>
      </c>
    </row>
    <row r="50" spans="1:5" x14ac:dyDescent="0.25">
      <c r="A50" t="s">
        <v>697</v>
      </c>
      <c r="B50" t="s">
        <v>688</v>
      </c>
      <c r="C50" t="s">
        <v>698</v>
      </c>
      <c r="E50" t="s">
        <v>699</v>
      </c>
    </row>
    <row r="51" spans="1:5" x14ac:dyDescent="0.25">
      <c r="A51" t="s">
        <v>700</v>
      </c>
      <c r="B51" t="s">
        <v>688</v>
      </c>
      <c r="C51" t="s">
        <v>701</v>
      </c>
      <c r="E51" t="s">
        <v>702</v>
      </c>
    </row>
    <row r="52" spans="1:5" x14ac:dyDescent="0.25">
      <c r="A52" t="s">
        <v>703</v>
      </c>
      <c r="B52" t="s">
        <v>688</v>
      </c>
      <c r="C52" t="s">
        <v>704</v>
      </c>
      <c r="E52" t="s">
        <v>705</v>
      </c>
    </row>
    <row r="53" spans="1:5" x14ac:dyDescent="0.25">
      <c r="A53" t="s">
        <v>706</v>
      </c>
      <c r="B53" t="s">
        <v>688</v>
      </c>
      <c r="C53" t="s">
        <v>707</v>
      </c>
      <c r="E53" t="s">
        <v>708</v>
      </c>
    </row>
    <row r="54" spans="1:5" x14ac:dyDescent="0.25">
      <c r="A54" t="s">
        <v>709</v>
      </c>
      <c r="B54" t="s">
        <v>679</v>
      </c>
      <c r="C54" t="s">
        <v>710</v>
      </c>
      <c r="E54" t="s">
        <v>711</v>
      </c>
    </row>
    <row r="55" spans="1:5" x14ac:dyDescent="0.25">
      <c r="A55" t="s">
        <v>712</v>
      </c>
      <c r="B55" t="s">
        <v>709</v>
      </c>
      <c r="C55" t="s">
        <v>713</v>
      </c>
      <c r="E55" t="s">
        <v>714</v>
      </c>
    </row>
    <row r="56" spans="1:5" x14ac:dyDescent="0.25">
      <c r="A56" t="s">
        <v>715</v>
      </c>
      <c r="B56" t="s">
        <v>709</v>
      </c>
      <c r="C56" t="s">
        <v>716</v>
      </c>
      <c r="E56" t="s">
        <v>717</v>
      </c>
    </row>
    <row r="57" spans="1:5" x14ac:dyDescent="0.25">
      <c r="A57" t="s">
        <v>718</v>
      </c>
      <c r="B57" t="s">
        <v>709</v>
      </c>
      <c r="C57" t="s">
        <v>719</v>
      </c>
      <c r="E57" t="s">
        <v>720</v>
      </c>
    </row>
    <row r="58" spans="1:5" x14ac:dyDescent="0.25">
      <c r="A58" t="s">
        <v>721</v>
      </c>
      <c r="B58" t="s">
        <v>709</v>
      </c>
      <c r="C58" t="s">
        <v>722</v>
      </c>
      <c r="E58" t="s">
        <v>723</v>
      </c>
    </row>
    <row r="59" spans="1:5" x14ac:dyDescent="0.25">
      <c r="A59" t="s">
        <v>724</v>
      </c>
      <c r="B59" t="s">
        <v>709</v>
      </c>
      <c r="C59" t="s">
        <v>725</v>
      </c>
      <c r="E59" t="s">
        <v>726</v>
      </c>
    </row>
    <row r="60" spans="1:5" x14ac:dyDescent="0.25">
      <c r="A60" t="s">
        <v>727</v>
      </c>
      <c r="B60" t="s">
        <v>679</v>
      </c>
      <c r="C60" t="s">
        <v>728</v>
      </c>
      <c r="E60" t="s">
        <v>729</v>
      </c>
    </row>
    <row r="61" spans="1:5" x14ac:dyDescent="0.25">
      <c r="A61" t="s">
        <v>59</v>
      </c>
      <c r="C61" t="s">
        <v>60</v>
      </c>
      <c r="E61" t="s">
        <v>730</v>
      </c>
    </row>
    <row r="62" spans="1:5" x14ac:dyDescent="0.25">
      <c r="A62" t="s">
        <v>731</v>
      </c>
      <c r="C62" t="s">
        <v>732</v>
      </c>
      <c r="E62" t="s">
        <v>733</v>
      </c>
    </row>
    <row r="63" spans="1:5" x14ac:dyDescent="0.25">
      <c r="A63" t="s">
        <v>734</v>
      </c>
      <c r="C63" t="s">
        <v>735</v>
      </c>
      <c r="E63" t="s">
        <v>736</v>
      </c>
    </row>
    <row r="64" spans="1:5" x14ac:dyDescent="0.25">
      <c r="A64" t="s">
        <v>737</v>
      </c>
      <c r="B64" t="s">
        <v>734</v>
      </c>
      <c r="C64" t="s">
        <v>738</v>
      </c>
      <c r="E64" t="s">
        <v>739</v>
      </c>
    </row>
    <row r="65" spans="1:5" x14ac:dyDescent="0.25">
      <c r="A65" t="s">
        <v>740</v>
      </c>
      <c r="B65" t="s">
        <v>734</v>
      </c>
      <c r="C65" t="s">
        <v>741</v>
      </c>
      <c r="E65" t="s">
        <v>742</v>
      </c>
    </row>
    <row r="66" spans="1:5" x14ac:dyDescent="0.25">
      <c r="A66" t="s">
        <v>743</v>
      </c>
      <c r="B66" t="s">
        <v>734</v>
      </c>
      <c r="C66" t="s">
        <v>744</v>
      </c>
      <c r="E66" t="s">
        <v>745</v>
      </c>
    </row>
    <row r="67" spans="1:5" x14ac:dyDescent="0.25">
      <c r="A67" t="s">
        <v>746</v>
      </c>
      <c r="B67" t="s">
        <v>734</v>
      </c>
      <c r="C67" t="s">
        <v>747</v>
      </c>
      <c r="E67" t="s">
        <v>748</v>
      </c>
    </row>
    <row r="68" spans="1:5" x14ac:dyDescent="0.25">
      <c r="A68" t="s">
        <v>749</v>
      </c>
      <c r="B68" t="s">
        <v>734</v>
      </c>
      <c r="C68" t="s">
        <v>750</v>
      </c>
      <c r="E68" t="s">
        <v>751</v>
      </c>
    </row>
    <row r="69" spans="1:5" x14ac:dyDescent="0.25">
      <c r="A69" t="s">
        <v>752</v>
      </c>
      <c r="B69" t="s">
        <v>734</v>
      </c>
      <c r="C69" t="s">
        <v>753</v>
      </c>
      <c r="E69" t="s">
        <v>754</v>
      </c>
    </row>
    <row r="70" spans="1:5" x14ac:dyDescent="0.25">
      <c r="A70" t="s">
        <v>755</v>
      </c>
      <c r="B70" t="s">
        <v>734</v>
      </c>
      <c r="C70" t="s">
        <v>756</v>
      </c>
      <c r="E70" t="s">
        <v>757</v>
      </c>
    </row>
    <row r="71" spans="1:5" x14ac:dyDescent="0.25">
      <c r="A71" t="s">
        <v>758</v>
      </c>
      <c r="B71" t="s">
        <v>734</v>
      </c>
      <c r="C71" t="s">
        <v>759</v>
      </c>
      <c r="E71" t="s">
        <v>760</v>
      </c>
    </row>
    <row r="72" spans="1:5" x14ac:dyDescent="0.25">
      <c r="A72" t="s">
        <v>761</v>
      </c>
      <c r="B72" t="s">
        <v>734</v>
      </c>
      <c r="C72" t="s">
        <v>762</v>
      </c>
      <c r="E72" t="s">
        <v>763</v>
      </c>
    </row>
    <row r="73" spans="1:5" x14ac:dyDescent="0.25">
      <c r="A73" t="s">
        <v>87</v>
      </c>
      <c r="C73" t="s">
        <v>88</v>
      </c>
      <c r="E73" t="s">
        <v>764</v>
      </c>
    </row>
    <row r="74" spans="1:5" x14ac:dyDescent="0.25">
      <c r="A74" t="s">
        <v>92</v>
      </c>
      <c r="C74" t="s">
        <v>92</v>
      </c>
      <c r="E74" t="s">
        <v>765</v>
      </c>
    </row>
    <row r="75" spans="1:5" x14ac:dyDescent="0.25">
      <c r="A75" t="s">
        <v>766</v>
      </c>
      <c r="C75" t="s">
        <v>767</v>
      </c>
      <c r="E75" t="s">
        <v>768</v>
      </c>
    </row>
    <row r="76" spans="1:5" x14ac:dyDescent="0.25">
      <c r="A76" t="s">
        <v>208</v>
      </c>
      <c r="C76" t="s">
        <v>769</v>
      </c>
      <c r="E76" t="s">
        <v>770</v>
      </c>
    </row>
    <row r="77" spans="1:5" x14ac:dyDescent="0.25">
      <c r="A77" t="s">
        <v>771</v>
      </c>
      <c r="C77" t="s">
        <v>772</v>
      </c>
      <c r="E77" t="s">
        <v>773</v>
      </c>
    </row>
    <row r="78" spans="1:5" x14ac:dyDescent="0.25">
      <c r="A78" t="s">
        <v>774</v>
      </c>
      <c r="B78" t="s">
        <v>771</v>
      </c>
      <c r="C78" t="s">
        <v>775</v>
      </c>
      <c r="E78" t="s">
        <v>776</v>
      </c>
    </row>
    <row r="79" spans="1:5" x14ac:dyDescent="0.25">
      <c r="A79" t="s">
        <v>777</v>
      </c>
      <c r="B79" t="s">
        <v>771</v>
      </c>
      <c r="C79" t="s">
        <v>778</v>
      </c>
      <c r="E79" t="s">
        <v>779</v>
      </c>
    </row>
    <row r="80" spans="1:5" x14ac:dyDescent="0.25">
      <c r="A80" t="s">
        <v>780</v>
      </c>
      <c r="B80" t="s">
        <v>771</v>
      </c>
      <c r="C80" t="s">
        <v>781</v>
      </c>
      <c r="E80" t="s">
        <v>782</v>
      </c>
    </row>
    <row r="81" spans="1:5" x14ac:dyDescent="0.25">
      <c r="A81" t="s">
        <v>783</v>
      </c>
      <c r="C81" t="s">
        <v>784</v>
      </c>
      <c r="E81" t="s">
        <v>785</v>
      </c>
    </row>
    <row r="82" spans="1:5" x14ac:dyDescent="0.25">
      <c r="A82" t="s">
        <v>786</v>
      </c>
      <c r="C82" t="s">
        <v>787</v>
      </c>
      <c r="E82" t="s">
        <v>788</v>
      </c>
    </row>
    <row r="83" spans="1:5" x14ac:dyDescent="0.25">
      <c r="A83" t="s">
        <v>789</v>
      </c>
      <c r="B83" t="s">
        <v>786</v>
      </c>
      <c r="C83" t="s">
        <v>790</v>
      </c>
      <c r="E83" t="s">
        <v>791</v>
      </c>
    </row>
    <row r="84" spans="1:5" x14ac:dyDescent="0.25">
      <c r="A84" t="s">
        <v>792</v>
      </c>
      <c r="B84" t="s">
        <v>786</v>
      </c>
      <c r="C84" t="s">
        <v>793</v>
      </c>
      <c r="E84" t="s">
        <v>794</v>
      </c>
    </row>
    <row r="85" spans="1:5" x14ac:dyDescent="0.25">
      <c r="A85" t="s">
        <v>795</v>
      </c>
      <c r="B85" t="s">
        <v>786</v>
      </c>
      <c r="C85" t="s">
        <v>796</v>
      </c>
      <c r="E85" t="s">
        <v>797</v>
      </c>
    </row>
    <row r="86" spans="1:5" x14ac:dyDescent="0.25">
      <c r="A86" t="s">
        <v>798</v>
      </c>
      <c r="B86" t="s">
        <v>786</v>
      </c>
      <c r="C86" t="s">
        <v>799</v>
      </c>
      <c r="E86" t="s">
        <v>800</v>
      </c>
    </row>
    <row r="87" spans="1:5" x14ac:dyDescent="0.25">
      <c r="A87" t="s">
        <v>801</v>
      </c>
      <c r="B87" t="s">
        <v>786</v>
      </c>
      <c r="C87" t="s">
        <v>802</v>
      </c>
      <c r="E87" t="s">
        <v>803</v>
      </c>
    </row>
    <row r="88" spans="1:5" x14ac:dyDescent="0.25">
      <c r="A88" t="s">
        <v>804</v>
      </c>
      <c r="B88" t="s">
        <v>786</v>
      </c>
      <c r="C88" t="s">
        <v>805</v>
      </c>
      <c r="E88" t="s">
        <v>806</v>
      </c>
    </row>
    <row r="89" spans="1:5" x14ac:dyDescent="0.25">
      <c r="A89" t="s">
        <v>807</v>
      </c>
      <c r="B89" t="s">
        <v>786</v>
      </c>
      <c r="C89" t="s">
        <v>808</v>
      </c>
      <c r="E89" t="s">
        <v>809</v>
      </c>
    </row>
    <row r="90" spans="1:5" x14ac:dyDescent="0.25">
      <c r="A90" t="s">
        <v>810</v>
      </c>
      <c r="B90" t="s">
        <v>786</v>
      </c>
      <c r="C90" t="s">
        <v>811</v>
      </c>
      <c r="E90" t="s">
        <v>812</v>
      </c>
    </row>
    <row r="91" spans="1:5" x14ac:dyDescent="0.25">
      <c r="A91" t="s">
        <v>813</v>
      </c>
      <c r="B91" t="s">
        <v>786</v>
      </c>
      <c r="C91" t="s">
        <v>814</v>
      </c>
      <c r="E91" t="s">
        <v>815</v>
      </c>
    </row>
    <row r="92" spans="1:5" x14ac:dyDescent="0.25">
      <c r="A92" t="s">
        <v>816</v>
      </c>
      <c r="B92" t="s">
        <v>786</v>
      </c>
      <c r="C92" t="s">
        <v>817</v>
      </c>
      <c r="E92" t="s">
        <v>818</v>
      </c>
    </row>
    <row r="93" spans="1:5" x14ac:dyDescent="0.25">
      <c r="A93" t="s">
        <v>819</v>
      </c>
      <c r="B93" t="s">
        <v>786</v>
      </c>
      <c r="C93" t="s">
        <v>820</v>
      </c>
      <c r="E93" t="s">
        <v>821</v>
      </c>
    </row>
    <row r="94" spans="1:5" x14ac:dyDescent="0.25">
      <c r="A94" t="s">
        <v>822</v>
      </c>
      <c r="B94" t="s">
        <v>786</v>
      </c>
      <c r="C94" t="s">
        <v>823</v>
      </c>
      <c r="E94" t="s">
        <v>824</v>
      </c>
    </row>
    <row r="95" spans="1:5" x14ac:dyDescent="0.25">
      <c r="A95" t="s">
        <v>825</v>
      </c>
      <c r="B95" t="s">
        <v>786</v>
      </c>
      <c r="C95" t="s">
        <v>826</v>
      </c>
      <c r="E95" t="s">
        <v>827</v>
      </c>
    </row>
    <row r="96" spans="1:5" x14ac:dyDescent="0.25">
      <c r="A96" t="s">
        <v>828</v>
      </c>
      <c r="B96" t="s">
        <v>786</v>
      </c>
      <c r="C96" t="s">
        <v>829</v>
      </c>
      <c r="E96" t="s">
        <v>830</v>
      </c>
    </row>
    <row r="97" spans="1:5" x14ac:dyDescent="0.25">
      <c r="A97" t="s">
        <v>831</v>
      </c>
      <c r="B97" t="s">
        <v>786</v>
      </c>
      <c r="C97" t="s">
        <v>832</v>
      </c>
      <c r="E97" t="s">
        <v>833</v>
      </c>
    </row>
    <row r="98" spans="1:5" x14ac:dyDescent="0.25">
      <c r="A98" t="s">
        <v>834</v>
      </c>
      <c r="B98" t="s">
        <v>786</v>
      </c>
      <c r="C98" t="s">
        <v>835</v>
      </c>
      <c r="E98" t="s">
        <v>836</v>
      </c>
    </row>
    <row r="99" spans="1:5" x14ac:dyDescent="0.25">
      <c r="A99" t="s">
        <v>837</v>
      </c>
      <c r="B99" t="s">
        <v>786</v>
      </c>
      <c r="C99" t="s">
        <v>838</v>
      </c>
      <c r="E99" t="s">
        <v>839</v>
      </c>
    </row>
    <row r="100" spans="1:5" x14ac:dyDescent="0.25">
      <c r="A100" t="s">
        <v>840</v>
      </c>
      <c r="B100" t="s">
        <v>786</v>
      </c>
      <c r="C100" t="s">
        <v>841</v>
      </c>
      <c r="E100" t="s">
        <v>842</v>
      </c>
    </row>
    <row r="101" spans="1:5" x14ac:dyDescent="0.25">
      <c r="A101" t="s">
        <v>843</v>
      </c>
      <c r="B101" t="s">
        <v>786</v>
      </c>
      <c r="C101" t="s">
        <v>844</v>
      </c>
      <c r="E101" t="s">
        <v>845</v>
      </c>
    </row>
    <row r="102" spans="1:5" x14ac:dyDescent="0.25">
      <c r="A102" t="s">
        <v>846</v>
      </c>
      <c r="B102" t="s">
        <v>786</v>
      </c>
      <c r="C102" t="s">
        <v>847</v>
      </c>
      <c r="E102" t="s">
        <v>848</v>
      </c>
    </row>
    <row r="103" spans="1:5" x14ac:dyDescent="0.25">
      <c r="A103" t="s">
        <v>849</v>
      </c>
      <c r="B103" t="s">
        <v>786</v>
      </c>
      <c r="C103" t="s">
        <v>850</v>
      </c>
      <c r="E103" t="s">
        <v>851</v>
      </c>
    </row>
    <row r="104" spans="1:5" x14ac:dyDescent="0.25">
      <c r="A104" t="s">
        <v>852</v>
      </c>
      <c r="B104" t="s">
        <v>786</v>
      </c>
      <c r="C104" t="s">
        <v>853</v>
      </c>
      <c r="E104" t="s">
        <v>854</v>
      </c>
    </row>
    <row r="105" spans="1:5" x14ac:dyDescent="0.25">
      <c r="A105" t="s">
        <v>855</v>
      </c>
      <c r="B105" t="s">
        <v>786</v>
      </c>
      <c r="C105" t="s">
        <v>856</v>
      </c>
      <c r="E105" t="s">
        <v>857</v>
      </c>
    </row>
    <row r="106" spans="1:5" x14ac:dyDescent="0.25">
      <c r="A106" t="s">
        <v>858</v>
      </c>
      <c r="B106" t="s">
        <v>786</v>
      </c>
      <c r="C106" t="s">
        <v>859</v>
      </c>
      <c r="E106" t="s">
        <v>860</v>
      </c>
    </row>
    <row r="107" spans="1:5" x14ac:dyDescent="0.25">
      <c r="A107" t="s">
        <v>861</v>
      </c>
      <c r="B107" t="s">
        <v>858</v>
      </c>
      <c r="C107" t="s">
        <v>862</v>
      </c>
      <c r="E107" t="s">
        <v>863</v>
      </c>
    </row>
    <row r="108" spans="1:5" x14ac:dyDescent="0.25">
      <c r="A108" t="s">
        <v>864</v>
      </c>
      <c r="B108" t="s">
        <v>858</v>
      </c>
      <c r="C108" t="s">
        <v>865</v>
      </c>
      <c r="E108" t="s">
        <v>866</v>
      </c>
    </row>
    <row r="109" spans="1:5" x14ac:dyDescent="0.25">
      <c r="A109" t="s">
        <v>867</v>
      </c>
      <c r="B109" t="s">
        <v>858</v>
      </c>
      <c r="C109" t="s">
        <v>868</v>
      </c>
      <c r="E109" t="s">
        <v>869</v>
      </c>
    </row>
    <row r="110" spans="1:5" x14ac:dyDescent="0.25">
      <c r="A110" t="s">
        <v>870</v>
      </c>
      <c r="B110" t="s">
        <v>858</v>
      </c>
      <c r="C110" t="s">
        <v>871</v>
      </c>
      <c r="E110" t="s">
        <v>872</v>
      </c>
    </row>
    <row r="111" spans="1:5" x14ac:dyDescent="0.25">
      <c r="A111" t="s">
        <v>873</v>
      </c>
      <c r="B111" t="s">
        <v>858</v>
      </c>
      <c r="C111" t="s">
        <v>874</v>
      </c>
      <c r="E111" t="s">
        <v>875</v>
      </c>
    </row>
    <row r="112" spans="1:5" x14ac:dyDescent="0.25">
      <c r="A112" t="s">
        <v>876</v>
      </c>
      <c r="B112" t="s">
        <v>858</v>
      </c>
      <c r="C112" t="s">
        <v>877</v>
      </c>
      <c r="E112" t="s">
        <v>878</v>
      </c>
    </row>
    <row r="113" spans="1:5" x14ac:dyDescent="0.25">
      <c r="A113" t="s">
        <v>879</v>
      </c>
      <c r="B113" t="s">
        <v>858</v>
      </c>
      <c r="C113" t="s">
        <v>880</v>
      </c>
      <c r="E113" t="s">
        <v>881</v>
      </c>
    </row>
    <row r="114" spans="1:5" x14ac:dyDescent="0.25">
      <c r="A114" t="s">
        <v>882</v>
      </c>
      <c r="B114" t="s">
        <v>858</v>
      </c>
      <c r="C114" t="s">
        <v>883</v>
      </c>
      <c r="E114" t="s">
        <v>884</v>
      </c>
    </row>
    <row r="115" spans="1:5" x14ac:dyDescent="0.25">
      <c r="A115" t="s">
        <v>885</v>
      </c>
      <c r="B115" t="s">
        <v>858</v>
      </c>
      <c r="C115" t="s">
        <v>886</v>
      </c>
      <c r="E115" t="s">
        <v>887</v>
      </c>
    </row>
    <row r="116" spans="1:5" x14ac:dyDescent="0.25">
      <c r="A116" t="s">
        <v>888</v>
      </c>
      <c r="B116" t="s">
        <v>858</v>
      </c>
      <c r="C116" t="s">
        <v>889</v>
      </c>
      <c r="E116" t="s">
        <v>890</v>
      </c>
    </row>
    <row r="117" spans="1:5" x14ac:dyDescent="0.25">
      <c r="A117" t="s">
        <v>891</v>
      </c>
      <c r="B117" t="s">
        <v>858</v>
      </c>
      <c r="C117" t="s">
        <v>892</v>
      </c>
      <c r="E117" t="s">
        <v>893</v>
      </c>
    </row>
    <row r="118" spans="1:5" x14ac:dyDescent="0.25">
      <c r="A118" t="s">
        <v>894</v>
      </c>
      <c r="B118" t="s">
        <v>858</v>
      </c>
      <c r="C118" t="s">
        <v>895</v>
      </c>
      <c r="E118" t="s">
        <v>896</v>
      </c>
    </row>
    <row r="119" spans="1:5" x14ac:dyDescent="0.25">
      <c r="A119" t="s">
        <v>897</v>
      </c>
      <c r="B119" t="s">
        <v>858</v>
      </c>
      <c r="C119" t="s">
        <v>898</v>
      </c>
      <c r="E119" t="s">
        <v>899</v>
      </c>
    </row>
    <row r="120" spans="1:5" x14ac:dyDescent="0.25">
      <c r="A120" t="s">
        <v>900</v>
      </c>
      <c r="B120" t="s">
        <v>858</v>
      </c>
      <c r="C120" t="s">
        <v>901</v>
      </c>
      <c r="E120" t="s">
        <v>902</v>
      </c>
    </row>
    <row r="121" spans="1:5" x14ac:dyDescent="0.25">
      <c r="A121" t="s">
        <v>903</v>
      </c>
      <c r="B121" t="s">
        <v>786</v>
      </c>
      <c r="C121" t="s">
        <v>904</v>
      </c>
      <c r="E121" t="s">
        <v>905</v>
      </c>
    </row>
    <row r="122" spans="1:5" x14ac:dyDescent="0.25">
      <c r="A122" t="s">
        <v>906</v>
      </c>
      <c r="B122" t="s">
        <v>786</v>
      </c>
      <c r="C122" t="s">
        <v>907</v>
      </c>
      <c r="E122" t="s">
        <v>908</v>
      </c>
    </row>
    <row r="123" spans="1:5" x14ac:dyDescent="0.25">
      <c r="A123" t="s">
        <v>909</v>
      </c>
      <c r="B123" t="s">
        <v>786</v>
      </c>
      <c r="C123" t="s">
        <v>910</v>
      </c>
      <c r="E123" t="s">
        <v>911</v>
      </c>
    </row>
    <row r="124" spans="1:5" x14ac:dyDescent="0.25">
      <c r="A124" t="s">
        <v>912</v>
      </c>
      <c r="B124" t="s">
        <v>786</v>
      </c>
      <c r="C124" t="s">
        <v>913</v>
      </c>
      <c r="E124" t="s">
        <v>914</v>
      </c>
    </row>
    <row r="125" spans="1:5" x14ac:dyDescent="0.25">
      <c r="A125" t="s">
        <v>915</v>
      </c>
      <c r="B125" t="s">
        <v>786</v>
      </c>
      <c r="C125" t="s">
        <v>916</v>
      </c>
      <c r="E125" t="s">
        <v>917</v>
      </c>
    </row>
    <row r="126" spans="1:5" x14ac:dyDescent="0.25">
      <c r="A126" t="s">
        <v>918</v>
      </c>
      <c r="B126" t="s">
        <v>786</v>
      </c>
      <c r="C126" t="s">
        <v>919</v>
      </c>
      <c r="E126" t="s">
        <v>920</v>
      </c>
    </row>
    <row r="127" spans="1:5" x14ac:dyDescent="0.25">
      <c r="A127" t="s">
        <v>921</v>
      </c>
      <c r="B127" t="s">
        <v>786</v>
      </c>
      <c r="C127" t="s">
        <v>922</v>
      </c>
      <c r="E127" t="s">
        <v>923</v>
      </c>
    </row>
    <row r="128" spans="1:5" x14ac:dyDescent="0.25">
      <c r="A128" t="s">
        <v>924</v>
      </c>
      <c r="B128" t="s">
        <v>786</v>
      </c>
      <c r="C128" t="s">
        <v>925</v>
      </c>
      <c r="E128" t="s">
        <v>926</v>
      </c>
    </row>
    <row r="129" spans="1:5" x14ac:dyDescent="0.25">
      <c r="A129" t="s">
        <v>927</v>
      </c>
      <c r="B129" t="s">
        <v>786</v>
      </c>
      <c r="C129" t="s">
        <v>928</v>
      </c>
      <c r="E129" t="s">
        <v>929</v>
      </c>
    </row>
    <row r="130" spans="1:5" x14ac:dyDescent="0.25">
      <c r="A130" t="s">
        <v>930</v>
      </c>
      <c r="B130" t="s">
        <v>786</v>
      </c>
      <c r="C130" t="s">
        <v>931</v>
      </c>
      <c r="E130" t="s">
        <v>932</v>
      </c>
    </row>
    <row r="131" spans="1:5" x14ac:dyDescent="0.25">
      <c r="A131" t="s">
        <v>933</v>
      </c>
      <c r="B131" t="s">
        <v>786</v>
      </c>
      <c r="C131" t="s">
        <v>934</v>
      </c>
      <c r="E131" t="s">
        <v>935</v>
      </c>
    </row>
    <row r="132" spans="1:5" x14ac:dyDescent="0.25">
      <c r="A132" t="s">
        <v>936</v>
      </c>
      <c r="B132" t="s">
        <v>786</v>
      </c>
      <c r="C132" t="s">
        <v>937</v>
      </c>
      <c r="E132" t="s">
        <v>938</v>
      </c>
    </row>
    <row r="133" spans="1:5" x14ac:dyDescent="0.25">
      <c r="A133" t="s">
        <v>939</v>
      </c>
      <c r="B133" t="s">
        <v>786</v>
      </c>
      <c r="C133" t="s">
        <v>940</v>
      </c>
      <c r="E133" t="s">
        <v>941</v>
      </c>
    </row>
    <row r="134" spans="1:5" x14ac:dyDescent="0.25">
      <c r="A134" t="s">
        <v>942</v>
      </c>
      <c r="B134" t="s">
        <v>786</v>
      </c>
      <c r="C134" t="s">
        <v>943</v>
      </c>
      <c r="E134" t="s">
        <v>944</v>
      </c>
    </row>
    <row r="135" spans="1:5" x14ac:dyDescent="0.25">
      <c r="A135" t="s">
        <v>945</v>
      </c>
      <c r="B135" t="s">
        <v>786</v>
      </c>
      <c r="C135" t="s">
        <v>946</v>
      </c>
      <c r="E135" t="s">
        <v>947</v>
      </c>
    </row>
    <row r="136" spans="1:5" x14ac:dyDescent="0.25">
      <c r="A136" t="s">
        <v>948</v>
      </c>
      <c r="B136" t="s">
        <v>786</v>
      </c>
      <c r="C136" t="s">
        <v>949</v>
      </c>
      <c r="E136" t="s">
        <v>950</v>
      </c>
    </row>
    <row r="137" spans="1:5" x14ac:dyDescent="0.25">
      <c r="A137" t="s">
        <v>951</v>
      </c>
      <c r="B137" t="s">
        <v>786</v>
      </c>
      <c r="C137" t="s">
        <v>952</v>
      </c>
      <c r="E137" t="s">
        <v>953</v>
      </c>
    </row>
    <row r="138" spans="1:5" x14ac:dyDescent="0.25">
      <c r="A138" t="s">
        <v>954</v>
      </c>
      <c r="B138" t="s">
        <v>786</v>
      </c>
      <c r="C138" t="s">
        <v>955</v>
      </c>
      <c r="E138" t="s">
        <v>956</v>
      </c>
    </row>
    <row r="139" spans="1:5" x14ac:dyDescent="0.25">
      <c r="A139" t="s">
        <v>957</v>
      </c>
      <c r="B139" t="s">
        <v>786</v>
      </c>
      <c r="C139" t="s">
        <v>958</v>
      </c>
      <c r="E139" t="s">
        <v>959</v>
      </c>
    </row>
    <row r="140" spans="1:5" x14ac:dyDescent="0.25">
      <c r="A140" t="s">
        <v>960</v>
      </c>
      <c r="B140" t="s">
        <v>786</v>
      </c>
      <c r="C140" t="s">
        <v>961</v>
      </c>
      <c r="E140" t="s">
        <v>962</v>
      </c>
    </row>
    <row r="141" spans="1:5" x14ac:dyDescent="0.25">
      <c r="A141" t="s">
        <v>963</v>
      </c>
      <c r="B141" t="s">
        <v>786</v>
      </c>
      <c r="C141" t="s">
        <v>964</v>
      </c>
      <c r="E141" t="s">
        <v>965</v>
      </c>
    </row>
    <row r="142" spans="1:5" x14ac:dyDescent="0.25">
      <c r="A142" t="s">
        <v>966</v>
      </c>
      <c r="B142" t="s">
        <v>786</v>
      </c>
      <c r="C142" t="s">
        <v>967</v>
      </c>
      <c r="E142" t="s">
        <v>968</v>
      </c>
    </row>
    <row r="143" spans="1:5" x14ac:dyDescent="0.25">
      <c r="A143" t="s">
        <v>969</v>
      </c>
      <c r="B143" t="s">
        <v>966</v>
      </c>
      <c r="C143" t="s">
        <v>970</v>
      </c>
      <c r="E143" t="s">
        <v>971</v>
      </c>
    </row>
    <row r="144" spans="1:5" x14ac:dyDescent="0.25">
      <c r="A144" t="s">
        <v>972</v>
      </c>
      <c r="B144" t="s">
        <v>966</v>
      </c>
      <c r="C144" t="s">
        <v>973</v>
      </c>
      <c r="E144" t="s">
        <v>974</v>
      </c>
    </row>
    <row r="145" spans="1:5" x14ac:dyDescent="0.25">
      <c r="A145" t="s">
        <v>975</v>
      </c>
      <c r="B145" t="s">
        <v>966</v>
      </c>
      <c r="C145" t="s">
        <v>976</v>
      </c>
      <c r="E145" t="s">
        <v>977</v>
      </c>
    </row>
    <row r="146" spans="1:5" x14ac:dyDescent="0.25">
      <c r="A146" t="s">
        <v>978</v>
      </c>
      <c r="B146" t="s">
        <v>966</v>
      </c>
      <c r="C146" t="s">
        <v>979</v>
      </c>
      <c r="E146" t="s">
        <v>980</v>
      </c>
    </row>
    <row r="147" spans="1:5" x14ac:dyDescent="0.25">
      <c r="A147" t="s">
        <v>981</v>
      </c>
      <c r="B147" t="s">
        <v>966</v>
      </c>
      <c r="C147" t="s">
        <v>982</v>
      </c>
      <c r="E147" t="s">
        <v>983</v>
      </c>
    </row>
    <row r="148" spans="1:5" x14ac:dyDescent="0.25">
      <c r="A148" t="s">
        <v>984</v>
      </c>
      <c r="B148" t="s">
        <v>966</v>
      </c>
      <c r="C148" t="s">
        <v>985</v>
      </c>
      <c r="E148" t="s">
        <v>986</v>
      </c>
    </row>
    <row r="149" spans="1:5" x14ac:dyDescent="0.25">
      <c r="A149" t="s">
        <v>987</v>
      </c>
      <c r="B149" t="s">
        <v>966</v>
      </c>
      <c r="C149" t="s">
        <v>988</v>
      </c>
      <c r="E149" t="s">
        <v>989</v>
      </c>
    </row>
    <row r="150" spans="1:5" x14ac:dyDescent="0.25">
      <c r="A150" t="s">
        <v>990</v>
      </c>
      <c r="B150" t="s">
        <v>786</v>
      </c>
      <c r="C150" t="s">
        <v>991</v>
      </c>
      <c r="E150" t="s">
        <v>992</v>
      </c>
    </row>
    <row r="151" spans="1:5" x14ac:dyDescent="0.25">
      <c r="A151" t="s">
        <v>993</v>
      </c>
      <c r="C151" t="s">
        <v>994</v>
      </c>
      <c r="E151" t="s">
        <v>995</v>
      </c>
    </row>
    <row r="152" spans="1:5" x14ac:dyDescent="0.25">
      <c r="A152" t="s">
        <v>996</v>
      </c>
      <c r="C152" t="s">
        <v>997</v>
      </c>
      <c r="E152" t="s">
        <v>998</v>
      </c>
    </row>
    <row r="153" spans="1:5" x14ac:dyDescent="0.25">
      <c r="A153" t="s">
        <v>999</v>
      </c>
      <c r="C153" t="s">
        <v>1000</v>
      </c>
      <c r="D153" t="s">
        <v>1001</v>
      </c>
      <c r="E153" t="s">
        <v>1002</v>
      </c>
    </row>
    <row r="154" spans="1:5" x14ac:dyDescent="0.25">
      <c r="A154" t="s">
        <v>293</v>
      </c>
      <c r="C154" t="s">
        <v>1003</v>
      </c>
      <c r="D154" t="s">
        <v>1001</v>
      </c>
      <c r="E154" t="s">
        <v>1004</v>
      </c>
    </row>
    <row r="155" spans="1:5" x14ac:dyDescent="0.25">
      <c r="A155" t="s">
        <v>1005</v>
      </c>
      <c r="C155" t="s">
        <v>1006</v>
      </c>
      <c r="E155" t="s">
        <v>1007</v>
      </c>
    </row>
    <row r="156" spans="1:5" x14ac:dyDescent="0.25">
      <c r="A156" t="s">
        <v>1008</v>
      </c>
      <c r="C156" t="s">
        <v>1009</v>
      </c>
      <c r="E156" t="s">
        <v>1010</v>
      </c>
    </row>
    <row r="157" spans="1:5" x14ac:dyDescent="0.25">
      <c r="A157" t="s">
        <v>1011</v>
      </c>
      <c r="C157" t="s">
        <v>1012</v>
      </c>
      <c r="E157" t="s">
        <v>1013</v>
      </c>
    </row>
    <row r="158" spans="1:5" x14ac:dyDescent="0.25">
      <c r="A158" t="s">
        <v>1014</v>
      </c>
      <c r="C158" t="s">
        <v>1015</v>
      </c>
      <c r="E158" t="s">
        <v>1016</v>
      </c>
    </row>
    <row r="159" spans="1:5" x14ac:dyDescent="0.25">
      <c r="A159" t="s">
        <v>1017</v>
      </c>
      <c r="B159" t="s">
        <v>1014</v>
      </c>
      <c r="C159" t="s">
        <v>1018</v>
      </c>
      <c r="E159" t="s">
        <v>1019</v>
      </c>
    </row>
    <row r="160" spans="1:5" x14ac:dyDescent="0.25">
      <c r="A160" t="s">
        <v>1020</v>
      </c>
      <c r="B160" t="s">
        <v>1014</v>
      </c>
      <c r="C160" t="s">
        <v>1021</v>
      </c>
      <c r="E160" t="s">
        <v>1022</v>
      </c>
    </row>
    <row r="161" spans="1:5" x14ac:dyDescent="0.25">
      <c r="A161" t="s">
        <v>286</v>
      </c>
      <c r="C161" t="s">
        <v>287</v>
      </c>
      <c r="E161" t="s">
        <v>1023</v>
      </c>
    </row>
    <row r="162" spans="1:5" x14ac:dyDescent="0.25">
      <c r="A162" t="s">
        <v>186</v>
      </c>
      <c r="C162" t="s">
        <v>187</v>
      </c>
      <c r="E162" t="s">
        <v>1024</v>
      </c>
    </row>
    <row r="163" spans="1:5" x14ac:dyDescent="0.25">
      <c r="A163" t="s">
        <v>19</v>
      </c>
      <c r="C163" t="s">
        <v>1025</v>
      </c>
      <c r="E163" t="s">
        <v>1026</v>
      </c>
    </row>
    <row r="164" spans="1:5" x14ac:dyDescent="0.25">
      <c r="A164" t="s">
        <v>11</v>
      </c>
      <c r="C164" t="s">
        <v>1027</v>
      </c>
      <c r="E164" t="s">
        <v>1028</v>
      </c>
    </row>
    <row r="165" spans="1:5" x14ac:dyDescent="0.25">
      <c r="A165" t="s">
        <v>238</v>
      </c>
      <c r="C165" t="s">
        <v>1029</v>
      </c>
      <c r="E165" t="s">
        <v>1030</v>
      </c>
    </row>
    <row r="166" spans="1:5" x14ac:dyDescent="0.25">
      <c r="A166" t="s">
        <v>242</v>
      </c>
      <c r="C166" t="s">
        <v>1031</v>
      </c>
      <c r="E166" t="s">
        <v>1032</v>
      </c>
    </row>
    <row r="167" spans="1:5" x14ac:dyDescent="0.25">
      <c r="A167" t="s">
        <v>180</v>
      </c>
      <c r="C167" t="s">
        <v>1033</v>
      </c>
      <c r="E167" t="s">
        <v>1034</v>
      </c>
    </row>
    <row r="168" spans="1:5" x14ac:dyDescent="0.25">
      <c r="A168" t="s">
        <v>1035</v>
      </c>
      <c r="C168" t="s">
        <v>1036</v>
      </c>
      <c r="E168" t="s">
        <v>1037</v>
      </c>
    </row>
    <row r="169" spans="1:5" x14ac:dyDescent="0.25">
      <c r="A169" t="s">
        <v>1038</v>
      </c>
      <c r="B169" t="s">
        <v>1035</v>
      </c>
      <c r="C169" t="s">
        <v>1039</v>
      </c>
      <c r="E169" t="s">
        <v>1040</v>
      </c>
    </row>
    <row r="170" spans="1:5" x14ac:dyDescent="0.25">
      <c r="A170" t="s">
        <v>1041</v>
      </c>
      <c r="B170" t="s">
        <v>1038</v>
      </c>
      <c r="C170" t="s">
        <v>1042</v>
      </c>
      <c r="E170" t="s">
        <v>1043</v>
      </c>
    </row>
    <row r="171" spans="1:5" x14ac:dyDescent="0.25">
      <c r="A171" t="s">
        <v>1044</v>
      </c>
      <c r="B171" t="s">
        <v>1038</v>
      </c>
      <c r="C171" t="s">
        <v>1045</v>
      </c>
      <c r="E171" t="s">
        <v>1046</v>
      </c>
    </row>
    <row r="172" spans="1:5" x14ac:dyDescent="0.25">
      <c r="A172" t="s">
        <v>1047</v>
      </c>
      <c r="B172" t="s">
        <v>1038</v>
      </c>
      <c r="C172" t="s">
        <v>1048</v>
      </c>
      <c r="E172" t="s">
        <v>1049</v>
      </c>
    </row>
    <row r="173" spans="1:5" x14ac:dyDescent="0.25">
      <c r="A173" t="s">
        <v>1050</v>
      </c>
      <c r="B173" t="s">
        <v>1038</v>
      </c>
      <c r="C173" t="s">
        <v>1051</v>
      </c>
      <c r="E173" t="s">
        <v>1052</v>
      </c>
    </row>
    <row r="174" spans="1:5" x14ac:dyDescent="0.25">
      <c r="A174" t="s">
        <v>1053</v>
      </c>
      <c r="B174" t="s">
        <v>1038</v>
      </c>
      <c r="C174" t="s">
        <v>1054</v>
      </c>
      <c r="E174" t="s">
        <v>1055</v>
      </c>
    </row>
    <row r="175" spans="1:5" x14ac:dyDescent="0.25">
      <c r="A175" t="s">
        <v>1056</v>
      </c>
      <c r="B175" t="s">
        <v>1038</v>
      </c>
      <c r="C175" t="s">
        <v>1057</v>
      </c>
      <c r="E175" t="s">
        <v>1058</v>
      </c>
    </row>
    <row r="176" spans="1:5" x14ac:dyDescent="0.25">
      <c r="A176" t="s">
        <v>1059</v>
      </c>
      <c r="B176" t="s">
        <v>1038</v>
      </c>
      <c r="C176" t="s">
        <v>1060</v>
      </c>
      <c r="E176" t="s">
        <v>1061</v>
      </c>
    </row>
    <row r="177" spans="1:5" x14ac:dyDescent="0.25">
      <c r="A177" t="s">
        <v>1062</v>
      </c>
      <c r="B177" t="s">
        <v>1038</v>
      </c>
      <c r="C177" t="s">
        <v>1063</v>
      </c>
      <c r="E177" t="s">
        <v>1064</v>
      </c>
    </row>
    <row r="178" spans="1:5" x14ac:dyDescent="0.25">
      <c r="A178" t="s">
        <v>1065</v>
      </c>
      <c r="B178" t="s">
        <v>1038</v>
      </c>
      <c r="C178" t="s">
        <v>1066</v>
      </c>
      <c r="E178" t="s">
        <v>1067</v>
      </c>
    </row>
    <row r="179" spans="1:5" x14ac:dyDescent="0.25">
      <c r="A179" t="s">
        <v>1068</v>
      </c>
      <c r="B179" t="s">
        <v>1038</v>
      </c>
      <c r="C179" t="s">
        <v>1069</v>
      </c>
      <c r="E179" t="s">
        <v>1070</v>
      </c>
    </row>
    <row r="180" spans="1:5" x14ac:dyDescent="0.25">
      <c r="A180" t="s">
        <v>1071</v>
      </c>
      <c r="B180" t="s">
        <v>1038</v>
      </c>
      <c r="C180" t="s">
        <v>1072</v>
      </c>
      <c r="E180" t="s">
        <v>1073</v>
      </c>
    </row>
    <row r="181" spans="1:5" x14ac:dyDescent="0.25">
      <c r="A181" t="s">
        <v>1074</v>
      </c>
      <c r="B181" t="s">
        <v>1038</v>
      </c>
      <c r="C181" t="s">
        <v>1075</v>
      </c>
      <c r="E181" t="s">
        <v>1076</v>
      </c>
    </row>
    <row r="182" spans="1:5" x14ac:dyDescent="0.25">
      <c r="A182" t="s">
        <v>1077</v>
      </c>
      <c r="B182" t="s">
        <v>1038</v>
      </c>
      <c r="C182" t="s">
        <v>1078</v>
      </c>
      <c r="E182" t="s">
        <v>1079</v>
      </c>
    </row>
    <row r="183" spans="1:5" x14ac:dyDescent="0.25">
      <c r="A183" t="s">
        <v>1080</v>
      </c>
      <c r="B183" t="s">
        <v>1038</v>
      </c>
      <c r="C183" t="s">
        <v>1081</v>
      </c>
      <c r="E183" t="s">
        <v>1082</v>
      </c>
    </row>
    <row r="184" spans="1:5" x14ac:dyDescent="0.25">
      <c r="A184" t="s">
        <v>1083</v>
      </c>
      <c r="C184" t="s">
        <v>1084</v>
      </c>
      <c r="E184" t="s">
        <v>1085</v>
      </c>
    </row>
    <row r="185" spans="1:5" x14ac:dyDescent="0.25">
      <c r="A185" t="s">
        <v>1086</v>
      </c>
      <c r="B185" t="s">
        <v>1083</v>
      </c>
      <c r="C185" t="s">
        <v>1087</v>
      </c>
      <c r="E185" t="s">
        <v>1088</v>
      </c>
    </row>
    <row r="186" spans="1:5" x14ac:dyDescent="0.25">
      <c r="A186" t="s">
        <v>1089</v>
      </c>
      <c r="B186" t="s">
        <v>1083</v>
      </c>
      <c r="C186" t="s">
        <v>1090</v>
      </c>
      <c r="E186" t="s">
        <v>1091</v>
      </c>
    </row>
    <row r="187" spans="1:5" x14ac:dyDescent="0.25">
      <c r="A187" t="s">
        <v>1092</v>
      </c>
      <c r="B187" t="s">
        <v>1083</v>
      </c>
      <c r="C187" t="s">
        <v>1093</v>
      </c>
      <c r="E187" t="s">
        <v>1094</v>
      </c>
    </row>
    <row r="188" spans="1:5" x14ac:dyDescent="0.25">
      <c r="A188" t="s">
        <v>1095</v>
      </c>
      <c r="B188" t="s">
        <v>1083</v>
      </c>
      <c r="C188" t="s">
        <v>1096</v>
      </c>
      <c r="E188" t="s">
        <v>1097</v>
      </c>
    </row>
    <row r="189" spans="1:5" x14ac:dyDescent="0.25">
      <c r="A189" t="s">
        <v>1098</v>
      </c>
      <c r="B189" t="s">
        <v>1083</v>
      </c>
      <c r="C189" t="s">
        <v>1099</v>
      </c>
      <c r="E189" t="s">
        <v>1100</v>
      </c>
    </row>
    <row r="190" spans="1:5" x14ac:dyDescent="0.25">
      <c r="A190" t="s">
        <v>1101</v>
      </c>
      <c r="B190" t="s">
        <v>1083</v>
      </c>
      <c r="C190" t="s">
        <v>1102</v>
      </c>
      <c r="E190" t="s">
        <v>1103</v>
      </c>
    </row>
    <row r="191" spans="1:5" x14ac:dyDescent="0.25">
      <c r="A191" t="s">
        <v>1104</v>
      </c>
      <c r="B191" t="s">
        <v>1083</v>
      </c>
      <c r="C191" t="s">
        <v>1105</v>
      </c>
      <c r="E191" t="s">
        <v>1106</v>
      </c>
    </row>
    <row r="192" spans="1:5" x14ac:dyDescent="0.25">
      <c r="A192" t="s">
        <v>1107</v>
      </c>
      <c r="B192" t="s">
        <v>1083</v>
      </c>
      <c r="C192" t="s">
        <v>1108</v>
      </c>
      <c r="E192" t="s">
        <v>1109</v>
      </c>
    </row>
    <row r="193" spans="1:5" x14ac:dyDescent="0.25">
      <c r="A193" t="s">
        <v>1110</v>
      </c>
      <c r="B193" t="s">
        <v>1083</v>
      </c>
      <c r="C193" t="s">
        <v>1111</v>
      </c>
      <c r="E193" t="s">
        <v>1112</v>
      </c>
    </row>
    <row r="194" spans="1:5" x14ac:dyDescent="0.25">
      <c r="A194" t="s">
        <v>1113</v>
      </c>
      <c r="B194" t="s">
        <v>1083</v>
      </c>
      <c r="C194" t="s">
        <v>1114</v>
      </c>
      <c r="E194" t="s">
        <v>1115</v>
      </c>
    </row>
    <row r="195" spans="1:5" x14ac:dyDescent="0.25">
      <c r="A195" t="s">
        <v>1116</v>
      </c>
      <c r="B195" t="s">
        <v>1083</v>
      </c>
      <c r="C195" t="s">
        <v>1117</v>
      </c>
      <c r="E195" t="s">
        <v>1118</v>
      </c>
    </row>
    <row r="196" spans="1:5" x14ac:dyDescent="0.25">
      <c r="A196" t="s">
        <v>1119</v>
      </c>
      <c r="B196" t="s">
        <v>1083</v>
      </c>
      <c r="C196" t="s">
        <v>1120</v>
      </c>
      <c r="E196" t="s">
        <v>1121</v>
      </c>
    </row>
    <row r="197" spans="1:5" x14ac:dyDescent="0.25">
      <c r="A197" t="s">
        <v>1122</v>
      </c>
      <c r="B197" t="s">
        <v>1083</v>
      </c>
      <c r="C197" t="s">
        <v>1123</v>
      </c>
      <c r="E197" t="s">
        <v>1124</v>
      </c>
    </row>
    <row r="198" spans="1:5" x14ac:dyDescent="0.25">
      <c r="A198" t="s">
        <v>1125</v>
      </c>
      <c r="B198" t="s">
        <v>1083</v>
      </c>
      <c r="C198" t="s">
        <v>1126</v>
      </c>
      <c r="E198" t="s">
        <v>1127</v>
      </c>
    </row>
    <row r="199" spans="1:5" x14ac:dyDescent="0.25">
      <c r="A199" t="s">
        <v>1128</v>
      </c>
      <c r="B199" t="s">
        <v>1083</v>
      </c>
      <c r="C199" t="s">
        <v>1129</v>
      </c>
      <c r="E199" t="s">
        <v>1130</v>
      </c>
    </row>
    <row r="200" spans="1:5" x14ac:dyDescent="0.25">
      <c r="A200" t="s">
        <v>1131</v>
      </c>
      <c r="B200" t="s">
        <v>1083</v>
      </c>
      <c r="C200" t="s">
        <v>1132</v>
      </c>
      <c r="E200" t="s">
        <v>1133</v>
      </c>
    </row>
    <row r="201" spans="1:5" x14ac:dyDescent="0.25">
      <c r="A201" t="s">
        <v>1134</v>
      </c>
      <c r="B201" t="s">
        <v>1083</v>
      </c>
      <c r="C201" t="s">
        <v>1135</v>
      </c>
      <c r="E201" t="s">
        <v>1136</v>
      </c>
    </row>
    <row r="202" spans="1:5" x14ac:dyDescent="0.25">
      <c r="A202" t="s">
        <v>1137</v>
      </c>
      <c r="B202" t="s">
        <v>1083</v>
      </c>
      <c r="C202" t="s">
        <v>1138</v>
      </c>
      <c r="E202" t="s">
        <v>1139</v>
      </c>
    </row>
    <row r="203" spans="1:5" x14ac:dyDescent="0.25">
      <c r="A203" t="s">
        <v>1140</v>
      </c>
      <c r="B203" t="s">
        <v>1083</v>
      </c>
      <c r="C203" t="s">
        <v>1141</v>
      </c>
      <c r="E203" t="s">
        <v>1142</v>
      </c>
    </row>
    <row r="204" spans="1:5" x14ac:dyDescent="0.25">
      <c r="A204" t="s">
        <v>1143</v>
      </c>
      <c r="B204" t="s">
        <v>1083</v>
      </c>
      <c r="C204" t="s">
        <v>1144</v>
      </c>
      <c r="E204" t="s">
        <v>1145</v>
      </c>
    </row>
    <row r="205" spans="1:5" x14ac:dyDescent="0.25">
      <c r="A205" t="s">
        <v>1146</v>
      </c>
      <c r="B205" t="s">
        <v>1083</v>
      </c>
      <c r="C205" t="s">
        <v>1147</v>
      </c>
      <c r="E205" t="s">
        <v>1148</v>
      </c>
    </row>
    <row r="206" spans="1:5" x14ac:dyDescent="0.25">
      <c r="A206" t="s">
        <v>1149</v>
      </c>
      <c r="B206" t="s">
        <v>1083</v>
      </c>
      <c r="C206" t="s">
        <v>1150</v>
      </c>
      <c r="E206" t="s">
        <v>1151</v>
      </c>
    </row>
    <row r="207" spans="1:5" x14ac:dyDescent="0.25">
      <c r="A207" t="s">
        <v>1152</v>
      </c>
      <c r="B207" t="s">
        <v>1083</v>
      </c>
      <c r="C207" t="s">
        <v>1153</v>
      </c>
      <c r="E207" t="s">
        <v>1154</v>
      </c>
    </row>
    <row r="208" spans="1:5" x14ac:dyDescent="0.25">
      <c r="A208" t="s">
        <v>1155</v>
      </c>
      <c r="B208" t="s">
        <v>1083</v>
      </c>
      <c r="C208" t="s">
        <v>1156</v>
      </c>
      <c r="E208" t="s">
        <v>1157</v>
      </c>
    </row>
    <row r="209" spans="1:5" x14ac:dyDescent="0.25">
      <c r="A209" t="s">
        <v>1158</v>
      </c>
      <c r="B209" t="s">
        <v>1083</v>
      </c>
      <c r="C209" t="s">
        <v>1159</v>
      </c>
      <c r="E209" t="s">
        <v>1160</v>
      </c>
    </row>
    <row r="210" spans="1:5" x14ac:dyDescent="0.25">
      <c r="A210" t="s">
        <v>1161</v>
      </c>
      <c r="B210" t="s">
        <v>1083</v>
      </c>
      <c r="C210" t="s">
        <v>1162</v>
      </c>
      <c r="E210" t="s">
        <v>1163</v>
      </c>
    </row>
    <row r="211" spans="1:5" x14ac:dyDescent="0.25">
      <c r="A211" t="s">
        <v>1164</v>
      </c>
      <c r="B211" t="s">
        <v>1083</v>
      </c>
      <c r="C211" t="s">
        <v>1165</v>
      </c>
      <c r="E211" t="s">
        <v>1166</v>
      </c>
    </row>
    <row r="212" spans="1:5" x14ac:dyDescent="0.25">
      <c r="A212" t="s">
        <v>1167</v>
      </c>
      <c r="B212" t="s">
        <v>1164</v>
      </c>
      <c r="C212" t="s">
        <v>1168</v>
      </c>
      <c r="E212" t="s">
        <v>1169</v>
      </c>
    </row>
    <row r="213" spans="1:5" x14ac:dyDescent="0.25">
      <c r="A213" t="s">
        <v>1170</v>
      </c>
      <c r="B213" t="s">
        <v>1164</v>
      </c>
      <c r="C213" t="s">
        <v>1171</v>
      </c>
      <c r="E213" t="s">
        <v>1172</v>
      </c>
    </row>
    <row r="214" spans="1:5" x14ac:dyDescent="0.25">
      <c r="A214" t="s">
        <v>1173</v>
      </c>
      <c r="B214" t="s">
        <v>1164</v>
      </c>
      <c r="C214" t="s">
        <v>1174</v>
      </c>
      <c r="E214" t="s">
        <v>1175</v>
      </c>
    </row>
    <row r="215" spans="1:5" x14ac:dyDescent="0.25">
      <c r="A215" t="s">
        <v>1176</v>
      </c>
      <c r="B215" t="s">
        <v>1164</v>
      </c>
      <c r="C215" t="s">
        <v>1177</v>
      </c>
      <c r="E215" t="s">
        <v>1178</v>
      </c>
    </row>
    <row r="216" spans="1:5" x14ac:dyDescent="0.25">
      <c r="A216" t="s">
        <v>1179</v>
      </c>
      <c r="B216" t="s">
        <v>1164</v>
      </c>
      <c r="C216" t="s">
        <v>1180</v>
      </c>
      <c r="E216" t="s">
        <v>1181</v>
      </c>
    </row>
    <row r="217" spans="1:5" x14ac:dyDescent="0.25">
      <c r="A217" t="s">
        <v>1182</v>
      </c>
      <c r="B217" t="s">
        <v>1164</v>
      </c>
      <c r="C217" t="s">
        <v>1183</v>
      </c>
      <c r="E217" t="s">
        <v>1184</v>
      </c>
    </row>
    <row r="218" spans="1:5" x14ac:dyDescent="0.25">
      <c r="A218" t="s">
        <v>1185</v>
      </c>
      <c r="B218" t="s">
        <v>1164</v>
      </c>
      <c r="C218" t="s">
        <v>1186</v>
      </c>
      <c r="E218" t="s">
        <v>1187</v>
      </c>
    </row>
    <row r="219" spans="1:5" x14ac:dyDescent="0.25">
      <c r="A219" t="s">
        <v>516</v>
      </c>
      <c r="C219" t="s">
        <v>517</v>
      </c>
      <c r="E219" t="s">
        <v>1188</v>
      </c>
    </row>
    <row r="220" spans="1:5" x14ac:dyDescent="0.25">
      <c r="A220" t="s">
        <v>1189</v>
      </c>
      <c r="C220" t="s">
        <v>1190</v>
      </c>
      <c r="E220" t="s">
        <v>1191</v>
      </c>
    </row>
    <row r="221" spans="1:5" x14ac:dyDescent="0.25">
      <c r="A221" t="s">
        <v>1192</v>
      </c>
      <c r="B221" t="s">
        <v>1189</v>
      </c>
      <c r="C221" t="s">
        <v>1193</v>
      </c>
      <c r="E221" t="s">
        <v>1194</v>
      </c>
    </row>
    <row r="222" spans="1:5" x14ac:dyDescent="0.25">
      <c r="A222" t="s">
        <v>1195</v>
      </c>
      <c r="B222" t="s">
        <v>1189</v>
      </c>
      <c r="C222" t="s">
        <v>1196</v>
      </c>
      <c r="E222" t="s">
        <v>1197</v>
      </c>
    </row>
    <row r="223" spans="1:5" x14ac:dyDescent="0.25">
      <c r="A223" t="s">
        <v>97</v>
      </c>
      <c r="B223" t="s">
        <v>1189</v>
      </c>
      <c r="C223" t="s">
        <v>1198</v>
      </c>
      <c r="E223" t="s">
        <v>1199</v>
      </c>
    </row>
    <row r="224" spans="1:5" x14ac:dyDescent="0.25">
      <c r="A224" t="s">
        <v>1200</v>
      </c>
      <c r="C224" t="s">
        <v>1201</v>
      </c>
      <c r="E224" t="s">
        <v>1202</v>
      </c>
    </row>
    <row r="225" spans="1:5" x14ac:dyDescent="0.25">
      <c r="A225" t="s">
        <v>76</v>
      </c>
      <c r="B225" t="s">
        <v>1200</v>
      </c>
      <c r="C225" t="s">
        <v>1203</v>
      </c>
      <c r="E225" t="s">
        <v>1204</v>
      </c>
    </row>
    <row r="226" spans="1:5" x14ac:dyDescent="0.25">
      <c r="A226" t="s">
        <v>82</v>
      </c>
      <c r="B226" t="s">
        <v>1200</v>
      </c>
      <c r="C226" t="s">
        <v>1205</v>
      </c>
      <c r="E226" t="s">
        <v>1206</v>
      </c>
    </row>
    <row r="227" spans="1:5" x14ac:dyDescent="0.25">
      <c r="A227" t="s">
        <v>78</v>
      </c>
      <c r="B227" t="s">
        <v>1200</v>
      </c>
      <c r="C227" t="s">
        <v>1207</v>
      </c>
      <c r="E227" t="s">
        <v>1208</v>
      </c>
    </row>
    <row r="228" spans="1:5" x14ac:dyDescent="0.25">
      <c r="A228" t="s">
        <v>80</v>
      </c>
      <c r="B228" t="s">
        <v>1200</v>
      </c>
      <c r="C228" t="s">
        <v>1209</v>
      </c>
      <c r="E228" t="s">
        <v>1210</v>
      </c>
    </row>
    <row r="229" spans="1:5" x14ac:dyDescent="0.25">
      <c r="A229" t="s">
        <v>84</v>
      </c>
      <c r="B229" t="s">
        <v>1200</v>
      </c>
      <c r="C229" t="s">
        <v>1211</v>
      </c>
      <c r="E229" t="s">
        <v>1212</v>
      </c>
    </row>
    <row r="230" spans="1:5" x14ac:dyDescent="0.25">
      <c r="A230" t="s">
        <v>72</v>
      </c>
      <c r="B230" t="s">
        <v>1200</v>
      </c>
      <c r="C230" t="s">
        <v>1213</v>
      </c>
      <c r="E230" t="s">
        <v>1214</v>
      </c>
    </row>
    <row r="231" spans="1:5" x14ac:dyDescent="0.25">
      <c r="A231" t="s">
        <v>1215</v>
      </c>
      <c r="C231" t="s">
        <v>1216</v>
      </c>
      <c r="E231" t="s">
        <v>1217</v>
      </c>
    </row>
    <row r="232" spans="1:5" x14ac:dyDescent="0.25">
      <c r="A232" t="s">
        <v>1218</v>
      </c>
      <c r="C232" t="s">
        <v>1219</v>
      </c>
      <c r="E232" t="s">
        <v>1220</v>
      </c>
    </row>
    <row r="233" spans="1:5" x14ac:dyDescent="0.25">
      <c r="A233" t="s">
        <v>1221</v>
      </c>
      <c r="C233" t="s">
        <v>1222</v>
      </c>
      <c r="E233" t="s">
        <v>1223</v>
      </c>
    </row>
    <row r="234" spans="1:5" x14ac:dyDescent="0.25">
      <c r="A234" t="s">
        <v>55</v>
      </c>
      <c r="C234" t="s">
        <v>56</v>
      </c>
      <c r="E234" t="s">
        <v>1224</v>
      </c>
    </row>
    <row r="235" spans="1:5" x14ac:dyDescent="0.25">
      <c r="A235" t="s">
        <v>245</v>
      </c>
      <c r="C235" t="s">
        <v>1225</v>
      </c>
      <c r="E235" t="s">
        <v>1226</v>
      </c>
    </row>
    <row r="236" spans="1:5" x14ac:dyDescent="0.25">
      <c r="A236" t="s">
        <v>1227</v>
      </c>
      <c r="B236" t="s">
        <v>1228</v>
      </c>
      <c r="C236" t="s">
        <v>1229</v>
      </c>
      <c r="E236" t="s">
        <v>1230</v>
      </c>
    </row>
    <row r="237" spans="1:5" x14ac:dyDescent="0.25">
      <c r="A237" t="s">
        <v>1231</v>
      </c>
      <c r="B237" t="s">
        <v>1227</v>
      </c>
      <c r="C237" t="s">
        <v>1232</v>
      </c>
      <c r="E237" t="s">
        <v>1233</v>
      </c>
    </row>
    <row r="238" spans="1:5" x14ac:dyDescent="0.25">
      <c r="A238" t="s">
        <v>1234</v>
      </c>
      <c r="B238" t="s">
        <v>1231</v>
      </c>
      <c r="C238" t="s">
        <v>1235</v>
      </c>
      <c r="E238" t="s">
        <v>1236</v>
      </c>
    </row>
    <row r="239" spans="1:5" x14ac:dyDescent="0.25">
      <c r="A239" t="s">
        <v>1237</v>
      </c>
      <c r="B239" t="s">
        <v>1231</v>
      </c>
      <c r="C239" t="s">
        <v>1238</v>
      </c>
      <c r="E239" t="s">
        <v>1239</v>
      </c>
    </row>
    <row r="240" spans="1:5" x14ac:dyDescent="0.25">
      <c r="A240" t="s">
        <v>1240</v>
      </c>
      <c r="B240" t="s">
        <v>1227</v>
      </c>
      <c r="C240" t="s">
        <v>1241</v>
      </c>
      <c r="E240" t="s">
        <v>1242</v>
      </c>
    </row>
    <row r="241" spans="1:6" x14ac:dyDescent="0.25">
      <c r="A241" t="s">
        <v>462</v>
      </c>
      <c r="B241" t="s">
        <v>1240</v>
      </c>
      <c r="C241" t="s">
        <v>1243</v>
      </c>
      <c r="E241" t="s">
        <v>1244</v>
      </c>
    </row>
    <row r="242" spans="1:6" x14ac:dyDescent="0.25">
      <c r="A242" t="s">
        <v>1245</v>
      </c>
      <c r="B242" t="s">
        <v>1227</v>
      </c>
      <c r="C242" t="s">
        <v>1229</v>
      </c>
      <c r="E242" t="s">
        <v>1230</v>
      </c>
    </row>
    <row r="243" spans="1:6" x14ac:dyDescent="0.25">
      <c r="A243" t="s">
        <v>471</v>
      </c>
      <c r="B243" t="s">
        <v>1245</v>
      </c>
      <c r="C243" t="s">
        <v>472</v>
      </c>
      <c r="E243" t="s">
        <v>1246</v>
      </c>
    </row>
    <row r="244" spans="1:6" x14ac:dyDescent="0.25">
      <c r="A244" t="s">
        <v>467</v>
      </c>
      <c r="B244" t="s">
        <v>1245</v>
      </c>
      <c r="C244" t="s">
        <v>468</v>
      </c>
      <c r="E244" t="s">
        <v>1247</v>
      </c>
    </row>
    <row r="245" spans="1:6" x14ac:dyDescent="0.25">
      <c r="A245" t="s">
        <v>469</v>
      </c>
      <c r="B245" t="s">
        <v>1245</v>
      </c>
      <c r="C245" t="s">
        <v>470</v>
      </c>
      <c r="E245" t="s">
        <v>1248</v>
      </c>
    </row>
    <row r="246" spans="1:6" x14ac:dyDescent="0.25">
      <c r="A246" t="s">
        <v>1249</v>
      </c>
      <c r="B246" t="s">
        <v>1245</v>
      </c>
      <c r="C246" t="s">
        <v>1250</v>
      </c>
      <c r="E246" t="s">
        <v>1251</v>
      </c>
    </row>
    <row r="247" spans="1:6" x14ac:dyDescent="0.25">
      <c r="A247" t="s">
        <v>1252</v>
      </c>
      <c r="B247" t="s">
        <v>1245</v>
      </c>
      <c r="C247" t="s">
        <v>1253</v>
      </c>
      <c r="E247" t="s">
        <v>1254</v>
      </c>
    </row>
    <row r="248" spans="1:6" x14ac:dyDescent="0.25">
      <c r="A248" t="s">
        <v>1255</v>
      </c>
      <c r="B248" t="s">
        <v>1227</v>
      </c>
      <c r="C248" t="s">
        <v>1256</v>
      </c>
      <c r="E248" t="s">
        <v>1257</v>
      </c>
    </row>
    <row r="249" spans="1:6" x14ac:dyDescent="0.25">
      <c r="A249" t="s">
        <v>1258</v>
      </c>
      <c r="B249" t="s">
        <v>1255</v>
      </c>
      <c r="C249" t="s">
        <v>1259</v>
      </c>
      <c r="D249" t="s">
        <v>1260</v>
      </c>
      <c r="E249" t="s">
        <v>1261</v>
      </c>
      <c r="F249" t="s">
        <v>1262</v>
      </c>
    </row>
    <row r="250" spans="1:6" x14ac:dyDescent="0.25">
      <c r="A250" t="s">
        <v>1263</v>
      </c>
      <c r="B250" t="s">
        <v>1255</v>
      </c>
      <c r="C250" t="s">
        <v>1264</v>
      </c>
      <c r="D250" t="s">
        <v>1265</v>
      </c>
      <c r="E250" t="s">
        <v>1266</v>
      </c>
      <c r="F250" t="s">
        <v>1267</v>
      </c>
    </row>
    <row r="251" spans="1:6" x14ac:dyDescent="0.25">
      <c r="A251" t="s">
        <v>1268</v>
      </c>
      <c r="B251" t="s">
        <v>1255</v>
      </c>
      <c r="C251" t="s">
        <v>1269</v>
      </c>
      <c r="E251" t="s">
        <v>1270</v>
      </c>
    </row>
    <row r="252" spans="1:6" x14ac:dyDescent="0.25">
      <c r="A252" t="s">
        <v>1271</v>
      </c>
      <c r="B252" t="s">
        <v>1255</v>
      </c>
      <c r="C252" t="s">
        <v>1272</v>
      </c>
      <c r="E252" t="s">
        <v>1273</v>
      </c>
    </row>
    <row r="253" spans="1:6" x14ac:dyDescent="0.25">
      <c r="A253" t="s">
        <v>1274</v>
      </c>
      <c r="B253" t="s">
        <v>1227</v>
      </c>
      <c r="C253" t="s">
        <v>1275</v>
      </c>
      <c r="E253" t="s">
        <v>1276</v>
      </c>
    </row>
    <row r="254" spans="1:6" x14ac:dyDescent="0.25">
      <c r="A254" t="s">
        <v>1277</v>
      </c>
      <c r="C254" t="s">
        <v>1278</v>
      </c>
      <c r="E254" t="s">
        <v>1279</v>
      </c>
    </row>
    <row r="255" spans="1:6" x14ac:dyDescent="0.25">
      <c r="A255" t="s">
        <v>203</v>
      </c>
      <c r="C255" t="s">
        <v>204</v>
      </c>
      <c r="E255" t="s">
        <v>1280</v>
      </c>
    </row>
    <row r="256" spans="1:6" x14ac:dyDescent="0.25">
      <c r="A256" t="s">
        <v>201</v>
      </c>
      <c r="C256" t="s">
        <v>202</v>
      </c>
      <c r="E256" t="s">
        <v>1281</v>
      </c>
    </row>
    <row r="257" spans="1:5" x14ac:dyDescent="0.25">
      <c r="A257" t="s">
        <v>193</v>
      </c>
      <c r="C257" t="s">
        <v>194</v>
      </c>
      <c r="E257" t="s">
        <v>1282</v>
      </c>
    </row>
    <row r="258" spans="1:5" x14ac:dyDescent="0.25">
      <c r="A258" t="s">
        <v>197</v>
      </c>
      <c r="C258" t="s">
        <v>198</v>
      </c>
      <c r="E258" t="s">
        <v>1283</v>
      </c>
    </row>
    <row r="259" spans="1:5" x14ac:dyDescent="0.25">
      <c r="A259" t="s">
        <v>205</v>
      </c>
      <c r="C259" t="s">
        <v>206</v>
      </c>
      <c r="E259" t="s">
        <v>1284</v>
      </c>
    </row>
    <row r="260" spans="1:5" x14ac:dyDescent="0.25">
      <c r="A260" t="s">
        <v>1285</v>
      </c>
      <c r="C260" t="s">
        <v>1286</v>
      </c>
      <c r="E260" t="s">
        <v>1287</v>
      </c>
    </row>
    <row r="261" spans="1:5" x14ac:dyDescent="0.25">
      <c r="A261" t="s">
        <v>215</v>
      </c>
      <c r="B261" t="s">
        <v>1285</v>
      </c>
      <c r="C261" t="s">
        <v>1288</v>
      </c>
      <c r="E261" t="s">
        <v>1289</v>
      </c>
    </row>
    <row r="262" spans="1:5" x14ac:dyDescent="0.25">
      <c r="A262" t="s">
        <v>234</v>
      </c>
      <c r="B262" t="s">
        <v>1285</v>
      </c>
      <c r="C262" t="s">
        <v>235</v>
      </c>
      <c r="E262" t="s">
        <v>1290</v>
      </c>
    </row>
    <row r="263" spans="1:5" x14ac:dyDescent="0.25">
      <c r="A263" t="s">
        <v>1291</v>
      </c>
      <c r="B263" t="s">
        <v>1285</v>
      </c>
      <c r="C263" t="s">
        <v>1292</v>
      </c>
      <c r="E263" t="s">
        <v>1293</v>
      </c>
    </row>
    <row r="264" spans="1:5" x14ac:dyDescent="0.25">
      <c r="A264" t="s">
        <v>224</v>
      </c>
      <c r="B264" t="s">
        <v>1285</v>
      </c>
      <c r="C264" t="s">
        <v>1294</v>
      </c>
      <c r="E264" t="s">
        <v>1295</v>
      </c>
    </row>
    <row r="265" spans="1:5" x14ac:dyDescent="0.25">
      <c r="A265" t="s">
        <v>222</v>
      </c>
      <c r="B265" t="s">
        <v>1285</v>
      </c>
      <c r="C265" t="s">
        <v>1296</v>
      </c>
      <c r="E265" t="s">
        <v>1297</v>
      </c>
    </row>
    <row r="266" spans="1:5" x14ac:dyDescent="0.25">
      <c r="A266" t="s">
        <v>1298</v>
      </c>
      <c r="C266" t="s">
        <v>1299</v>
      </c>
      <c r="E266" t="s">
        <v>1300</v>
      </c>
    </row>
    <row r="267" spans="1:5" x14ac:dyDescent="0.25">
      <c r="A267" t="s">
        <v>1301</v>
      </c>
      <c r="B267" t="s">
        <v>1298</v>
      </c>
      <c r="C267" t="s">
        <v>1302</v>
      </c>
      <c r="E267" t="s">
        <v>1303</v>
      </c>
    </row>
    <row r="268" spans="1:5" x14ac:dyDescent="0.25">
      <c r="A268" t="s">
        <v>1304</v>
      </c>
      <c r="B268" t="s">
        <v>1298</v>
      </c>
      <c r="C268" t="s">
        <v>1305</v>
      </c>
      <c r="E268" t="s">
        <v>1306</v>
      </c>
    </row>
    <row r="269" spans="1:5" x14ac:dyDescent="0.25">
      <c r="A269" t="s">
        <v>1307</v>
      </c>
      <c r="B269" t="s">
        <v>1298</v>
      </c>
      <c r="C269" t="s">
        <v>1308</v>
      </c>
      <c r="E269" t="s">
        <v>1309</v>
      </c>
    </row>
    <row r="270" spans="1:5" x14ac:dyDescent="0.25">
      <c r="A270" t="s">
        <v>1310</v>
      </c>
      <c r="B270" t="s">
        <v>1298</v>
      </c>
      <c r="C270" t="s">
        <v>1311</v>
      </c>
      <c r="E270" t="s">
        <v>1312</v>
      </c>
    </row>
    <row r="271" spans="1:5" x14ac:dyDescent="0.25">
      <c r="A271" t="s">
        <v>1313</v>
      </c>
      <c r="B271" t="s">
        <v>1298</v>
      </c>
      <c r="C271" t="s">
        <v>1314</v>
      </c>
      <c r="E271" t="s">
        <v>1315</v>
      </c>
    </row>
    <row r="272" spans="1:5" x14ac:dyDescent="0.25">
      <c r="A272" t="s">
        <v>1316</v>
      </c>
      <c r="B272" t="s">
        <v>1298</v>
      </c>
      <c r="C272" t="s">
        <v>1317</v>
      </c>
      <c r="E272" t="s">
        <v>1318</v>
      </c>
    </row>
    <row r="273" spans="1:5" x14ac:dyDescent="0.25">
      <c r="A273" t="s">
        <v>1319</v>
      </c>
      <c r="B273" t="s">
        <v>1298</v>
      </c>
      <c r="C273" t="s">
        <v>1320</v>
      </c>
      <c r="E273" t="s">
        <v>1321</v>
      </c>
    </row>
    <row r="274" spans="1:5" x14ac:dyDescent="0.25">
      <c r="A274" t="s">
        <v>1322</v>
      </c>
      <c r="B274" t="s">
        <v>1298</v>
      </c>
      <c r="C274" t="s">
        <v>1323</v>
      </c>
      <c r="E274" t="s">
        <v>1324</v>
      </c>
    </row>
    <row r="275" spans="1:5" x14ac:dyDescent="0.25">
      <c r="A275" t="s">
        <v>1325</v>
      </c>
      <c r="B275" t="s">
        <v>1298</v>
      </c>
      <c r="C275" t="s">
        <v>1326</v>
      </c>
      <c r="E275" t="s">
        <v>1327</v>
      </c>
    </row>
    <row r="276" spans="1:5" x14ac:dyDescent="0.25">
      <c r="A276" t="s">
        <v>1328</v>
      </c>
      <c r="B276" t="s">
        <v>1298</v>
      </c>
      <c r="C276" t="s">
        <v>1329</v>
      </c>
      <c r="E276" t="s">
        <v>1330</v>
      </c>
    </row>
    <row r="277" spans="1:5" x14ac:dyDescent="0.25">
      <c r="A277" t="s">
        <v>1331</v>
      </c>
      <c r="B277" t="s">
        <v>1298</v>
      </c>
      <c r="C277" t="s">
        <v>1332</v>
      </c>
      <c r="E277" t="s">
        <v>1333</v>
      </c>
    </row>
    <row r="278" spans="1:5" x14ac:dyDescent="0.25">
      <c r="A278" t="s">
        <v>1334</v>
      </c>
      <c r="B278" t="s">
        <v>1298</v>
      </c>
      <c r="C278" t="s">
        <v>1335</v>
      </c>
      <c r="E278" t="s">
        <v>1336</v>
      </c>
    </row>
    <row r="279" spans="1:5" x14ac:dyDescent="0.25">
      <c r="A279" t="s">
        <v>1337</v>
      </c>
      <c r="B279" t="s">
        <v>1298</v>
      </c>
      <c r="C279" t="s">
        <v>1338</v>
      </c>
      <c r="E279" t="s">
        <v>1339</v>
      </c>
    </row>
    <row r="280" spans="1:5" x14ac:dyDescent="0.25">
      <c r="A280" t="s">
        <v>1340</v>
      </c>
      <c r="B280" t="s">
        <v>1298</v>
      </c>
      <c r="C280" t="s">
        <v>1341</v>
      </c>
      <c r="E280" t="s">
        <v>1342</v>
      </c>
    </row>
    <row r="281" spans="1:5" x14ac:dyDescent="0.25">
      <c r="A281" t="s">
        <v>1343</v>
      </c>
      <c r="B281" t="s">
        <v>1298</v>
      </c>
      <c r="C281" t="s">
        <v>1344</v>
      </c>
      <c r="E281" t="s">
        <v>1345</v>
      </c>
    </row>
    <row r="282" spans="1:5" x14ac:dyDescent="0.25">
      <c r="A282" t="s">
        <v>1346</v>
      </c>
      <c r="B282" t="s">
        <v>1298</v>
      </c>
      <c r="C282" t="s">
        <v>1347</v>
      </c>
      <c r="E282" t="s">
        <v>1348</v>
      </c>
    </row>
    <row r="283" spans="1:5" x14ac:dyDescent="0.25">
      <c r="A283" t="s">
        <v>1349</v>
      </c>
      <c r="B283" t="s">
        <v>1298</v>
      </c>
      <c r="C283" t="s">
        <v>1350</v>
      </c>
      <c r="E283" t="s">
        <v>1351</v>
      </c>
    </row>
    <row r="284" spans="1:5" x14ac:dyDescent="0.25">
      <c r="A284" t="s">
        <v>1352</v>
      </c>
      <c r="B284" t="s">
        <v>1298</v>
      </c>
      <c r="C284" t="s">
        <v>1353</v>
      </c>
      <c r="E284" t="s">
        <v>1354</v>
      </c>
    </row>
    <row r="285" spans="1:5" x14ac:dyDescent="0.25">
      <c r="A285" t="s">
        <v>1355</v>
      </c>
      <c r="B285" t="s">
        <v>1298</v>
      </c>
      <c r="C285" t="s">
        <v>1356</v>
      </c>
      <c r="E285" t="s">
        <v>1357</v>
      </c>
    </row>
    <row r="286" spans="1:5" x14ac:dyDescent="0.25">
      <c r="A286" t="s">
        <v>1358</v>
      </c>
      <c r="B286" t="s">
        <v>1298</v>
      </c>
      <c r="C286" t="s">
        <v>1359</v>
      </c>
      <c r="E286" t="s">
        <v>1360</v>
      </c>
    </row>
    <row r="287" spans="1:5" x14ac:dyDescent="0.25">
      <c r="A287" t="s">
        <v>1361</v>
      </c>
      <c r="B287" t="s">
        <v>1298</v>
      </c>
      <c r="C287" t="s">
        <v>1362</v>
      </c>
      <c r="E287" t="s">
        <v>1363</v>
      </c>
    </row>
    <row r="288" spans="1:5" x14ac:dyDescent="0.25">
      <c r="A288" t="s">
        <v>404</v>
      </c>
      <c r="B288" t="s">
        <v>1298</v>
      </c>
      <c r="C288" t="s">
        <v>1364</v>
      </c>
      <c r="E288" t="s">
        <v>1365</v>
      </c>
    </row>
    <row r="289" spans="1:5" x14ac:dyDescent="0.25">
      <c r="A289" t="s">
        <v>1366</v>
      </c>
      <c r="B289" t="s">
        <v>1298</v>
      </c>
      <c r="C289" t="s">
        <v>1367</v>
      </c>
      <c r="E289" t="s">
        <v>1368</v>
      </c>
    </row>
    <row r="290" spans="1:5" x14ac:dyDescent="0.25">
      <c r="A290" t="s">
        <v>1369</v>
      </c>
      <c r="B290" t="s">
        <v>1298</v>
      </c>
      <c r="C290" t="s">
        <v>1370</v>
      </c>
      <c r="E290" t="s">
        <v>1371</v>
      </c>
    </row>
    <row r="291" spans="1:5" x14ac:dyDescent="0.25">
      <c r="A291" t="s">
        <v>1372</v>
      </c>
      <c r="B291" t="s">
        <v>1298</v>
      </c>
      <c r="C291" t="s">
        <v>1373</v>
      </c>
      <c r="E291" t="s">
        <v>1374</v>
      </c>
    </row>
    <row r="292" spans="1:5" x14ac:dyDescent="0.25">
      <c r="A292" t="s">
        <v>1375</v>
      </c>
      <c r="B292" t="s">
        <v>1298</v>
      </c>
      <c r="C292" t="s">
        <v>1376</v>
      </c>
      <c r="E292" t="s">
        <v>1377</v>
      </c>
    </row>
    <row r="293" spans="1:5" x14ac:dyDescent="0.25">
      <c r="A293" t="s">
        <v>1378</v>
      </c>
      <c r="B293" t="s">
        <v>1375</v>
      </c>
      <c r="C293" t="s">
        <v>1379</v>
      </c>
      <c r="E293" t="s">
        <v>1380</v>
      </c>
    </row>
    <row r="294" spans="1:5" x14ac:dyDescent="0.25">
      <c r="A294" t="s">
        <v>1381</v>
      </c>
      <c r="B294" t="s">
        <v>1375</v>
      </c>
      <c r="C294" t="s">
        <v>1382</v>
      </c>
      <c r="E294" t="s">
        <v>1383</v>
      </c>
    </row>
    <row r="295" spans="1:5" x14ac:dyDescent="0.25">
      <c r="A295" t="s">
        <v>1384</v>
      </c>
      <c r="B295" t="s">
        <v>1375</v>
      </c>
      <c r="C295" t="s">
        <v>1385</v>
      </c>
      <c r="E295" t="s">
        <v>1386</v>
      </c>
    </row>
    <row r="296" spans="1:5" x14ac:dyDescent="0.25">
      <c r="A296" t="s">
        <v>1387</v>
      </c>
      <c r="B296" t="s">
        <v>1375</v>
      </c>
      <c r="C296" t="s">
        <v>1388</v>
      </c>
      <c r="E296" t="s">
        <v>1389</v>
      </c>
    </row>
    <row r="297" spans="1:5" x14ac:dyDescent="0.25">
      <c r="A297" t="s">
        <v>1390</v>
      </c>
      <c r="B297" t="s">
        <v>1298</v>
      </c>
      <c r="C297" t="s">
        <v>1391</v>
      </c>
      <c r="E297" t="s">
        <v>1392</v>
      </c>
    </row>
    <row r="298" spans="1:5" x14ac:dyDescent="0.25">
      <c r="A298" t="s">
        <v>1393</v>
      </c>
      <c r="B298" t="s">
        <v>1390</v>
      </c>
      <c r="C298" t="s">
        <v>1394</v>
      </c>
      <c r="E298" t="s">
        <v>1395</v>
      </c>
    </row>
    <row r="299" spans="1:5" x14ac:dyDescent="0.25">
      <c r="A299" t="s">
        <v>1396</v>
      </c>
      <c r="B299" t="s">
        <v>1390</v>
      </c>
      <c r="C299" t="s">
        <v>1397</v>
      </c>
      <c r="E299" t="s">
        <v>1398</v>
      </c>
    </row>
    <row r="300" spans="1:5" x14ac:dyDescent="0.25">
      <c r="A300" t="s">
        <v>1399</v>
      </c>
      <c r="B300" t="s">
        <v>1390</v>
      </c>
      <c r="C300" t="s">
        <v>1400</v>
      </c>
      <c r="E300" t="s">
        <v>1401</v>
      </c>
    </row>
    <row r="301" spans="1:5" x14ac:dyDescent="0.25">
      <c r="A301" t="s">
        <v>1402</v>
      </c>
      <c r="B301" t="s">
        <v>1390</v>
      </c>
      <c r="C301" t="s">
        <v>1403</v>
      </c>
      <c r="E301" t="s">
        <v>1404</v>
      </c>
    </row>
    <row r="302" spans="1:5" x14ac:dyDescent="0.25">
      <c r="A302" t="s">
        <v>1405</v>
      </c>
      <c r="B302" t="s">
        <v>1298</v>
      </c>
      <c r="C302" t="s">
        <v>1406</v>
      </c>
      <c r="E302" t="s">
        <v>1407</v>
      </c>
    </row>
    <row r="303" spans="1:5" x14ac:dyDescent="0.25">
      <c r="A303" t="s">
        <v>1408</v>
      </c>
      <c r="B303" t="s">
        <v>1405</v>
      </c>
      <c r="C303" t="s">
        <v>1409</v>
      </c>
      <c r="E303" t="s">
        <v>1410</v>
      </c>
    </row>
    <row r="304" spans="1:5" x14ac:dyDescent="0.25">
      <c r="A304" t="s">
        <v>1411</v>
      </c>
      <c r="B304" t="s">
        <v>1405</v>
      </c>
      <c r="C304" t="s">
        <v>1412</v>
      </c>
      <c r="E304" t="s">
        <v>1413</v>
      </c>
    </row>
    <row r="305" spans="1:6" x14ac:dyDescent="0.25">
      <c r="A305" t="s">
        <v>1414</v>
      </c>
      <c r="B305" t="s">
        <v>1405</v>
      </c>
      <c r="C305" t="s">
        <v>1415</v>
      </c>
      <c r="E305" t="s">
        <v>1416</v>
      </c>
    </row>
    <row r="306" spans="1:6" x14ac:dyDescent="0.25">
      <c r="A306" t="s">
        <v>1417</v>
      </c>
      <c r="B306" t="s">
        <v>1405</v>
      </c>
      <c r="C306" t="s">
        <v>1418</v>
      </c>
      <c r="E306" t="s">
        <v>1419</v>
      </c>
    </row>
    <row r="307" spans="1:6" x14ac:dyDescent="0.25">
      <c r="A307" t="s">
        <v>1420</v>
      </c>
      <c r="B307" t="s">
        <v>1298</v>
      </c>
      <c r="C307" t="s">
        <v>1421</v>
      </c>
      <c r="E307" t="s">
        <v>1422</v>
      </c>
    </row>
    <row r="308" spans="1:6" x14ac:dyDescent="0.25">
      <c r="A308" t="s">
        <v>1423</v>
      </c>
      <c r="B308" t="s">
        <v>1298</v>
      </c>
      <c r="C308" t="s">
        <v>1424</v>
      </c>
      <c r="E308" t="s">
        <v>1425</v>
      </c>
    </row>
    <row r="309" spans="1:6" x14ac:dyDescent="0.25">
      <c r="A309" t="s">
        <v>1426</v>
      </c>
      <c r="B309" t="s">
        <v>1298</v>
      </c>
      <c r="C309" t="s">
        <v>1427</v>
      </c>
      <c r="E309" t="s">
        <v>1428</v>
      </c>
    </row>
    <row r="310" spans="1:6" x14ac:dyDescent="0.25">
      <c r="A310" t="s">
        <v>1429</v>
      </c>
      <c r="B310" t="s">
        <v>1298</v>
      </c>
      <c r="C310" t="s">
        <v>1430</v>
      </c>
      <c r="E310" t="s">
        <v>1431</v>
      </c>
    </row>
    <row r="311" spans="1:6" x14ac:dyDescent="0.25">
      <c r="A311" t="s">
        <v>1432</v>
      </c>
      <c r="B311" t="s">
        <v>1298</v>
      </c>
      <c r="C311" t="s">
        <v>1433</v>
      </c>
      <c r="E311" t="s">
        <v>1434</v>
      </c>
    </row>
    <row r="312" spans="1:6" x14ac:dyDescent="0.25">
      <c r="A312" t="s">
        <v>1435</v>
      </c>
      <c r="B312" t="s">
        <v>1298</v>
      </c>
      <c r="C312" t="s">
        <v>1436</v>
      </c>
      <c r="D312" t="s">
        <v>1437</v>
      </c>
      <c r="E312" t="s">
        <v>1438</v>
      </c>
      <c r="F312" t="s">
        <v>1439</v>
      </c>
    </row>
    <row r="313" spans="1:6" x14ac:dyDescent="0.25">
      <c r="A313" t="s">
        <v>1440</v>
      </c>
      <c r="B313" t="s">
        <v>1298</v>
      </c>
      <c r="C313" t="s">
        <v>1441</v>
      </c>
      <c r="E313" t="s">
        <v>1442</v>
      </c>
    </row>
    <row r="314" spans="1:6" x14ac:dyDescent="0.25">
      <c r="A314" t="s">
        <v>1443</v>
      </c>
      <c r="B314" t="s">
        <v>1298</v>
      </c>
      <c r="C314" t="s">
        <v>1444</v>
      </c>
      <c r="E314" t="s">
        <v>1445</v>
      </c>
    </row>
    <row r="315" spans="1:6" x14ac:dyDescent="0.25">
      <c r="A315" t="s">
        <v>1446</v>
      </c>
      <c r="B315" t="s">
        <v>1298</v>
      </c>
      <c r="C315" t="s">
        <v>1447</v>
      </c>
      <c r="E315" t="s">
        <v>1448</v>
      </c>
    </row>
    <row r="316" spans="1:6" x14ac:dyDescent="0.25">
      <c r="A316" t="s">
        <v>1449</v>
      </c>
      <c r="B316" t="s">
        <v>1298</v>
      </c>
      <c r="C316" t="s">
        <v>1450</v>
      </c>
      <c r="E316" t="s">
        <v>1451</v>
      </c>
    </row>
    <row r="317" spans="1:6" x14ac:dyDescent="0.25">
      <c r="A317" t="s">
        <v>1452</v>
      </c>
      <c r="B317" t="s">
        <v>1298</v>
      </c>
      <c r="C317" t="s">
        <v>1453</v>
      </c>
      <c r="E317" t="s">
        <v>1454</v>
      </c>
    </row>
    <row r="318" spans="1:6" x14ac:dyDescent="0.25">
      <c r="A318" t="s">
        <v>1455</v>
      </c>
      <c r="B318" t="s">
        <v>1298</v>
      </c>
      <c r="C318" t="s">
        <v>1456</v>
      </c>
      <c r="E318" t="s">
        <v>1457</v>
      </c>
    </row>
    <row r="319" spans="1:6" x14ac:dyDescent="0.25">
      <c r="A319" t="s">
        <v>1458</v>
      </c>
      <c r="C319" t="s">
        <v>1459</v>
      </c>
      <c r="E319" t="s">
        <v>1460</v>
      </c>
    </row>
    <row r="320" spans="1:6" x14ac:dyDescent="0.25">
      <c r="A320" t="s">
        <v>1461</v>
      </c>
      <c r="B320" t="s">
        <v>1458</v>
      </c>
      <c r="C320" t="s">
        <v>1462</v>
      </c>
      <c r="E320" t="s">
        <v>1463</v>
      </c>
    </row>
    <row r="321" spans="1:5" x14ac:dyDescent="0.25">
      <c r="A321" t="s">
        <v>1464</v>
      </c>
      <c r="B321" t="s">
        <v>1458</v>
      </c>
      <c r="C321" t="s">
        <v>1465</v>
      </c>
      <c r="E321" t="s">
        <v>1466</v>
      </c>
    </row>
    <row r="322" spans="1:5" x14ac:dyDescent="0.25">
      <c r="A322" t="s">
        <v>1467</v>
      </c>
      <c r="B322" t="s">
        <v>1458</v>
      </c>
      <c r="C322" t="s">
        <v>1468</v>
      </c>
      <c r="E322" t="s">
        <v>1469</v>
      </c>
    </row>
    <row r="323" spans="1:5" x14ac:dyDescent="0.25">
      <c r="A323" t="s">
        <v>1470</v>
      </c>
      <c r="C323" t="s">
        <v>1471</v>
      </c>
      <c r="E323" t="s">
        <v>1472</v>
      </c>
    </row>
    <row r="324" spans="1:5" x14ac:dyDescent="0.25">
      <c r="A324" t="s">
        <v>1473</v>
      </c>
      <c r="C324" t="s">
        <v>1474</v>
      </c>
      <c r="E324" t="s">
        <v>1475</v>
      </c>
    </row>
    <row r="325" spans="1:5" x14ac:dyDescent="0.25">
      <c r="A325" t="s">
        <v>1476</v>
      </c>
      <c r="C325" t="s">
        <v>1477</v>
      </c>
      <c r="E325" t="s">
        <v>1478</v>
      </c>
    </row>
    <row r="326" spans="1:5" x14ac:dyDescent="0.25">
      <c r="A326" t="s">
        <v>1479</v>
      </c>
      <c r="B326" t="s">
        <v>1476</v>
      </c>
      <c r="C326" t="s">
        <v>1480</v>
      </c>
      <c r="E326" t="s">
        <v>1481</v>
      </c>
    </row>
    <row r="327" spans="1:5" x14ac:dyDescent="0.25">
      <c r="A327" t="s">
        <v>1482</v>
      </c>
      <c r="B327" t="s">
        <v>1479</v>
      </c>
      <c r="C327" t="s">
        <v>1483</v>
      </c>
      <c r="E327" t="s">
        <v>1484</v>
      </c>
    </row>
    <row r="328" spans="1:5" x14ac:dyDescent="0.25">
      <c r="A328" t="s">
        <v>1485</v>
      </c>
      <c r="B328" t="s">
        <v>1479</v>
      </c>
      <c r="C328" t="s">
        <v>1486</v>
      </c>
      <c r="E328" t="s">
        <v>1487</v>
      </c>
    </row>
    <row r="329" spans="1:5" x14ac:dyDescent="0.25">
      <c r="A329" t="s">
        <v>1488</v>
      </c>
      <c r="B329" t="s">
        <v>1479</v>
      </c>
      <c r="C329" t="s">
        <v>1489</v>
      </c>
      <c r="E329" t="s">
        <v>1490</v>
      </c>
    </row>
    <row r="330" spans="1:5" x14ac:dyDescent="0.25">
      <c r="A330" t="s">
        <v>1491</v>
      </c>
      <c r="B330" t="s">
        <v>1479</v>
      </c>
      <c r="C330" t="s">
        <v>1492</v>
      </c>
      <c r="E330" t="s">
        <v>1493</v>
      </c>
    </row>
    <row r="331" spans="1:5" x14ac:dyDescent="0.25">
      <c r="A331" t="s">
        <v>1494</v>
      </c>
      <c r="B331" t="s">
        <v>1479</v>
      </c>
      <c r="C331" t="s">
        <v>1495</v>
      </c>
      <c r="E331" t="s">
        <v>1496</v>
      </c>
    </row>
    <row r="332" spans="1:5" x14ac:dyDescent="0.25">
      <c r="A332" t="s">
        <v>1497</v>
      </c>
      <c r="B332" t="s">
        <v>1479</v>
      </c>
      <c r="C332" t="s">
        <v>1498</v>
      </c>
      <c r="E332" t="s">
        <v>1499</v>
      </c>
    </row>
    <row r="333" spans="1:5" x14ac:dyDescent="0.25">
      <c r="A333" t="s">
        <v>1500</v>
      </c>
      <c r="B333" t="s">
        <v>1479</v>
      </c>
      <c r="C333" t="s">
        <v>1501</v>
      </c>
      <c r="E333" t="s">
        <v>1502</v>
      </c>
    </row>
    <row r="334" spans="1:5" x14ac:dyDescent="0.25">
      <c r="A334" t="s">
        <v>1503</v>
      </c>
      <c r="B334" t="s">
        <v>1479</v>
      </c>
      <c r="C334" t="s">
        <v>1504</v>
      </c>
      <c r="E334" t="s">
        <v>1505</v>
      </c>
    </row>
    <row r="335" spans="1:5" x14ac:dyDescent="0.25">
      <c r="A335" t="s">
        <v>1506</v>
      </c>
      <c r="B335" t="s">
        <v>1479</v>
      </c>
      <c r="C335" t="s">
        <v>1507</v>
      </c>
      <c r="E335" t="s">
        <v>1508</v>
      </c>
    </row>
    <row r="336" spans="1:5" x14ac:dyDescent="0.25">
      <c r="A336" t="s">
        <v>1509</v>
      </c>
      <c r="B336" t="s">
        <v>1479</v>
      </c>
      <c r="C336" t="s">
        <v>1510</v>
      </c>
      <c r="E336" t="s">
        <v>1511</v>
      </c>
    </row>
    <row r="337" spans="1:5" x14ac:dyDescent="0.25">
      <c r="A337" t="s">
        <v>1512</v>
      </c>
      <c r="B337" t="s">
        <v>1479</v>
      </c>
      <c r="C337" t="s">
        <v>1513</v>
      </c>
      <c r="E337" t="s">
        <v>1514</v>
      </c>
    </row>
    <row r="338" spans="1:5" x14ac:dyDescent="0.25">
      <c r="A338" t="s">
        <v>1515</v>
      </c>
      <c r="B338" t="s">
        <v>1479</v>
      </c>
      <c r="C338" t="s">
        <v>1516</v>
      </c>
      <c r="E338" t="s">
        <v>1517</v>
      </c>
    </row>
    <row r="339" spans="1:5" x14ac:dyDescent="0.25">
      <c r="A339" t="s">
        <v>1518</v>
      </c>
      <c r="B339" t="s">
        <v>1479</v>
      </c>
      <c r="C339" t="s">
        <v>1519</v>
      </c>
      <c r="E339" t="s">
        <v>1520</v>
      </c>
    </row>
    <row r="340" spans="1:5" x14ac:dyDescent="0.25">
      <c r="A340" t="s">
        <v>1521</v>
      </c>
      <c r="B340" t="s">
        <v>1476</v>
      </c>
      <c r="C340" t="s">
        <v>1522</v>
      </c>
      <c r="E340" t="s">
        <v>1523</v>
      </c>
    </row>
    <row r="341" spans="1:5" x14ac:dyDescent="0.25">
      <c r="A341" t="s">
        <v>1524</v>
      </c>
      <c r="B341" t="s">
        <v>1521</v>
      </c>
      <c r="C341" t="s">
        <v>1525</v>
      </c>
      <c r="E341" t="s">
        <v>1526</v>
      </c>
    </row>
    <row r="342" spans="1:5" x14ac:dyDescent="0.25">
      <c r="A342" t="s">
        <v>1527</v>
      </c>
      <c r="B342" t="s">
        <v>1521</v>
      </c>
      <c r="C342" t="s">
        <v>1528</v>
      </c>
      <c r="E342" t="s">
        <v>1529</v>
      </c>
    </row>
    <row r="343" spans="1:5" x14ac:dyDescent="0.25">
      <c r="A343" t="s">
        <v>1530</v>
      </c>
      <c r="B343" t="s">
        <v>1521</v>
      </c>
      <c r="C343" t="s">
        <v>1531</v>
      </c>
      <c r="E343" t="s">
        <v>1532</v>
      </c>
    </row>
    <row r="344" spans="1:5" x14ac:dyDescent="0.25">
      <c r="A344" t="s">
        <v>1533</v>
      </c>
      <c r="B344" t="s">
        <v>1521</v>
      </c>
      <c r="C344" t="s">
        <v>1534</v>
      </c>
      <c r="E344" t="s">
        <v>1535</v>
      </c>
    </row>
    <row r="345" spans="1:5" x14ac:dyDescent="0.25">
      <c r="A345" t="s">
        <v>1536</v>
      </c>
      <c r="B345" t="s">
        <v>1521</v>
      </c>
      <c r="C345" t="s">
        <v>1537</v>
      </c>
      <c r="E345" t="s">
        <v>1538</v>
      </c>
    </row>
    <row r="346" spans="1:5" x14ac:dyDescent="0.25">
      <c r="A346" t="s">
        <v>1539</v>
      </c>
      <c r="B346" t="s">
        <v>1521</v>
      </c>
      <c r="C346" t="s">
        <v>1540</v>
      </c>
      <c r="E346" t="s">
        <v>1541</v>
      </c>
    </row>
    <row r="347" spans="1:5" x14ac:dyDescent="0.25">
      <c r="A347" t="s">
        <v>1542</v>
      </c>
      <c r="B347" t="s">
        <v>1521</v>
      </c>
      <c r="C347" t="s">
        <v>1543</v>
      </c>
      <c r="E347" t="s">
        <v>1544</v>
      </c>
    </row>
    <row r="348" spans="1:5" x14ac:dyDescent="0.25">
      <c r="A348" t="s">
        <v>1545</v>
      </c>
      <c r="B348" t="s">
        <v>1521</v>
      </c>
      <c r="C348" t="s">
        <v>1546</v>
      </c>
      <c r="E348" t="s">
        <v>1547</v>
      </c>
    </row>
    <row r="349" spans="1:5" x14ac:dyDescent="0.25">
      <c r="A349" t="s">
        <v>1548</v>
      </c>
      <c r="B349" t="s">
        <v>1521</v>
      </c>
      <c r="C349" t="s">
        <v>1549</v>
      </c>
      <c r="E349" t="s">
        <v>1550</v>
      </c>
    </row>
    <row r="350" spans="1:5" x14ac:dyDescent="0.25">
      <c r="A350" t="s">
        <v>1551</v>
      </c>
      <c r="B350" t="s">
        <v>1521</v>
      </c>
      <c r="C350" t="s">
        <v>1552</v>
      </c>
      <c r="E350" t="s">
        <v>1553</v>
      </c>
    </row>
    <row r="351" spans="1:5" x14ac:dyDescent="0.25">
      <c r="A351" t="s">
        <v>1554</v>
      </c>
      <c r="B351" t="s">
        <v>1521</v>
      </c>
      <c r="C351" t="s">
        <v>1555</v>
      </c>
      <c r="E351" t="s">
        <v>1556</v>
      </c>
    </row>
    <row r="352" spans="1:5" x14ac:dyDescent="0.25">
      <c r="A352" t="s">
        <v>1557</v>
      </c>
      <c r="B352" t="s">
        <v>1521</v>
      </c>
      <c r="C352" t="s">
        <v>1558</v>
      </c>
      <c r="E352" t="s">
        <v>1559</v>
      </c>
    </row>
    <row r="353" spans="1:5" x14ac:dyDescent="0.25">
      <c r="A353" t="s">
        <v>1560</v>
      </c>
      <c r="B353" t="s">
        <v>1561</v>
      </c>
      <c r="C353" t="s">
        <v>1562</v>
      </c>
      <c r="E353" t="s">
        <v>1563</v>
      </c>
    </row>
    <row r="354" spans="1:5" x14ac:dyDescent="0.25">
      <c r="A354" t="s">
        <v>1564</v>
      </c>
      <c r="B354" t="s">
        <v>1561</v>
      </c>
      <c r="C354" t="s">
        <v>1565</v>
      </c>
      <c r="E354" t="s">
        <v>1566</v>
      </c>
    </row>
    <row r="355" spans="1:5" x14ac:dyDescent="0.25">
      <c r="A355" t="s">
        <v>1567</v>
      </c>
      <c r="B355" t="s">
        <v>1561</v>
      </c>
      <c r="C355" t="s">
        <v>1568</v>
      </c>
      <c r="E355" t="s">
        <v>1569</v>
      </c>
    </row>
    <row r="356" spans="1:5" x14ac:dyDescent="0.25">
      <c r="A356" t="s">
        <v>1570</v>
      </c>
      <c r="B356" t="s">
        <v>1561</v>
      </c>
      <c r="C356" t="s">
        <v>1571</v>
      </c>
      <c r="E356" t="s">
        <v>1572</v>
      </c>
    </row>
    <row r="357" spans="1:5" x14ac:dyDescent="0.25">
      <c r="A357" t="s">
        <v>1573</v>
      </c>
      <c r="B357" t="s">
        <v>1561</v>
      </c>
      <c r="C357" t="s">
        <v>1574</v>
      </c>
      <c r="E357" t="s">
        <v>1575</v>
      </c>
    </row>
    <row r="358" spans="1:5" x14ac:dyDescent="0.25">
      <c r="A358" t="s">
        <v>1576</v>
      </c>
      <c r="B358" t="s">
        <v>1573</v>
      </c>
      <c r="C358" t="s">
        <v>1577</v>
      </c>
      <c r="E358" t="s">
        <v>1578</v>
      </c>
    </row>
    <row r="359" spans="1:5" x14ac:dyDescent="0.25">
      <c r="A359" t="s">
        <v>1579</v>
      </c>
      <c r="B359" t="s">
        <v>1576</v>
      </c>
      <c r="C359" t="s">
        <v>1580</v>
      </c>
      <c r="E359" t="s">
        <v>1581</v>
      </c>
    </row>
    <row r="360" spans="1:5" x14ac:dyDescent="0.25">
      <c r="A360" t="s">
        <v>1582</v>
      </c>
      <c r="B360" t="s">
        <v>1576</v>
      </c>
      <c r="C360" t="s">
        <v>1583</v>
      </c>
      <c r="E360" t="s">
        <v>1584</v>
      </c>
    </row>
    <row r="361" spans="1:5" x14ac:dyDescent="0.25">
      <c r="A361" t="s">
        <v>1585</v>
      </c>
      <c r="B361" t="s">
        <v>1576</v>
      </c>
      <c r="C361" t="s">
        <v>1586</v>
      </c>
      <c r="E361" t="s">
        <v>1587</v>
      </c>
    </row>
    <row r="362" spans="1:5" x14ac:dyDescent="0.25">
      <c r="A362" t="s">
        <v>1588</v>
      </c>
      <c r="B362" t="s">
        <v>1576</v>
      </c>
      <c r="C362" t="s">
        <v>1589</v>
      </c>
      <c r="E362" t="s">
        <v>1590</v>
      </c>
    </row>
    <row r="363" spans="1:5" x14ac:dyDescent="0.25">
      <c r="A363" t="s">
        <v>1591</v>
      </c>
      <c r="B363" t="s">
        <v>1576</v>
      </c>
      <c r="C363" t="s">
        <v>1592</v>
      </c>
      <c r="E363" t="s">
        <v>1593</v>
      </c>
    </row>
    <row r="364" spans="1:5" x14ac:dyDescent="0.25">
      <c r="A364" t="s">
        <v>1594</v>
      </c>
      <c r="B364" t="s">
        <v>1576</v>
      </c>
      <c r="C364" t="s">
        <v>1595</v>
      </c>
      <c r="E364" t="s">
        <v>1596</v>
      </c>
    </row>
    <row r="365" spans="1:5" x14ac:dyDescent="0.25">
      <c r="A365" t="s">
        <v>1597</v>
      </c>
      <c r="B365" t="s">
        <v>1576</v>
      </c>
      <c r="C365" t="s">
        <v>1598</v>
      </c>
      <c r="E365" t="s">
        <v>1599</v>
      </c>
    </row>
    <row r="366" spans="1:5" x14ac:dyDescent="0.25">
      <c r="A366" t="s">
        <v>1600</v>
      </c>
      <c r="B366" t="s">
        <v>1576</v>
      </c>
      <c r="C366" t="s">
        <v>1601</v>
      </c>
      <c r="E366" t="s">
        <v>1602</v>
      </c>
    </row>
    <row r="367" spans="1:5" x14ac:dyDescent="0.25">
      <c r="A367" t="s">
        <v>1603</v>
      </c>
      <c r="B367" t="s">
        <v>1576</v>
      </c>
      <c r="C367" t="s">
        <v>1604</v>
      </c>
      <c r="E367" t="s">
        <v>1605</v>
      </c>
    </row>
    <row r="368" spans="1:5" x14ac:dyDescent="0.25">
      <c r="A368" t="s">
        <v>1606</v>
      </c>
      <c r="B368" t="s">
        <v>1573</v>
      </c>
      <c r="C368" t="s">
        <v>1607</v>
      </c>
      <c r="E368" t="s">
        <v>1608</v>
      </c>
    </row>
    <row r="369" spans="1:5" x14ac:dyDescent="0.25">
      <c r="A369" t="s">
        <v>1609</v>
      </c>
      <c r="B369" t="s">
        <v>1606</v>
      </c>
      <c r="C369" t="s">
        <v>1610</v>
      </c>
      <c r="E369" t="s">
        <v>1611</v>
      </c>
    </row>
    <row r="370" spans="1:5" x14ac:dyDescent="0.25">
      <c r="A370" t="s">
        <v>1612</v>
      </c>
      <c r="B370" t="s">
        <v>1606</v>
      </c>
      <c r="C370" t="s">
        <v>1613</v>
      </c>
      <c r="E370" t="s">
        <v>1614</v>
      </c>
    </row>
    <row r="371" spans="1:5" x14ac:dyDescent="0.25">
      <c r="A371" t="s">
        <v>1615</v>
      </c>
      <c r="B371" t="s">
        <v>1606</v>
      </c>
      <c r="C371" t="s">
        <v>1616</v>
      </c>
      <c r="E371" t="s">
        <v>1617</v>
      </c>
    </row>
    <row r="372" spans="1:5" x14ac:dyDescent="0.25">
      <c r="A372" t="s">
        <v>1618</v>
      </c>
      <c r="B372" t="s">
        <v>1606</v>
      </c>
      <c r="C372" t="s">
        <v>1619</v>
      </c>
      <c r="E372" t="s">
        <v>1620</v>
      </c>
    </row>
    <row r="373" spans="1:5" x14ac:dyDescent="0.25">
      <c r="A373" t="s">
        <v>1621</v>
      </c>
      <c r="B373" t="s">
        <v>1606</v>
      </c>
      <c r="C373" t="s">
        <v>1622</v>
      </c>
      <c r="E373" t="s">
        <v>1623</v>
      </c>
    </row>
    <row r="374" spans="1:5" x14ac:dyDescent="0.25">
      <c r="A374" t="s">
        <v>1624</v>
      </c>
      <c r="B374" t="s">
        <v>1606</v>
      </c>
      <c r="C374" t="s">
        <v>1625</v>
      </c>
      <c r="E374" t="s">
        <v>1626</v>
      </c>
    </row>
    <row r="375" spans="1:5" x14ac:dyDescent="0.25">
      <c r="A375" t="s">
        <v>1627</v>
      </c>
      <c r="B375" t="s">
        <v>1606</v>
      </c>
      <c r="C375" t="s">
        <v>1628</v>
      </c>
      <c r="E375" t="s">
        <v>1629</v>
      </c>
    </row>
    <row r="376" spans="1:5" x14ac:dyDescent="0.25">
      <c r="A376" t="s">
        <v>1630</v>
      </c>
      <c r="B376" t="s">
        <v>1606</v>
      </c>
      <c r="C376" t="s">
        <v>1631</v>
      </c>
      <c r="E376" t="s">
        <v>1632</v>
      </c>
    </row>
    <row r="377" spans="1:5" x14ac:dyDescent="0.25">
      <c r="A377" t="s">
        <v>1633</v>
      </c>
      <c r="B377" t="s">
        <v>1606</v>
      </c>
      <c r="C377" t="s">
        <v>1634</v>
      </c>
      <c r="E377" t="s">
        <v>1635</v>
      </c>
    </row>
    <row r="378" spans="1:5" x14ac:dyDescent="0.25">
      <c r="A378" t="s">
        <v>1636</v>
      </c>
      <c r="B378" t="s">
        <v>1573</v>
      </c>
      <c r="C378" t="s">
        <v>1637</v>
      </c>
      <c r="E378" t="s">
        <v>1638</v>
      </c>
    </row>
    <row r="379" spans="1:5" x14ac:dyDescent="0.25">
      <c r="A379" t="s">
        <v>1639</v>
      </c>
      <c r="B379" t="s">
        <v>1636</v>
      </c>
      <c r="C379" t="s">
        <v>1640</v>
      </c>
      <c r="E379" t="s">
        <v>1641</v>
      </c>
    </row>
    <row r="380" spans="1:5" x14ac:dyDescent="0.25">
      <c r="A380" t="s">
        <v>1642</v>
      </c>
      <c r="B380" t="s">
        <v>1636</v>
      </c>
      <c r="C380" t="s">
        <v>1643</v>
      </c>
      <c r="E380" t="s">
        <v>1644</v>
      </c>
    </row>
    <row r="381" spans="1:5" x14ac:dyDescent="0.25">
      <c r="A381" t="s">
        <v>1645</v>
      </c>
      <c r="B381" t="s">
        <v>1636</v>
      </c>
      <c r="C381" t="s">
        <v>1646</v>
      </c>
      <c r="E381" t="s">
        <v>1647</v>
      </c>
    </row>
    <row r="382" spans="1:5" x14ac:dyDescent="0.25">
      <c r="A382" t="s">
        <v>1648</v>
      </c>
      <c r="B382" t="s">
        <v>1636</v>
      </c>
      <c r="C382" t="s">
        <v>1649</v>
      </c>
      <c r="E382" t="s">
        <v>1650</v>
      </c>
    </row>
    <row r="383" spans="1:5" x14ac:dyDescent="0.25">
      <c r="A383" t="s">
        <v>1651</v>
      </c>
      <c r="B383" t="s">
        <v>1636</v>
      </c>
      <c r="C383" t="s">
        <v>1652</v>
      </c>
      <c r="E383" t="s">
        <v>1653</v>
      </c>
    </row>
    <row r="384" spans="1:5" x14ac:dyDescent="0.25">
      <c r="A384" t="s">
        <v>1654</v>
      </c>
      <c r="B384" t="s">
        <v>1636</v>
      </c>
      <c r="C384" t="s">
        <v>1655</v>
      </c>
      <c r="E384" t="s">
        <v>1656</v>
      </c>
    </row>
    <row r="385" spans="1:5" x14ac:dyDescent="0.25">
      <c r="A385" t="s">
        <v>1657</v>
      </c>
      <c r="B385" t="s">
        <v>1636</v>
      </c>
      <c r="C385" t="s">
        <v>1658</v>
      </c>
      <c r="E385" t="s">
        <v>1659</v>
      </c>
    </row>
    <row r="386" spans="1:5" x14ac:dyDescent="0.25">
      <c r="A386" t="s">
        <v>1660</v>
      </c>
      <c r="B386" t="s">
        <v>1636</v>
      </c>
      <c r="C386" t="s">
        <v>1661</v>
      </c>
      <c r="E386" t="s">
        <v>1662</v>
      </c>
    </row>
    <row r="387" spans="1:5" x14ac:dyDescent="0.25">
      <c r="A387" t="s">
        <v>1663</v>
      </c>
      <c r="B387" t="s">
        <v>1636</v>
      </c>
      <c r="C387" t="s">
        <v>1664</v>
      </c>
      <c r="E387" t="s">
        <v>1665</v>
      </c>
    </row>
    <row r="388" spans="1:5" x14ac:dyDescent="0.25">
      <c r="A388" t="s">
        <v>1666</v>
      </c>
      <c r="B388" t="s">
        <v>1561</v>
      </c>
      <c r="C388" t="s">
        <v>1667</v>
      </c>
      <c r="E388" t="s">
        <v>1668</v>
      </c>
    </row>
    <row r="389" spans="1:5" x14ac:dyDescent="0.25">
      <c r="A389" t="s">
        <v>1669</v>
      </c>
      <c r="B389" t="s">
        <v>1666</v>
      </c>
      <c r="C389" t="s">
        <v>1670</v>
      </c>
      <c r="E389" t="s">
        <v>1671</v>
      </c>
    </row>
    <row r="390" spans="1:5" x14ac:dyDescent="0.25">
      <c r="A390" t="s">
        <v>1672</v>
      </c>
      <c r="B390" t="s">
        <v>1669</v>
      </c>
      <c r="C390" t="s">
        <v>1673</v>
      </c>
      <c r="E390" t="s">
        <v>1674</v>
      </c>
    </row>
    <row r="391" spans="1:5" x14ac:dyDescent="0.25">
      <c r="A391" t="s">
        <v>1675</v>
      </c>
      <c r="B391" t="s">
        <v>1669</v>
      </c>
      <c r="C391" t="s">
        <v>1676</v>
      </c>
      <c r="E391" t="s">
        <v>1677</v>
      </c>
    </row>
    <row r="392" spans="1:5" x14ac:dyDescent="0.25">
      <c r="A392" t="s">
        <v>1678</v>
      </c>
      <c r="B392" t="s">
        <v>1669</v>
      </c>
      <c r="C392" t="s">
        <v>1679</v>
      </c>
      <c r="E392" t="s">
        <v>1680</v>
      </c>
    </row>
    <row r="393" spans="1:5" x14ac:dyDescent="0.25">
      <c r="A393" t="s">
        <v>1681</v>
      </c>
      <c r="B393" t="s">
        <v>1669</v>
      </c>
      <c r="C393" t="s">
        <v>1682</v>
      </c>
      <c r="E393" t="s">
        <v>1683</v>
      </c>
    </row>
    <row r="394" spans="1:5" x14ac:dyDescent="0.25">
      <c r="A394" t="s">
        <v>1684</v>
      </c>
      <c r="B394" t="s">
        <v>1669</v>
      </c>
      <c r="C394" t="s">
        <v>1685</v>
      </c>
      <c r="E394" t="s">
        <v>1686</v>
      </c>
    </row>
    <row r="395" spans="1:5" x14ac:dyDescent="0.25">
      <c r="A395" t="s">
        <v>1687</v>
      </c>
      <c r="B395" t="s">
        <v>1669</v>
      </c>
      <c r="C395" t="s">
        <v>1688</v>
      </c>
      <c r="E395" t="s">
        <v>1689</v>
      </c>
    </row>
    <row r="396" spans="1:5" x14ac:dyDescent="0.25">
      <c r="A396" t="s">
        <v>1690</v>
      </c>
      <c r="B396" t="s">
        <v>1669</v>
      </c>
      <c r="C396" t="s">
        <v>1691</v>
      </c>
      <c r="E396" t="s">
        <v>1692</v>
      </c>
    </row>
    <row r="397" spans="1:5" x14ac:dyDescent="0.25">
      <c r="A397" t="s">
        <v>1693</v>
      </c>
      <c r="B397" t="s">
        <v>1669</v>
      </c>
      <c r="C397" t="s">
        <v>1694</v>
      </c>
      <c r="E397" t="s">
        <v>1695</v>
      </c>
    </row>
    <row r="398" spans="1:5" x14ac:dyDescent="0.25">
      <c r="A398" t="s">
        <v>1696</v>
      </c>
      <c r="B398" t="s">
        <v>1669</v>
      </c>
      <c r="C398" t="s">
        <v>1697</v>
      </c>
      <c r="E398" t="s">
        <v>1698</v>
      </c>
    </row>
    <row r="399" spans="1:5" x14ac:dyDescent="0.25">
      <c r="A399" t="s">
        <v>1699</v>
      </c>
      <c r="B399" t="s">
        <v>1666</v>
      </c>
      <c r="C399" t="s">
        <v>1700</v>
      </c>
      <c r="E399" t="s">
        <v>1701</v>
      </c>
    </row>
    <row r="400" spans="1:5" x14ac:dyDescent="0.25">
      <c r="A400" t="s">
        <v>1702</v>
      </c>
      <c r="B400" t="s">
        <v>1699</v>
      </c>
      <c r="C400" t="s">
        <v>1703</v>
      </c>
      <c r="E400" t="s">
        <v>1704</v>
      </c>
    </row>
    <row r="401" spans="1:5" x14ac:dyDescent="0.25">
      <c r="A401" t="s">
        <v>1705</v>
      </c>
      <c r="B401" t="s">
        <v>1699</v>
      </c>
      <c r="C401" t="s">
        <v>1706</v>
      </c>
      <c r="E401" t="s">
        <v>1707</v>
      </c>
    </row>
    <row r="402" spans="1:5" x14ac:dyDescent="0.25">
      <c r="A402" t="s">
        <v>1708</v>
      </c>
      <c r="B402" t="s">
        <v>1699</v>
      </c>
      <c r="C402" t="s">
        <v>1709</v>
      </c>
      <c r="E402" t="s">
        <v>1710</v>
      </c>
    </row>
    <row r="403" spans="1:5" x14ac:dyDescent="0.25">
      <c r="A403" t="s">
        <v>1711</v>
      </c>
      <c r="B403" t="s">
        <v>1699</v>
      </c>
      <c r="C403" t="s">
        <v>1712</v>
      </c>
      <c r="E403" t="s">
        <v>1713</v>
      </c>
    </row>
    <row r="404" spans="1:5" x14ac:dyDescent="0.25">
      <c r="A404" t="s">
        <v>1714</v>
      </c>
      <c r="B404" t="s">
        <v>1699</v>
      </c>
      <c r="C404" t="s">
        <v>1715</v>
      </c>
      <c r="E404" t="s">
        <v>1716</v>
      </c>
    </row>
    <row r="405" spans="1:5" x14ac:dyDescent="0.25">
      <c r="A405" t="s">
        <v>1717</v>
      </c>
      <c r="B405" t="s">
        <v>1699</v>
      </c>
      <c r="C405" t="s">
        <v>1718</v>
      </c>
      <c r="E405" t="s">
        <v>1719</v>
      </c>
    </row>
    <row r="406" spans="1:5" x14ac:dyDescent="0.25">
      <c r="A406" t="s">
        <v>1720</v>
      </c>
      <c r="B406" t="s">
        <v>1699</v>
      </c>
      <c r="C406" t="s">
        <v>1721</v>
      </c>
      <c r="E406" t="s">
        <v>1722</v>
      </c>
    </row>
    <row r="407" spans="1:5" x14ac:dyDescent="0.25">
      <c r="A407" t="s">
        <v>1723</v>
      </c>
      <c r="B407" t="s">
        <v>1699</v>
      </c>
      <c r="C407" t="s">
        <v>1724</v>
      </c>
      <c r="E407" t="s">
        <v>1725</v>
      </c>
    </row>
    <row r="408" spans="1:5" x14ac:dyDescent="0.25">
      <c r="A408" t="s">
        <v>1726</v>
      </c>
      <c r="B408" t="s">
        <v>1699</v>
      </c>
      <c r="C408" t="s">
        <v>1727</v>
      </c>
      <c r="E408" t="s">
        <v>1728</v>
      </c>
    </row>
    <row r="409" spans="1:5" x14ac:dyDescent="0.25">
      <c r="A409" t="s">
        <v>1729</v>
      </c>
      <c r="B409" t="s">
        <v>1666</v>
      </c>
      <c r="C409" t="s">
        <v>1730</v>
      </c>
      <c r="E409" t="s">
        <v>1731</v>
      </c>
    </row>
    <row r="410" spans="1:5" x14ac:dyDescent="0.25">
      <c r="A410" t="s">
        <v>1732</v>
      </c>
      <c r="B410" t="s">
        <v>1729</v>
      </c>
      <c r="C410" t="s">
        <v>1733</v>
      </c>
      <c r="E410" t="s">
        <v>1734</v>
      </c>
    </row>
    <row r="411" spans="1:5" x14ac:dyDescent="0.25">
      <c r="A411" t="s">
        <v>1735</v>
      </c>
      <c r="B411" t="s">
        <v>1729</v>
      </c>
      <c r="C411" t="s">
        <v>1736</v>
      </c>
      <c r="E411" t="s">
        <v>1737</v>
      </c>
    </row>
    <row r="412" spans="1:5" x14ac:dyDescent="0.25">
      <c r="A412" t="s">
        <v>1738</v>
      </c>
      <c r="B412" t="s">
        <v>1729</v>
      </c>
      <c r="C412" t="s">
        <v>1739</v>
      </c>
      <c r="E412" t="s">
        <v>1740</v>
      </c>
    </row>
    <row r="413" spans="1:5" x14ac:dyDescent="0.25">
      <c r="A413" t="s">
        <v>1741</v>
      </c>
      <c r="B413" t="s">
        <v>1729</v>
      </c>
      <c r="C413" t="s">
        <v>1742</v>
      </c>
      <c r="E413" t="s">
        <v>1743</v>
      </c>
    </row>
    <row r="414" spans="1:5" x14ac:dyDescent="0.25">
      <c r="A414" t="s">
        <v>1744</v>
      </c>
      <c r="B414" t="s">
        <v>1729</v>
      </c>
      <c r="C414" t="s">
        <v>1745</v>
      </c>
      <c r="E414" t="s">
        <v>1746</v>
      </c>
    </row>
    <row r="415" spans="1:5" x14ac:dyDescent="0.25">
      <c r="A415" t="s">
        <v>1747</v>
      </c>
      <c r="B415" t="s">
        <v>1729</v>
      </c>
      <c r="C415" t="s">
        <v>1748</v>
      </c>
      <c r="E415" t="s">
        <v>1749</v>
      </c>
    </row>
    <row r="416" spans="1:5" x14ac:dyDescent="0.25">
      <c r="A416" t="s">
        <v>1750</v>
      </c>
      <c r="B416" t="s">
        <v>1729</v>
      </c>
      <c r="C416" t="s">
        <v>1751</v>
      </c>
      <c r="E416" t="s">
        <v>1752</v>
      </c>
    </row>
    <row r="417" spans="1:5" x14ac:dyDescent="0.25">
      <c r="A417" t="s">
        <v>1753</v>
      </c>
      <c r="B417" t="s">
        <v>1729</v>
      </c>
      <c r="C417" t="s">
        <v>1754</v>
      </c>
      <c r="E417" t="s">
        <v>1755</v>
      </c>
    </row>
    <row r="418" spans="1:5" x14ac:dyDescent="0.25">
      <c r="A418" t="s">
        <v>1756</v>
      </c>
      <c r="B418" t="s">
        <v>1729</v>
      </c>
      <c r="C418" t="s">
        <v>1757</v>
      </c>
      <c r="E418" t="s">
        <v>1758</v>
      </c>
    </row>
    <row r="419" spans="1:5" x14ac:dyDescent="0.25">
      <c r="A419" t="s">
        <v>1759</v>
      </c>
      <c r="B419" t="s">
        <v>1666</v>
      </c>
      <c r="C419" t="s">
        <v>1760</v>
      </c>
      <c r="E419" t="s">
        <v>1761</v>
      </c>
    </row>
    <row r="420" spans="1:5" x14ac:dyDescent="0.25">
      <c r="A420" t="s">
        <v>1762</v>
      </c>
      <c r="B420" t="s">
        <v>1759</v>
      </c>
      <c r="C420" t="s">
        <v>1763</v>
      </c>
      <c r="E420" t="s">
        <v>1764</v>
      </c>
    </row>
    <row r="421" spans="1:5" x14ac:dyDescent="0.25">
      <c r="A421" t="s">
        <v>1765</v>
      </c>
      <c r="B421" t="s">
        <v>1759</v>
      </c>
      <c r="C421" t="s">
        <v>1766</v>
      </c>
      <c r="E421" t="s">
        <v>1767</v>
      </c>
    </row>
    <row r="422" spans="1:5" x14ac:dyDescent="0.25">
      <c r="A422" t="s">
        <v>1768</v>
      </c>
      <c r="B422" t="s">
        <v>1759</v>
      </c>
      <c r="C422" t="s">
        <v>1769</v>
      </c>
      <c r="E422" t="s">
        <v>1770</v>
      </c>
    </row>
    <row r="423" spans="1:5" x14ac:dyDescent="0.25">
      <c r="A423" t="s">
        <v>1771</v>
      </c>
      <c r="B423" t="s">
        <v>1759</v>
      </c>
      <c r="C423" t="s">
        <v>1772</v>
      </c>
      <c r="E423" t="s">
        <v>1773</v>
      </c>
    </row>
    <row r="424" spans="1:5" x14ac:dyDescent="0.25">
      <c r="A424" t="s">
        <v>1774</v>
      </c>
      <c r="B424" t="s">
        <v>1759</v>
      </c>
      <c r="C424" t="s">
        <v>1775</v>
      </c>
      <c r="E424" t="s">
        <v>1776</v>
      </c>
    </row>
    <row r="425" spans="1:5" x14ac:dyDescent="0.25">
      <c r="A425" t="s">
        <v>1777</v>
      </c>
      <c r="B425" t="s">
        <v>1759</v>
      </c>
      <c r="C425" t="s">
        <v>1778</v>
      </c>
      <c r="E425" t="s">
        <v>1779</v>
      </c>
    </row>
    <row r="426" spans="1:5" x14ac:dyDescent="0.25">
      <c r="A426" t="s">
        <v>1780</v>
      </c>
      <c r="B426" t="s">
        <v>1759</v>
      </c>
      <c r="C426" t="s">
        <v>1781</v>
      </c>
      <c r="E426" t="s">
        <v>1782</v>
      </c>
    </row>
    <row r="427" spans="1:5" x14ac:dyDescent="0.25">
      <c r="A427" t="s">
        <v>1783</v>
      </c>
      <c r="B427" t="s">
        <v>1759</v>
      </c>
      <c r="C427" t="s">
        <v>1784</v>
      </c>
      <c r="E427" t="s">
        <v>1785</v>
      </c>
    </row>
    <row r="428" spans="1:5" x14ac:dyDescent="0.25">
      <c r="A428" t="s">
        <v>1786</v>
      </c>
      <c r="B428" t="s">
        <v>1759</v>
      </c>
      <c r="C428" t="s">
        <v>1787</v>
      </c>
      <c r="E428" t="s">
        <v>1788</v>
      </c>
    </row>
    <row r="429" spans="1:5" x14ac:dyDescent="0.25">
      <c r="A429" t="s">
        <v>1789</v>
      </c>
      <c r="B429" t="s">
        <v>1573</v>
      </c>
      <c r="C429" t="s">
        <v>1790</v>
      </c>
      <c r="E429" t="s">
        <v>1791</v>
      </c>
    </row>
    <row r="430" spans="1:5" x14ac:dyDescent="0.25">
      <c r="A430" t="s">
        <v>1792</v>
      </c>
      <c r="B430" t="s">
        <v>1789</v>
      </c>
      <c r="C430" t="s">
        <v>1793</v>
      </c>
      <c r="E430" t="s">
        <v>1794</v>
      </c>
    </row>
    <row r="431" spans="1:5" x14ac:dyDescent="0.25">
      <c r="A431" t="s">
        <v>1795</v>
      </c>
      <c r="B431" t="s">
        <v>1789</v>
      </c>
      <c r="C431" t="s">
        <v>1796</v>
      </c>
      <c r="E431" t="s">
        <v>1797</v>
      </c>
    </row>
    <row r="432" spans="1:5" x14ac:dyDescent="0.25">
      <c r="A432" t="s">
        <v>1798</v>
      </c>
      <c r="B432" t="s">
        <v>1789</v>
      </c>
      <c r="C432" t="s">
        <v>1799</v>
      </c>
      <c r="E432" t="s">
        <v>1800</v>
      </c>
    </row>
    <row r="433" spans="1:5" x14ac:dyDescent="0.25">
      <c r="A433" t="s">
        <v>1801</v>
      </c>
      <c r="B433" t="s">
        <v>1789</v>
      </c>
      <c r="C433" t="s">
        <v>1802</v>
      </c>
      <c r="E433" t="s">
        <v>1803</v>
      </c>
    </row>
    <row r="434" spans="1:5" x14ac:dyDescent="0.25">
      <c r="A434" t="s">
        <v>1804</v>
      </c>
      <c r="B434" t="s">
        <v>1789</v>
      </c>
      <c r="C434" t="s">
        <v>1805</v>
      </c>
      <c r="E434" t="s">
        <v>1806</v>
      </c>
    </row>
    <row r="435" spans="1:5" x14ac:dyDescent="0.25">
      <c r="A435" t="s">
        <v>1807</v>
      </c>
      <c r="B435" t="s">
        <v>1789</v>
      </c>
      <c r="C435" t="s">
        <v>1808</v>
      </c>
      <c r="E435" t="s">
        <v>1809</v>
      </c>
    </row>
    <row r="436" spans="1:5" x14ac:dyDescent="0.25">
      <c r="A436" t="s">
        <v>1810</v>
      </c>
      <c r="B436" t="s">
        <v>1789</v>
      </c>
      <c r="C436" t="s">
        <v>1811</v>
      </c>
      <c r="E436" t="s">
        <v>1812</v>
      </c>
    </row>
    <row r="437" spans="1:5" x14ac:dyDescent="0.25">
      <c r="A437" t="s">
        <v>1813</v>
      </c>
      <c r="B437" t="s">
        <v>1789</v>
      </c>
      <c r="C437" t="s">
        <v>1814</v>
      </c>
      <c r="E437" t="s">
        <v>1815</v>
      </c>
    </row>
    <row r="438" spans="1:5" x14ac:dyDescent="0.25">
      <c r="A438" t="s">
        <v>1816</v>
      </c>
      <c r="B438" t="s">
        <v>1789</v>
      </c>
      <c r="C438" t="s">
        <v>1817</v>
      </c>
      <c r="E438" t="s">
        <v>1818</v>
      </c>
    </row>
    <row r="439" spans="1:5" x14ac:dyDescent="0.25">
      <c r="A439" t="s">
        <v>1819</v>
      </c>
      <c r="B439" t="s">
        <v>1820</v>
      </c>
      <c r="C439" t="s">
        <v>1821</v>
      </c>
      <c r="E439" t="s">
        <v>1822</v>
      </c>
    </row>
    <row r="440" spans="1:5" x14ac:dyDescent="0.25">
      <c r="A440" t="s">
        <v>1823</v>
      </c>
      <c r="B440" t="s">
        <v>1819</v>
      </c>
      <c r="C440" t="s">
        <v>1824</v>
      </c>
      <c r="E440" t="s">
        <v>1825</v>
      </c>
    </row>
    <row r="441" spans="1:5" x14ac:dyDescent="0.25">
      <c r="A441" t="s">
        <v>1826</v>
      </c>
      <c r="B441" t="s">
        <v>1819</v>
      </c>
      <c r="C441" t="s">
        <v>1827</v>
      </c>
      <c r="E441" t="s">
        <v>1828</v>
      </c>
    </row>
    <row r="442" spans="1:5" x14ac:dyDescent="0.25">
      <c r="A442" t="s">
        <v>1829</v>
      </c>
      <c r="B442" t="s">
        <v>1819</v>
      </c>
      <c r="C442" t="s">
        <v>1830</v>
      </c>
      <c r="E442" t="s">
        <v>1831</v>
      </c>
    </row>
    <row r="443" spans="1:5" x14ac:dyDescent="0.25">
      <c r="A443" t="s">
        <v>1832</v>
      </c>
      <c r="B443" t="s">
        <v>1819</v>
      </c>
      <c r="C443" t="s">
        <v>1833</v>
      </c>
      <c r="E443" t="s">
        <v>1834</v>
      </c>
    </row>
    <row r="444" spans="1:5" x14ac:dyDescent="0.25">
      <c r="A444" t="s">
        <v>1835</v>
      </c>
      <c r="B444" t="s">
        <v>1820</v>
      </c>
      <c r="C444" t="s">
        <v>1836</v>
      </c>
      <c r="E444" t="s">
        <v>1837</v>
      </c>
    </row>
    <row r="445" spans="1:5" x14ac:dyDescent="0.25">
      <c r="A445" t="s">
        <v>1838</v>
      </c>
      <c r="B445" t="s">
        <v>1835</v>
      </c>
      <c r="C445" t="s">
        <v>1839</v>
      </c>
      <c r="E445" t="s">
        <v>1840</v>
      </c>
    </row>
    <row r="446" spans="1:5" x14ac:dyDescent="0.25">
      <c r="A446" t="s">
        <v>1841</v>
      </c>
      <c r="B446" t="s">
        <v>1835</v>
      </c>
      <c r="C446" t="s">
        <v>1842</v>
      </c>
      <c r="E446" t="s">
        <v>1843</v>
      </c>
    </row>
    <row r="447" spans="1:5" x14ac:dyDescent="0.25">
      <c r="A447" t="s">
        <v>1844</v>
      </c>
      <c r="B447" t="s">
        <v>1835</v>
      </c>
      <c r="C447" t="s">
        <v>1845</v>
      </c>
      <c r="E447" t="s">
        <v>1846</v>
      </c>
    </row>
    <row r="448" spans="1:5" x14ac:dyDescent="0.25">
      <c r="A448" t="s">
        <v>1847</v>
      </c>
      <c r="B448" t="s">
        <v>1835</v>
      </c>
      <c r="C448" t="s">
        <v>1848</v>
      </c>
      <c r="E448" t="s">
        <v>1849</v>
      </c>
    </row>
    <row r="449" spans="1:5" x14ac:dyDescent="0.25">
      <c r="A449" t="s">
        <v>1820</v>
      </c>
      <c r="B449" t="s">
        <v>1476</v>
      </c>
      <c r="C449" t="s">
        <v>1850</v>
      </c>
      <c r="E449" t="s">
        <v>1851</v>
      </c>
    </row>
    <row r="450" spans="1:5" x14ac:dyDescent="0.25">
      <c r="A450" t="s">
        <v>1852</v>
      </c>
      <c r="B450" t="s">
        <v>1820</v>
      </c>
      <c r="C450" t="s">
        <v>1853</v>
      </c>
      <c r="E450" t="s">
        <v>1854</v>
      </c>
    </row>
    <row r="451" spans="1:5" x14ac:dyDescent="0.25">
      <c r="A451" t="s">
        <v>1855</v>
      </c>
      <c r="B451" t="s">
        <v>1852</v>
      </c>
      <c r="C451" t="s">
        <v>1856</v>
      </c>
      <c r="E451" t="s">
        <v>1857</v>
      </c>
    </row>
    <row r="452" spans="1:5" x14ac:dyDescent="0.25">
      <c r="A452" t="s">
        <v>1858</v>
      </c>
      <c r="B452" t="s">
        <v>1852</v>
      </c>
      <c r="C452" t="s">
        <v>1859</v>
      </c>
      <c r="E452" t="s">
        <v>1860</v>
      </c>
    </row>
    <row r="453" spans="1:5" x14ac:dyDescent="0.25">
      <c r="A453" t="s">
        <v>1861</v>
      </c>
      <c r="B453" t="s">
        <v>1852</v>
      </c>
      <c r="C453" t="s">
        <v>1862</v>
      </c>
      <c r="E453" t="s">
        <v>1863</v>
      </c>
    </row>
    <row r="454" spans="1:5" x14ac:dyDescent="0.25">
      <c r="A454" t="s">
        <v>1864</v>
      </c>
      <c r="B454" t="s">
        <v>1852</v>
      </c>
      <c r="C454" t="s">
        <v>1865</v>
      </c>
      <c r="E454" t="s">
        <v>1866</v>
      </c>
    </row>
    <row r="455" spans="1:5" x14ac:dyDescent="0.25">
      <c r="A455" t="s">
        <v>1867</v>
      </c>
      <c r="B455" t="s">
        <v>1852</v>
      </c>
      <c r="C455" t="s">
        <v>1868</v>
      </c>
      <c r="E455" t="s">
        <v>1869</v>
      </c>
    </row>
    <row r="456" spans="1:5" x14ac:dyDescent="0.25">
      <c r="A456" t="s">
        <v>1870</v>
      </c>
      <c r="B456" t="s">
        <v>1852</v>
      </c>
      <c r="C456" t="s">
        <v>1871</v>
      </c>
      <c r="E456" t="s">
        <v>1872</v>
      </c>
    </row>
    <row r="457" spans="1:5" x14ac:dyDescent="0.25">
      <c r="A457" t="s">
        <v>1561</v>
      </c>
      <c r="B457" t="s">
        <v>1476</v>
      </c>
      <c r="C457" t="s">
        <v>1873</v>
      </c>
      <c r="E457" t="s">
        <v>1874</v>
      </c>
    </row>
    <row r="458" spans="1:5" x14ac:dyDescent="0.25">
      <c r="A458" t="s">
        <v>1875</v>
      </c>
      <c r="B458" t="s">
        <v>1476</v>
      </c>
      <c r="C458" t="s">
        <v>1876</v>
      </c>
      <c r="E458" t="s">
        <v>1877</v>
      </c>
    </row>
    <row r="459" spans="1:5" x14ac:dyDescent="0.25">
      <c r="A459" t="s">
        <v>1878</v>
      </c>
      <c r="B459" t="s">
        <v>1875</v>
      </c>
      <c r="C459" t="s">
        <v>1879</v>
      </c>
      <c r="E459" t="s">
        <v>1880</v>
      </c>
    </row>
    <row r="460" spans="1:5" x14ac:dyDescent="0.25">
      <c r="A460" t="s">
        <v>1881</v>
      </c>
      <c r="B460" t="s">
        <v>1875</v>
      </c>
      <c r="C460" t="s">
        <v>1882</v>
      </c>
      <c r="E460" t="s">
        <v>1883</v>
      </c>
    </row>
    <row r="461" spans="1:5" x14ac:dyDescent="0.25">
      <c r="A461" t="s">
        <v>1884</v>
      </c>
      <c r="B461" t="s">
        <v>1875</v>
      </c>
      <c r="C461" t="s">
        <v>1885</v>
      </c>
      <c r="E461" t="s">
        <v>1886</v>
      </c>
    </row>
    <row r="462" spans="1:5" x14ac:dyDescent="0.25">
      <c r="A462" t="s">
        <v>1887</v>
      </c>
      <c r="B462" t="s">
        <v>1875</v>
      </c>
      <c r="C462" t="s">
        <v>1888</v>
      </c>
      <c r="E462" t="s">
        <v>1889</v>
      </c>
    </row>
    <row r="463" spans="1:5" x14ac:dyDescent="0.25">
      <c r="A463" t="s">
        <v>1890</v>
      </c>
      <c r="B463" t="s">
        <v>1875</v>
      </c>
      <c r="C463" t="s">
        <v>1891</v>
      </c>
      <c r="E463" t="s">
        <v>1892</v>
      </c>
    </row>
    <row r="464" spans="1:5" x14ac:dyDescent="0.25">
      <c r="A464" t="s">
        <v>1893</v>
      </c>
      <c r="B464" t="s">
        <v>1875</v>
      </c>
      <c r="C464" t="s">
        <v>1894</v>
      </c>
      <c r="E464" t="s">
        <v>1895</v>
      </c>
    </row>
    <row r="465" spans="1:5" x14ac:dyDescent="0.25">
      <c r="A465" t="s">
        <v>1896</v>
      </c>
      <c r="B465" t="s">
        <v>1875</v>
      </c>
      <c r="C465" t="s">
        <v>1897</v>
      </c>
      <c r="E465" t="s">
        <v>1898</v>
      </c>
    </row>
    <row r="466" spans="1:5" x14ac:dyDescent="0.25">
      <c r="A466" t="s">
        <v>1899</v>
      </c>
      <c r="B466" t="s">
        <v>1875</v>
      </c>
      <c r="C466" t="s">
        <v>1900</v>
      </c>
      <c r="E466" t="s">
        <v>1901</v>
      </c>
    </row>
    <row r="467" spans="1:5" x14ac:dyDescent="0.25">
      <c r="A467" t="s">
        <v>1902</v>
      </c>
      <c r="B467" t="s">
        <v>1875</v>
      </c>
      <c r="C467" t="s">
        <v>1903</v>
      </c>
      <c r="E467" t="s">
        <v>1904</v>
      </c>
    </row>
    <row r="468" spans="1:5" x14ac:dyDescent="0.25">
      <c r="A468" t="s">
        <v>1905</v>
      </c>
      <c r="B468" t="s">
        <v>1875</v>
      </c>
      <c r="C468" t="s">
        <v>1906</v>
      </c>
      <c r="E468" t="s">
        <v>1907</v>
      </c>
    </row>
    <row r="469" spans="1:5" x14ac:dyDescent="0.25">
      <c r="A469" t="s">
        <v>1908</v>
      </c>
      <c r="B469" t="s">
        <v>1875</v>
      </c>
      <c r="C469" t="s">
        <v>1909</v>
      </c>
      <c r="E469" t="s">
        <v>1910</v>
      </c>
    </row>
    <row r="470" spans="1:5" x14ac:dyDescent="0.25">
      <c r="A470" t="s">
        <v>1911</v>
      </c>
      <c r="B470" t="s">
        <v>1820</v>
      </c>
      <c r="C470" t="s">
        <v>1912</v>
      </c>
      <c r="E470" t="s">
        <v>1913</v>
      </c>
    </row>
    <row r="471" spans="1:5" x14ac:dyDescent="0.25">
      <c r="A471" t="s">
        <v>1914</v>
      </c>
      <c r="B471" t="s">
        <v>1911</v>
      </c>
      <c r="C471" t="s">
        <v>1915</v>
      </c>
      <c r="E471" t="s">
        <v>1916</v>
      </c>
    </row>
    <row r="472" spans="1:5" x14ac:dyDescent="0.25">
      <c r="A472" t="s">
        <v>1917</v>
      </c>
      <c r="B472" t="s">
        <v>1911</v>
      </c>
      <c r="C472" t="s">
        <v>1918</v>
      </c>
      <c r="E472" t="s">
        <v>1919</v>
      </c>
    </row>
    <row r="473" spans="1:5" x14ac:dyDescent="0.25">
      <c r="A473" t="s">
        <v>1920</v>
      </c>
      <c r="B473" t="s">
        <v>1911</v>
      </c>
      <c r="C473" t="s">
        <v>1921</v>
      </c>
      <c r="E473" t="s">
        <v>1922</v>
      </c>
    </row>
    <row r="474" spans="1:5" x14ac:dyDescent="0.25">
      <c r="A474" t="s">
        <v>1923</v>
      </c>
      <c r="B474" t="s">
        <v>1911</v>
      </c>
      <c r="C474" t="s">
        <v>1924</v>
      </c>
      <c r="E474" t="s">
        <v>1925</v>
      </c>
    </row>
    <row r="475" spans="1:5" x14ac:dyDescent="0.25">
      <c r="A475" t="s">
        <v>1926</v>
      </c>
      <c r="B475" t="s">
        <v>1561</v>
      </c>
      <c r="C475" t="s">
        <v>1927</v>
      </c>
      <c r="E475" t="s">
        <v>1928</v>
      </c>
    </row>
    <row r="476" spans="1:5" x14ac:dyDescent="0.25">
      <c r="A476" t="s">
        <v>1929</v>
      </c>
      <c r="B476" t="s">
        <v>1561</v>
      </c>
      <c r="C476" t="s">
        <v>1930</v>
      </c>
      <c r="E476" t="s">
        <v>1931</v>
      </c>
    </row>
    <row r="477" spans="1:5" x14ac:dyDescent="0.25">
      <c r="A477" t="s">
        <v>1932</v>
      </c>
      <c r="B477" t="s">
        <v>1561</v>
      </c>
      <c r="C477" t="s">
        <v>1933</v>
      </c>
      <c r="E477" t="s">
        <v>1934</v>
      </c>
    </row>
    <row r="478" spans="1:5" x14ac:dyDescent="0.25">
      <c r="A478" t="s">
        <v>1935</v>
      </c>
      <c r="B478" t="s">
        <v>1561</v>
      </c>
      <c r="C478" t="s">
        <v>1936</v>
      </c>
      <c r="E478" t="s">
        <v>1937</v>
      </c>
    </row>
    <row r="479" spans="1:5" x14ac:dyDescent="0.25">
      <c r="A479" t="s">
        <v>1938</v>
      </c>
      <c r="B479" t="s">
        <v>1561</v>
      </c>
      <c r="C479" t="s">
        <v>1939</v>
      </c>
      <c r="E479" t="s">
        <v>1940</v>
      </c>
    </row>
    <row r="480" spans="1:5" x14ac:dyDescent="0.25">
      <c r="A480" t="s">
        <v>1941</v>
      </c>
      <c r="B480" t="s">
        <v>1561</v>
      </c>
      <c r="C480" t="s">
        <v>1942</v>
      </c>
      <c r="E480" t="s">
        <v>1943</v>
      </c>
    </row>
    <row r="481" spans="1:5" x14ac:dyDescent="0.25">
      <c r="A481" t="s">
        <v>1944</v>
      </c>
      <c r="B481" t="s">
        <v>1561</v>
      </c>
      <c r="C481" t="s">
        <v>1945</v>
      </c>
      <c r="E481" t="s">
        <v>1946</v>
      </c>
    </row>
    <row r="482" spans="1:5" x14ac:dyDescent="0.25">
      <c r="A482" t="s">
        <v>1947</v>
      </c>
      <c r="B482" t="s">
        <v>1561</v>
      </c>
      <c r="C482" t="s">
        <v>1948</v>
      </c>
      <c r="E482" t="s">
        <v>1949</v>
      </c>
    </row>
    <row r="483" spans="1:5" x14ac:dyDescent="0.25">
      <c r="A483" t="s">
        <v>1950</v>
      </c>
      <c r="B483" t="s">
        <v>1561</v>
      </c>
      <c r="C483" t="s">
        <v>1951</v>
      </c>
      <c r="E483" t="s">
        <v>1952</v>
      </c>
    </row>
    <row r="484" spans="1:5" x14ac:dyDescent="0.25">
      <c r="A484" t="s">
        <v>1953</v>
      </c>
      <c r="B484" t="s">
        <v>1561</v>
      </c>
      <c r="C484" t="s">
        <v>1954</v>
      </c>
      <c r="E484" t="s">
        <v>1955</v>
      </c>
    </row>
    <row r="485" spans="1:5" x14ac:dyDescent="0.25">
      <c r="A485" t="s">
        <v>1956</v>
      </c>
      <c r="B485" t="s">
        <v>1561</v>
      </c>
      <c r="C485" t="s">
        <v>1957</v>
      </c>
      <c r="E485" t="s">
        <v>1958</v>
      </c>
    </row>
    <row r="486" spans="1:5" x14ac:dyDescent="0.25">
      <c r="A486" t="s">
        <v>1959</v>
      </c>
      <c r="B486" t="s">
        <v>1561</v>
      </c>
      <c r="C486" t="s">
        <v>1960</v>
      </c>
      <c r="E486" t="s">
        <v>1961</v>
      </c>
    </row>
    <row r="487" spans="1:5" x14ac:dyDescent="0.25">
      <c r="A487" t="s">
        <v>1962</v>
      </c>
      <c r="B487" t="s">
        <v>1561</v>
      </c>
      <c r="C487" t="s">
        <v>1963</v>
      </c>
      <c r="E487" t="s">
        <v>1964</v>
      </c>
    </row>
    <row r="488" spans="1:5" x14ac:dyDescent="0.25">
      <c r="A488" t="s">
        <v>1965</v>
      </c>
      <c r="B488" t="s">
        <v>1820</v>
      </c>
      <c r="C488" t="s">
        <v>1966</v>
      </c>
      <c r="E488" t="s">
        <v>1967</v>
      </c>
    </row>
    <row r="489" spans="1:5" x14ac:dyDescent="0.25">
      <c r="A489" t="s">
        <v>1968</v>
      </c>
      <c r="B489" t="s">
        <v>1965</v>
      </c>
      <c r="C489" t="s">
        <v>1969</v>
      </c>
      <c r="E489" t="s">
        <v>1970</v>
      </c>
    </row>
    <row r="490" spans="1:5" x14ac:dyDescent="0.25">
      <c r="A490" t="s">
        <v>1971</v>
      </c>
      <c r="B490" t="s">
        <v>1965</v>
      </c>
      <c r="C490" t="s">
        <v>1972</v>
      </c>
      <c r="E490" t="s">
        <v>1973</v>
      </c>
    </row>
    <row r="491" spans="1:5" x14ac:dyDescent="0.25">
      <c r="A491" t="s">
        <v>1974</v>
      </c>
      <c r="B491" t="s">
        <v>1965</v>
      </c>
      <c r="C491" t="s">
        <v>1975</v>
      </c>
      <c r="E491" t="s">
        <v>1976</v>
      </c>
    </row>
    <row r="492" spans="1:5" x14ac:dyDescent="0.25">
      <c r="A492" t="s">
        <v>1977</v>
      </c>
      <c r="B492" t="s">
        <v>1965</v>
      </c>
      <c r="C492" t="s">
        <v>1978</v>
      </c>
      <c r="E492" t="s">
        <v>1979</v>
      </c>
    </row>
    <row r="493" spans="1:5" x14ac:dyDescent="0.25">
      <c r="A493" t="s">
        <v>1980</v>
      </c>
      <c r="B493" t="s">
        <v>1965</v>
      </c>
      <c r="C493" t="s">
        <v>1981</v>
      </c>
      <c r="E493" t="s">
        <v>1982</v>
      </c>
    </row>
    <row r="494" spans="1:5" x14ac:dyDescent="0.25">
      <c r="A494" t="s">
        <v>1983</v>
      </c>
      <c r="B494" t="s">
        <v>1965</v>
      </c>
      <c r="C494" t="s">
        <v>1984</v>
      </c>
      <c r="E494" t="s">
        <v>1985</v>
      </c>
    </row>
    <row r="495" spans="1:5" x14ac:dyDescent="0.25">
      <c r="A495" t="s">
        <v>1986</v>
      </c>
      <c r="B495" t="s">
        <v>1820</v>
      </c>
      <c r="C495" t="s">
        <v>1987</v>
      </c>
      <c r="E495" t="s">
        <v>1988</v>
      </c>
    </row>
    <row r="496" spans="1:5" x14ac:dyDescent="0.25">
      <c r="A496" t="s">
        <v>1989</v>
      </c>
      <c r="B496" t="s">
        <v>1986</v>
      </c>
      <c r="C496" t="s">
        <v>1990</v>
      </c>
      <c r="E496" t="s">
        <v>1991</v>
      </c>
    </row>
    <row r="497" spans="1:5" x14ac:dyDescent="0.25">
      <c r="A497" t="s">
        <v>1992</v>
      </c>
      <c r="B497" t="s">
        <v>1986</v>
      </c>
      <c r="C497" t="s">
        <v>1993</v>
      </c>
      <c r="E497" t="s">
        <v>1994</v>
      </c>
    </row>
    <row r="498" spans="1:5" x14ac:dyDescent="0.25">
      <c r="A498" t="s">
        <v>1995</v>
      </c>
      <c r="B498" t="s">
        <v>1986</v>
      </c>
      <c r="C498" t="s">
        <v>1996</v>
      </c>
      <c r="E498" t="s">
        <v>1997</v>
      </c>
    </row>
    <row r="499" spans="1:5" x14ac:dyDescent="0.25">
      <c r="A499" t="s">
        <v>1998</v>
      </c>
      <c r="B499" t="s">
        <v>1986</v>
      </c>
      <c r="C499" t="s">
        <v>1999</v>
      </c>
      <c r="E499" t="s">
        <v>2000</v>
      </c>
    </row>
    <row r="500" spans="1:5" x14ac:dyDescent="0.25">
      <c r="A500" t="s">
        <v>22</v>
      </c>
      <c r="C500" t="s">
        <v>2001</v>
      </c>
      <c r="E500" t="s">
        <v>2002</v>
      </c>
    </row>
    <row r="501" spans="1:5" x14ac:dyDescent="0.25">
      <c r="A501" t="s">
        <v>2003</v>
      </c>
      <c r="C501" t="s">
        <v>2004</v>
      </c>
      <c r="E501" t="s">
        <v>2005</v>
      </c>
    </row>
    <row r="502" spans="1:5" x14ac:dyDescent="0.25">
      <c r="A502" t="s">
        <v>2006</v>
      </c>
      <c r="C502" t="s">
        <v>2007</v>
      </c>
      <c r="E502" t="s">
        <v>2008</v>
      </c>
    </row>
    <row r="503" spans="1:5" x14ac:dyDescent="0.25">
      <c r="A503" t="s">
        <v>506</v>
      </c>
      <c r="C503" t="s">
        <v>507</v>
      </c>
      <c r="E503" t="s">
        <v>2009</v>
      </c>
    </row>
    <row r="504" spans="1:5" x14ac:dyDescent="0.25">
      <c r="A504" t="s">
        <v>190</v>
      </c>
      <c r="C504" t="s">
        <v>191</v>
      </c>
      <c r="E504" t="s">
        <v>2010</v>
      </c>
    </row>
    <row r="505" spans="1:5" x14ac:dyDescent="0.25">
      <c r="A505" t="s">
        <v>199</v>
      </c>
      <c r="C505" t="s">
        <v>200</v>
      </c>
      <c r="E505" t="s">
        <v>2011</v>
      </c>
    </row>
    <row r="506" spans="1:5" x14ac:dyDescent="0.25">
      <c r="A506" t="s">
        <v>2012</v>
      </c>
      <c r="C506" t="s">
        <v>2013</v>
      </c>
      <c r="E506" t="s">
        <v>2014</v>
      </c>
    </row>
    <row r="507" spans="1:5" x14ac:dyDescent="0.25">
      <c r="A507" t="s">
        <v>2015</v>
      </c>
      <c r="B507" t="s">
        <v>2012</v>
      </c>
      <c r="C507" t="s">
        <v>2016</v>
      </c>
      <c r="E507" t="s">
        <v>2017</v>
      </c>
    </row>
    <row r="508" spans="1:5" x14ac:dyDescent="0.25">
      <c r="A508" t="s">
        <v>2018</v>
      </c>
      <c r="B508" t="s">
        <v>2012</v>
      </c>
      <c r="C508" t="s">
        <v>2019</v>
      </c>
      <c r="E508" t="s">
        <v>2020</v>
      </c>
    </row>
    <row r="509" spans="1:5" x14ac:dyDescent="0.25">
      <c r="A509" t="s">
        <v>100</v>
      </c>
      <c r="B509" t="s">
        <v>2012</v>
      </c>
      <c r="C509" t="s">
        <v>2021</v>
      </c>
      <c r="E509" t="s">
        <v>2022</v>
      </c>
    </row>
    <row r="510" spans="1:5" x14ac:dyDescent="0.25">
      <c r="A510" t="s">
        <v>324</v>
      </c>
      <c r="C510" t="s">
        <v>2023</v>
      </c>
      <c r="D510" t="s">
        <v>2024</v>
      </c>
      <c r="E510" t="s">
        <v>2025</v>
      </c>
    </row>
    <row r="511" spans="1:5" x14ac:dyDescent="0.25">
      <c r="A511" t="s">
        <v>397</v>
      </c>
      <c r="C511" t="s">
        <v>398</v>
      </c>
      <c r="E511" t="s">
        <v>2026</v>
      </c>
    </row>
    <row r="512" spans="1:5" x14ac:dyDescent="0.25">
      <c r="A512" t="s">
        <v>399</v>
      </c>
      <c r="C512" t="s">
        <v>400</v>
      </c>
      <c r="E512" t="s">
        <v>2027</v>
      </c>
    </row>
    <row r="513" spans="1:5" x14ac:dyDescent="0.25">
      <c r="A513" t="s">
        <v>402</v>
      </c>
      <c r="C513" t="s">
        <v>2028</v>
      </c>
      <c r="E513" t="s">
        <v>2029</v>
      </c>
    </row>
    <row r="514" spans="1:5" x14ac:dyDescent="0.25">
      <c r="A514" t="s">
        <v>2030</v>
      </c>
      <c r="C514" t="s">
        <v>2031</v>
      </c>
      <c r="E514" t="s">
        <v>2032</v>
      </c>
    </row>
    <row r="515" spans="1:5" x14ac:dyDescent="0.25">
      <c r="A515" t="s">
        <v>2033</v>
      </c>
      <c r="C515" t="s">
        <v>2034</v>
      </c>
      <c r="E515" t="s">
        <v>2035</v>
      </c>
    </row>
    <row r="516" spans="1:5" x14ac:dyDescent="0.25">
      <c r="A516" t="s">
        <v>2036</v>
      </c>
      <c r="B516" t="s">
        <v>1228</v>
      </c>
      <c r="C516" t="s">
        <v>2037</v>
      </c>
      <c r="E516" t="s">
        <v>2038</v>
      </c>
    </row>
    <row r="517" spans="1:5" x14ac:dyDescent="0.25">
      <c r="A517" t="s">
        <v>456</v>
      </c>
      <c r="B517" t="s">
        <v>2036</v>
      </c>
      <c r="C517" t="s">
        <v>457</v>
      </c>
      <c r="E517" t="s">
        <v>2039</v>
      </c>
    </row>
    <row r="518" spans="1:5" x14ac:dyDescent="0.25">
      <c r="A518" t="s">
        <v>460</v>
      </c>
      <c r="B518" t="s">
        <v>2036</v>
      </c>
      <c r="C518" t="s">
        <v>2040</v>
      </c>
      <c r="E518" t="s">
        <v>2041</v>
      </c>
    </row>
    <row r="519" spans="1:5" x14ac:dyDescent="0.25">
      <c r="A519" t="s">
        <v>454</v>
      </c>
      <c r="B519" t="s">
        <v>2036</v>
      </c>
      <c r="C519" t="s">
        <v>2042</v>
      </c>
      <c r="E519" t="s">
        <v>2043</v>
      </c>
    </row>
    <row r="520" spans="1:5" x14ac:dyDescent="0.25">
      <c r="A520" t="s">
        <v>2044</v>
      </c>
      <c r="B520" t="s">
        <v>2036</v>
      </c>
      <c r="C520" t="s">
        <v>2045</v>
      </c>
      <c r="E520" t="s">
        <v>2046</v>
      </c>
    </row>
    <row r="521" spans="1:5" x14ac:dyDescent="0.25">
      <c r="A521" t="s">
        <v>2047</v>
      </c>
      <c r="B521" t="s">
        <v>2036</v>
      </c>
      <c r="C521" t="s">
        <v>2048</v>
      </c>
      <c r="E521" t="s">
        <v>2049</v>
      </c>
    </row>
    <row r="522" spans="1:5" x14ac:dyDescent="0.25">
      <c r="A522" t="s">
        <v>458</v>
      </c>
      <c r="B522" t="s">
        <v>2036</v>
      </c>
      <c r="C522" t="s">
        <v>459</v>
      </c>
      <c r="E522" t="s">
        <v>2050</v>
      </c>
    </row>
    <row r="523" spans="1:5" x14ac:dyDescent="0.25">
      <c r="A523" t="s">
        <v>2051</v>
      </c>
      <c r="C523" t="s">
        <v>2052</v>
      </c>
      <c r="E523" t="s">
        <v>2053</v>
      </c>
    </row>
    <row r="524" spans="1:5" x14ac:dyDescent="0.25">
      <c r="A524" t="s">
        <v>102</v>
      </c>
      <c r="C524" t="s">
        <v>2054</v>
      </c>
      <c r="E524" t="s">
        <v>2055</v>
      </c>
    </row>
    <row r="525" spans="1:5" x14ac:dyDescent="0.25">
      <c r="A525" t="s">
        <v>2056</v>
      </c>
      <c r="C525" t="s">
        <v>2057</v>
      </c>
      <c r="E525" t="s">
        <v>2058</v>
      </c>
    </row>
    <row r="526" spans="1:5" x14ac:dyDescent="0.25">
      <c r="A526" t="s">
        <v>2059</v>
      </c>
      <c r="B526" t="s">
        <v>2056</v>
      </c>
      <c r="C526" t="s">
        <v>2060</v>
      </c>
      <c r="E526" t="s">
        <v>2061</v>
      </c>
    </row>
    <row r="527" spans="1:5" x14ac:dyDescent="0.25">
      <c r="A527" t="s">
        <v>2062</v>
      </c>
      <c r="B527" t="s">
        <v>2056</v>
      </c>
      <c r="C527" t="s">
        <v>2063</v>
      </c>
      <c r="E527" t="s">
        <v>2064</v>
      </c>
    </row>
    <row r="528" spans="1:5" x14ac:dyDescent="0.25">
      <c r="A528" t="s">
        <v>2065</v>
      </c>
      <c r="B528" t="s">
        <v>2056</v>
      </c>
      <c r="C528" t="s">
        <v>2066</v>
      </c>
      <c r="E528" t="s">
        <v>2067</v>
      </c>
    </row>
    <row r="529" spans="1:5" x14ac:dyDescent="0.25">
      <c r="A529" t="s">
        <v>2068</v>
      </c>
      <c r="B529" t="s">
        <v>2056</v>
      </c>
      <c r="C529" t="s">
        <v>2069</v>
      </c>
      <c r="E529" t="s">
        <v>2070</v>
      </c>
    </row>
    <row r="530" spans="1:5" x14ac:dyDescent="0.25">
      <c r="A530" t="s">
        <v>2071</v>
      </c>
      <c r="B530" t="s">
        <v>2056</v>
      </c>
      <c r="C530" t="s">
        <v>2072</v>
      </c>
      <c r="E530" t="s">
        <v>2073</v>
      </c>
    </row>
    <row r="531" spans="1:5" x14ac:dyDescent="0.25">
      <c r="A531" t="s">
        <v>2074</v>
      </c>
      <c r="B531" t="s">
        <v>2056</v>
      </c>
      <c r="C531" t="s">
        <v>2075</v>
      </c>
      <c r="E531" t="s">
        <v>2076</v>
      </c>
    </row>
    <row r="532" spans="1:5" x14ac:dyDescent="0.25">
      <c r="A532" t="s">
        <v>302</v>
      </c>
      <c r="B532" t="s">
        <v>2056</v>
      </c>
      <c r="C532" t="s">
        <v>2077</v>
      </c>
      <c r="E532" t="s">
        <v>2078</v>
      </c>
    </row>
    <row r="533" spans="1:5" x14ac:dyDescent="0.25">
      <c r="A533" t="s">
        <v>2079</v>
      </c>
      <c r="B533" t="s">
        <v>2056</v>
      </c>
      <c r="C533" t="s">
        <v>2080</v>
      </c>
      <c r="E533" t="s">
        <v>2081</v>
      </c>
    </row>
    <row r="534" spans="1:5" x14ac:dyDescent="0.25">
      <c r="A534" t="s">
        <v>310</v>
      </c>
      <c r="B534" t="s">
        <v>2056</v>
      </c>
      <c r="C534" t="s">
        <v>2082</v>
      </c>
      <c r="E534" t="s">
        <v>2083</v>
      </c>
    </row>
    <row r="535" spans="1:5" x14ac:dyDescent="0.25">
      <c r="A535" t="s">
        <v>312</v>
      </c>
      <c r="B535" t="s">
        <v>2056</v>
      </c>
      <c r="C535" t="s">
        <v>2084</v>
      </c>
      <c r="E535" t="s">
        <v>2085</v>
      </c>
    </row>
    <row r="536" spans="1:5" x14ac:dyDescent="0.25">
      <c r="A536" t="s">
        <v>306</v>
      </c>
      <c r="B536" t="s">
        <v>2056</v>
      </c>
      <c r="C536" t="s">
        <v>2086</v>
      </c>
      <c r="E536" t="s">
        <v>2087</v>
      </c>
    </row>
    <row r="537" spans="1:5" x14ac:dyDescent="0.25">
      <c r="A537" t="s">
        <v>308</v>
      </c>
      <c r="B537" t="s">
        <v>2056</v>
      </c>
      <c r="C537" t="s">
        <v>2088</v>
      </c>
      <c r="E537" t="s">
        <v>2089</v>
      </c>
    </row>
    <row r="538" spans="1:5" x14ac:dyDescent="0.25">
      <c r="A538" t="s">
        <v>2090</v>
      </c>
      <c r="B538" t="s">
        <v>2056</v>
      </c>
      <c r="C538" t="s">
        <v>2091</v>
      </c>
      <c r="E538" t="s">
        <v>2092</v>
      </c>
    </row>
    <row r="539" spans="1:5" x14ac:dyDescent="0.25">
      <c r="A539" t="s">
        <v>2093</v>
      </c>
      <c r="B539" t="s">
        <v>2056</v>
      </c>
      <c r="C539" t="s">
        <v>2094</v>
      </c>
      <c r="E539" t="s">
        <v>2095</v>
      </c>
    </row>
    <row r="540" spans="1:5" x14ac:dyDescent="0.25">
      <c r="A540" t="s">
        <v>2096</v>
      </c>
      <c r="B540" t="s">
        <v>2056</v>
      </c>
      <c r="C540" t="s">
        <v>2097</v>
      </c>
      <c r="E540" t="s">
        <v>2098</v>
      </c>
    </row>
    <row r="541" spans="1:5" x14ac:dyDescent="0.25">
      <c r="A541" t="s">
        <v>2099</v>
      </c>
      <c r="B541" t="s">
        <v>2056</v>
      </c>
      <c r="C541" t="s">
        <v>2100</v>
      </c>
      <c r="E541" t="s">
        <v>2101</v>
      </c>
    </row>
    <row r="542" spans="1:5" x14ac:dyDescent="0.25">
      <c r="A542" t="s">
        <v>2102</v>
      </c>
      <c r="B542" t="s">
        <v>2056</v>
      </c>
      <c r="C542" t="s">
        <v>2103</v>
      </c>
      <c r="E542" t="s">
        <v>2104</v>
      </c>
    </row>
    <row r="543" spans="1:5" x14ac:dyDescent="0.25">
      <c r="A543" t="s">
        <v>2105</v>
      </c>
      <c r="B543" t="s">
        <v>2056</v>
      </c>
      <c r="C543" t="s">
        <v>2106</v>
      </c>
      <c r="E543" t="s">
        <v>2107</v>
      </c>
    </row>
    <row r="544" spans="1:5" x14ac:dyDescent="0.25">
      <c r="A544" t="s">
        <v>2108</v>
      </c>
      <c r="B544" t="s">
        <v>2056</v>
      </c>
      <c r="C544" t="s">
        <v>2109</v>
      </c>
      <c r="E544" t="s">
        <v>2110</v>
      </c>
    </row>
    <row r="545" spans="1:5" x14ac:dyDescent="0.25">
      <c r="A545" t="s">
        <v>2111</v>
      </c>
      <c r="C545" t="s">
        <v>2112</v>
      </c>
      <c r="E545" t="s">
        <v>2113</v>
      </c>
    </row>
    <row r="546" spans="1:5" x14ac:dyDescent="0.25">
      <c r="A546" t="s">
        <v>2114</v>
      </c>
      <c r="B546" t="s">
        <v>2111</v>
      </c>
      <c r="C546" t="s">
        <v>2115</v>
      </c>
      <c r="E546" t="s">
        <v>2116</v>
      </c>
    </row>
    <row r="547" spans="1:5" x14ac:dyDescent="0.25">
      <c r="A547" t="s">
        <v>2117</v>
      </c>
      <c r="B547" t="s">
        <v>2111</v>
      </c>
      <c r="C547" t="s">
        <v>2118</v>
      </c>
      <c r="E547" t="s">
        <v>2119</v>
      </c>
    </row>
    <row r="548" spans="1:5" x14ac:dyDescent="0.25">
      <c r="A548" t="s">
        <v>2120</v>
      </c>
      <c r="B548" t="s">
        <v>2111</v>
      </c>
      <c r="C548" t="s">
        <v>2121</v>
      </c>
      <c r="E548" t="s">
        <v>2122</v>
      </c>
    </row>
    <row r="549" spans="1:5" x14ac:dyDescent="0.25">
      <c r="A549" t="s">
        <v>2123</v>
      </c>
      <c r="B549" t="s">
        <v>2111</v>
      </c>
      <c r="C549" t="s">
        <v>2124</v>
      </c>
      <c r="E549" t="s">
        <v>2125</v>
      </c>
    </row>
    <row r="550" spans="1:5" x14ac:dyDescent="0.25">
      <c r="A550" t="s">
        <v>2126</v>
      </c>
      <c r="B550" t="s">
        <v>2111</v>
      </c>
      <c r="C550" t="s">
        <v>2127</v>
      </c>
      <c r="E550" t="s">
        <v>2128</v>
      </c>
    </row>
    <row r="551" spans="1:5" x14ac:dyDescent="0.25">
      <c r="A551" t="s">
        <v>2129</v>
      </c>
      <c r="B551" t="s">
        <v>2111</v>
      </c>
      <c r="C551" t="s">
        <v>2130</v>
      </c>
      <c r="E551" t="s">
        <v>2131</v>
      </c>
    </row>
    <row r="552" spans="1:5" x14ac:dyDescent="0.25">
      <c r="A552" t="s">
        <v>2132</v>
      </c>
      <c r="B552" t="s">
        <v>2111</v>
      </c>
      <c r="C552" t="s">
        <v>2133</v>
      </c>
      <c r="E552" t="s">
        <v>2134</v>
      </c>
    </row>
    <row r="553" spans="1:5" x14ac:dyDescent="0.25">
      <c r="A553" t="s">
        <v>2135</v>
      </c>
      <c r="B553" t="s">
        <v>2111</v>
      </c>
      <c r="C553" t="s">
        <v>2136</v>
      </c>
      <c r="E553" t="s">
        <v>2137</v>
      </c>
    </row>
    <row r="554" spans="1:5" x14ac:dyDescent="0.25">
      <c r="A554" t="s">
        <v>2138</v>
      </c>
      <c r="B554" t="s">
        <v>2111</v>
      </c>
      <c r="C554" t="s">
        <v>2139</v>
      </c>
      <c r="E554" t="s">
        <v>2140</v>
      </c>
    </row>
    <row r="555" spans="1:5" x14ac:dyDescent="0.25">
      <c r="A555" t="s">
        <v>2141</v>
      </c>
      <c r="B555" t="s">
        <v>2111</v>
      </c>
      <c r="C555" t="s">
        <v>2142</v>
      </c>
      <c r="E555" t="s">
        <v>2143</v>
      </c>
    </row>
    <row r="556" spans="1:5" x14ac:dyDescent="0.25">
      <c r="A556" t="s">
        <v>2144</v>
      </c>
      <c r="B556" t="s">
        <v>2111</v>
      </c>
      <c r="C556" t="s">
        <v>2145</v>
      </c>
      <c r="E556" t="s">
        <v>2146</v>
      </c>
    </row>
    <row r="557" spans="1:5" x14ac:dyDescent="0.25">
      <c r="A557" t="s">
        <v>2147</v>
      </c>
      <c r="B557" t="s">
        <v>2111</v>
      </c>
      <c r="C557" t="s">
        <v>2148</v>
      </c>
      <c r="E557" t="s">
        <v>2149</v>
      </c>
    </row>
    <row r="558" spans="1:5" x14ac:dyDescent="0.25">
      <c r="A558" t="s">
        <v>2150</v>
      </c>
      <c r="B558" t="s">
        <v>2111</v>
      </c>
      <c r="C558" t="s">
        <v>2151</v>
      </c>
      <c r="E558" t="s">
        <v>2152</v>
      </c>
    </row>
    <row r="559" spans="1:5" x14ac:dyDescent="0.25">
      <c r="A559" t="s">
        <v>2153</v>
      </c>
      <c r="B559" t="s">
        <v>2111</v>
      </c>
      <c r="C559" t="s">
        <v>2154</v>
      </c>
      <c r="E559" t="s">
        <v>2155</v>
      </c>
    </row>
    <row r="560" spans="1:5" x14ac:dyDescent="0.25">
      <c r="A560" t="s">
        <v>2156</v>
      </c>
      <c r="B560" t="s">
        <v>2111</v>
      </c>
      <c r="C560" t="s">
        <v>2157</v>
      </c>
      <c r="E560" t="s">
        <v>2158</v>
      </c>
    </row>
    <row r="561" spans="1:5" x14ac:dyDescent="0.25">
      <c r="A561" t="s">
        <v>2159</v>
      </c>
      <c r="B561" t="s">
        <v>2111</v>
      </c>
      <c r="C561" t="s">
        <v>2160</v>
      </c>
      <c r="E561" t="s">
        <v>2161</v>
      </c>
    </row>
    <row r="562" spans="1:5" x14ac:dyDescent="0.25">
      <c r="A562" t="s">
        <v>2162</v>
      </c>
      <c r="B562" t="s">
        <v>2111</v>
      </c>
      <c r="C562" t="s">
        <v>2163</v>
      </c>
      <c r="E562" t="s">
        <v>2164</v>
      </c>
    </row>
    <row r="563" spans="1:5" x14ac:dyDescent="0.25">
      <c r="A563" t="s">
        <v>2165</v>
      </c>
      <c r="B563" t="s">
        <v>2111</v>
      </c>
      <c r="C563" t="s">
        <v>2166</v>
      </c>
      <c r="E563" t="s">
        <v>2167</v>
      </c>
    </row>
    <row r="564" spans="1:5" x14ac:dyDescent="0.25">
      <c r="A564" t="s">
        <v>2168</v>
      </c>
      <c r="B564" t="s">
        <v>2111</v>
      </c>
      <c r="C564" t="s">
        <v>2169</v>
      </c>
      <c r="E564" t="s">
        <v>2170</v>
      </c>
    </row>
    <row r="565" spans="1:5" x14ac:dyDescent="0.25">
      <c r="A565" t="s">
        <v>2171</v>
      </c>
      <c r="B565" t="s">
        <v>2111</v>
      </c>
      <c r="C565" t="s">
        <v>2172</v>
      </c>
      <c r="E565" t="s">
        <v>2173</v>
      </c>
    </row>
    <row r="566" spans="1:5" x14ac:dyDescent="0.25">
      <c r="A566" t="s">
        <v>2174</v>
      </c>
      <c r="B566" t="s">
        <v>2111</v>
      </c>
      <c r="C566" t="s">
        <v>2175</v>
      </c>
      <c r="E566" t="s">
        <v>2176</v>
      </c>
    </row>
    <row r="567" spans="1:5" x14ac:dyDescent="0.25">
      <c r="A567" t="s">
        <v>2177</v>
      </c>
      <c r="B567" t="s">
        <v>2111</v>
      </c>
      <c r="C567" t="s">
        <v>2178</v>
      </c>
      <c r="E567" t="s">
        <v>2179</v>
      </c>
    </row>
    <row r="568" spans="1:5" x14ac:dyDescent="0.25">
      <c r="A568" t="s">
        <v>2180</v>
      </c>
      <c r="C568" t="s">
        <v>2181</v>
      </c>
      <c r="E568" t="s">
        <v>2182</v>
      </c>
    </row>
    <row r="569" spans="1:5" x14ac:dyDescent="0.25">
      <c r="A569" t="s">
        <v>2183</v>
      </c>
      <c r="C569" t="s">
        <v>2184</v>
      </c>
      <c r="E569" t="s">
        <v>2185</v>
      </c>
    </row>
    <row r="570" spans="1:5" x14ac:dyDescent="0.25">
      <c r="A570" t="s">
        <v>2186</v>
      </c>
      <c r="B570" t="s">
        <v>2183</v>
      </c>
      <c r="C570" t="s">
        <v>2187</v>
      </c>
      <c r="E570" t="s">
        <v>2188</v>
      </c>
    </row>
    <row r="571" spans="1:5" x14ac:dyDescent="0.25">
      <c r="A571" t="s">
        <v>236</v>
      </c>
      <c r="B571" t="s">
        <v>2183</v>
      </c>
      <c r="C571" t="s">
        <v>237</v>
      </c>
      <c r="E571" t="s">
        <v>2189</v>
      </c>
    </row>
    <row r="572" spans="1:5" x14ac:dyDescent="0.25">
      <c r="A572" t="s">
        <v>2190</v>
      </c>
      <c r="B572" t="s">
        <v>2183</v>
      </c>
      <c r="C572" t="s">
        <v>2191</v>
      </c>
      <c r="E572" t="s">
        <v>2192</v>
      </c>
    </row>
    <row r="573" spans="1:5" x14ac:dyDescent="0.25">
      <c r="A573" t="s">
        <v>2193</v>
      </c>
      <c r="C573" t="s">
        <v>2194</v>
      </c>
      <c r="E573" t="s">
        <v>2195</v>
      </c>
    </row>
    <row r="574" spans="1:5" x14ac:dyDescent="0.25">
      <c r="A574" t="s">
        <v>2196</v>
      </c>
      <c r="C574" t="s">
        <v>2197</v>
      </c>
      <c r="E574" t="s">
        <v>2198</v>
      </c>
    </row>
    <row r="575" spans="1:5" x14ac:dyDescent="0.25">
      <c r="A575" t="s">
        <v>2199</v>
      </c>
      <c r="C575" t="s">
        <v>2200</v>
      </c>
      <c r="E575" t="s">
        <v>2201</v>
      </c>
    </row>
    <row r="576" spans="1:5" x14ac:dyDescent="0.25">
      <c r="A576" t="s">
        <v>256</v>
      </c>
      <c r="C576" t="s">
        <v>2202</v>
      </c>
      <c r="E576" t="s">
        <v>2203</v>
      </c>
    </row>
    <row r="577" spans="1:5" x14ac:dyDescent="0.25">
      <c r="A577" t="s">
        <v>2204</v>
      </c>
      <c r="C577" t="s">
        <v>2205</v>
      </c>
      <c r="E577" t="s">
        <v>2206</v>
      </c>
    </row>
    <row r="578" spans="1:5" x14ac:dyDescent="0.25">
      <c r="A578" t="s">
        <v>265</v>
      </c>
      <c r="C578" t="s">
        <v>2207</v>
      </c>
      <c r="E578" t="s">
        <v>2208</v>
      </c>
    </row>
    <row r="579" spans="1:5" x14ac:dyDescent="0.25">
      <c r="A579" t="s">
        <v>260</v>
      </c>
      <c r="C579" t="s">
        <v>2209</v>
      </c>
      <c r="E579" t="s">
        <v>2210</v>
      </c>
    </row>
    <row r="580" spans="1:5" x14ac:dyDescent="0.25">
      <c r="A580" t="s">
        <v>254</v>
      </c>
      <c r="C580" t="s">
        <v>2211</v>
      </c>
      <c r="E580" t="s">
        <v>2212</v>
      </c>
    </row>
    <row r="581" spans="1:5" x14ac:dyDescent="0.25">
      <c r="A581" t="s">
        <v>2213</v>
      </c>
      <c r="C581" t="s">
        <v>2214</v>
      </c>
      <c r="E581" t="s">
        <v>2215</v>
      </c>
    </row>
    <row r="582" spans="1:5" x14ac:dyDescent="0.25">
      <c r="A582" t="s">
        <v>1228</v>
      </c>
      <c r="C582" t="s">
        <v>2216</v>
      </c>
      <c r="E582" t="s">
        <v>2217</v>
      </c>
    </row>
    <row r="583" spans="1:5" x14ac:dyDescent="0.25">
      <c r="A583" t="s">
        <v>2218</v>
      </c>
      <c r="C583" t="s">
        <v>2219</v>
      </c>
      <c r="E583" t="s">
        <v>2220</v>
      </c>
    </row>
    <row r="584" spans="1:5" x14ac:dyDescent="0.25">
      <c r="A584" t="s">
        <v>321</v>
      </c>
      <c r="B584" t="s">
        <v>2218</v>
      </c>
      <c r="C584" t="s">
        <v>2221</v>
      </c>
      <c r="E584" t="s">
        <v>2222</v>
      </c>
    </row>
    <row r="585" spans="1:5" x14ac:dyDescent="0.25">
      <c r="A585" t="s">
        <v>318</v>
      </c>
      <c r="B585" t="s">
        <v>2218</v>
      </c>
      <c r="C585" t="s">
        <v>2223</v>
      </c>
      <c r="E585" t="s">
        <v>2224</v>
      </c>
    </row>
    <row r="586" spans="1:5" x14ac:dyDescent="0.25">
      <c r="A586" t="s">
        <v>314</v>
      </c>
      <c r="B586" t="s">
        <v>2218</v>
      </c>
      <c r="C586" t="s">
        <v>2225</v>
      </c>
      <c r="E586" t="s">
        <v>2226</v>
      </c>
    </row>
    <row r="587" spans="1:5" x14ac:dyDescent="0.25">
      <c r="A587" t="s">
        <v>195</v>
      </c>
      <c r="C587" t="s">
        <v>196</v>
      </c>
      <c r="E587" t="s">
        <v>2227</v>
      </c>
    </row>
    <row r="588" spans="1:5" x14ac:dyDescent="0.25">
      <c r="A588" t="s">
        <v>509</v>
      </c>
      <c r="C588" t="s">
        <v>510</v>
      </c>
      <c r="E588" t="s">
        <v>2228</v>
      </c>
    </row>
    <row r="589" spans="1:5" x14ac:dyDescent="0.25">
      <c r="A589" t="s">
        <v>368</v>
      </c>
      <c r="C589" t="s">
        <v>369</v>
      </c>
    </row>
    <row r="590" spans="1:5" x14ac:dyDescent="0.25">
      <c r="A590" t="s">
        <v>364</v>
      </c>
      <c r="C590" t="s">
        <v>365</v>
      </c>
    </row>
    <row r="591" spans="1:5" x14ac:dyDescent="0.25">
      <c r="A591" t="s">
        <v>372</v>
      </c>
      <c r="C591" t="s">
        <v>373</v>
      </c>
    </row>
    <row r="592" spans="1:5" x14ac:dyDescent="0.25">
      <c r="A592" t="s">
        <v>384</v>
      </c>
      <c r="C592" t="s">
        <v>385</v>
      </c>
    </row>
    <row r="593" spans="1:3" x14ac:dyDescent="0.25">
      <c r="A593" t="s">
        <v>395</v>
      </c>
      <c r="C593" t="s">
        <v>396</v>
      </c>
    </row>
    <row r="594" spans="1:3" x14ac:dyDescent="0.25">
      <c r="A594" t="s">
        <v>393</v>
      </c>
      <c r="C594" t="s">
        <v>394</v>
      </c>
    </row>
    <row r="595" spans="1:3" x14ac:dyDescent="0.25">
      <c r="A595" t="s">
        <v>391</v>
      </c>
      <c r="C595" t="s">
        <v>392</v>
      </c>
    </row>
    <row r="596" spans="1:3" x14ac:dyDescent="0.25">
      <c r="A596" t="s">
        <v>527</v>
      </c>
      <c r="C596" t="s">
        <v>528</v>
      </c>
    </row>
    <row r="597" spans="1:3" x14ac:dyDescent="0.25">
      <c r="A597" t="s">
        <v>327</v>
      </c>
      <c r="C597" t="s">
        <v>328</v>
      </c>
    </row>
    <row r="598" spans="1:3" x14ac:dyDescent="0.25">
      <c r="A598" t="s">
        <v>283</v>
      </c>
      <c r="C598" t="s">
        <v>284</v>
      </c>
    </row>
    <row r="599" spans="1:3" x14ac:dyDescent="0.25">
      <c r="A599" t="s">
        <v>544</v>
      </c>
      <c r="C599" t="s">
        <v>545</v>
      </c>
    </row>
    <row r="600" spans="1:3" x14ac:dyDescent="0.25">
      <c r="A600" t="s">
        <v>438</v>
      </c>
      <c r="C600" t="s">
        <v>439</v>
      </c>
    </row>
    <row r="601" spans="1:3" x14ac:dyDescent="0.25">
      <c r="A601" t="s">
        <v>432</v>
      </c>
      <c r="C601" t="s">
        <v>433</v>
      </c>
    </row>
    <row r="602" spans="1:3" x14ac:dyDescent="0.25">
      <c r="A602" t="s">
        <v>473</v>
      </c>
      <c r="C602" t="s">
        <v>474</v>
      </c>
    </row>
    <row r="603" spans="1:3" x14ac:dyDescent="0.25">
      <c r="A603" t="s">
        <v>476</v>
      </c>
      <c r="C603" t="s">
        <v>477</v>
      </c>
    </row>
    <row r="604" spans="1:3" x14ac:dyDescent="0.25">
      <c r="A604" t="s">
        <v>95</v>
      </c>
      <c r="C604" t="s">
        <v>96</v>
      </c>
    </row>
    <row r="605" spans="1:3" x14ac:dyDescent="0.25">
      <c r="A605" t="s">
        <v>267</v>
      </c>
      <c r="C605" t="s">
        <v>268</v>
      </c>
    </row>
    <row r="606" spans="1:3" x14ac:dyDescent="0.25">
      <c r="A606" t="s">
        <v>213</v>
      </c>
      <c r="C606" t="s">
        <v>214</v>
      </c>
    </row>
    <row r="607" spans="1:3" x14ac:dyDescent="0.25">
      <c r="A607" t="s">
        <v>337</v>
      </c>
      <c r="C607" t="s">
        <v>338</v>
      </c>
    </row>
    <row r="608" spans="1:3" x14ac:dyDescent="0.25">
      <c r="A608" t="s">
        <v>350</v>
      </c>
      <c r="C608" t="s">
        <v>351</v>
      </c>
    </row>
    <row r="609" spans="1:3" x14ac:dyDescent="0.25">
      <c r="A609" t="s">
        <v>342</v>
      </c>
      <c r="C609" t="s">
        <v>343</v>
      </c>
    </row>
    <row r="610" spans="1:3" x14ac:dyDescent="0.25">
      <c r="A610" t="s">
        <v>354</v>
      </c>
      <c r="C610" t="s">
        <v>355</v>
      </c>
    </row>
    <row r="611" spans="1:3" x14ac:dyDescent="0.25">
      <c r="A611" t="s">
        <v>274</v>
      </c>
      <c r="C611" t="s">
        <v>275</v>
      </c>
    </row>
    <row r="612" spans="1:3" x14ac:dyDescent="0.25">
      <c r="A612" t="s">
        <v>345</v>
      </c>
      <c r="C612" t="s">
        <v>346</v>
      </c>
    </row>
    <row r="613" spans="1:3" x14ac:dyDescent="0.25">
      <c r="A613" t="s">
        <v>331</v>
      </c>
      <c r="C613" t="s">
        <v>332</v>
      </c>
    </row>
    <row r="614" spans="1:3" x14ac:dyDescent="0.25">
      <c r="A614" t="s">
        <v>348</v>
      </c>
      <c r="C614" t="s">
        <v>349</v>
      </c>
    </row>
    <row r="615" spans="1:3" x14ac:dyDescent="0.25">
      <c r="A615" t="s">
        <v>334</v>
      </c>
      <c r="C615" t="s">
        <v>335</v>
      </c>
    </row>
    <row r="616" spans="1:3" x14ac:dyDescent="0.25">
      <c r="A616" t="s">
        <v>300</v>
      </c>
      <c r="C616" t="s">
        <v>301</v>
      </c>
    </row>
    <row r="617" spans="1:3" x14ac:dyDescent="0.25">
      <c r="A617" t="s">
        <v>298</v>
      </c>
      <c r="C617" t="s">
        <v>299</v>
      </c>
    </row>
    <row r="618" spans="1:3" x14ac:dyDescent="0.25">
      <c r="A618" t="s">
        <v>557</v>
      </c>
      <c r="C618" t="s">
        <v>558</v>
      </c>
    </row>
    <row r="619" spans="1:3" x14ac:dyDescent="0.25">
      <c r="A619" t="s">
        <v>559</v>
      </c>
      <c r="C619" t="s">
        <v>560</v>
      </c>
    </row>
    <row r="620" spans="1:3" x14ac:dyDescent="0.25">
      <c r="A620" t="s">
        <v>555</v>
      </c>
      <c r="C620" t="s">
        <v>556</v>
      </c>
    </row>
    <row r="621" spans="1:3" x14ac:dyDescent="0.25">
      <c r="A621" t="s">
        <v>551</v>
      </c>
      <c r="C621" t="s">
        <v>552</v>
      </c>
    </row>
    <row r="622" spans="1:3" x14ac:dyDescent="0.25">
      <c r="A622" t="s">
        <v>546</v>
      </c>
      <c r="C622" t="s">
        <v>547</v>
      </c>
    </row>
    <row r="623" spans="1:3" x14ac:dyDescent="0.25">
      <c r="A623" t="s">
        <v>549</v>
      </c>
      <c r="C623" t="s">
        <v>550</v>
      </c>
    </row>
    <row r="624" spans="1:3" x14ac:dyDescent="0.25">
      <c r="A624" t="s">
        <v>553</v>
      </c>
      <c r="C624" t="s">
        <v>554</v>
      </c>
    </row>
    <row r="625" spans="1:3" x14ac:dyDescent="0.25">
      <c r="A625" t="s">
        <v>375</v>
      </c>
      <c r="C625" t="s">
        <v>376</v>
      </c>
    </row>
    <row r="626" spans="1:3" x14ac:dyDescent="0.25">
      <c r="A626" t="s">
        <v>386</v>
      </c>
      <c r="C626" t="s">
        <v>387</v>
      </c>
    </row>
    <row r="627" spans="1:3" x14ac:dyDescent="0.25">
      <c r="A627" t="s">
        <v>389</v>
      </c>
      <c r="C627" t="s">
        <v>390</v>
      </c>
    </row>
    <row r="628" spans="1:3" x14ac:dyDescent="0.25">
      <c r="A628" t="s">
        <v>411</v>
      </c>
      <c r="C628" t="s">
        <v>412</v>
      </c>
    </row>
    <row r="629" spans="1:3" x14ac:dyDescent="0.25">
      <c r="A629" t="s">
        <v>415</v>
      </c>
      <c r="C629" t="s">
        <v>416</v>
      </c>
    </row>
    <row r="630" spans="1:3" x14ac:dyDescent="0.25">
      <c r="A630" t="s">
        <v>417</v>
      </c>
      <c r="C630" t="s">
        <v>418</v>
      </c>
    </row>
    <row r="631" spans="1:3" x14ac:dyDescent="0.25">
      <c r="A631" t="s">
        <v>419</v>
      </c>
      <c r="C631" t="s">
        <v>420</v>
      </c>
    </row>
    <row r="632" spans="1:3" x14ac:dyDescent="0.25">
      <c r="A632" t="s">
        <v>421</v>
      </c>
      <c r="C632" t="s">
        <v>422</v>
      </c>
    </row>
    <row r="633" spans="1:3" x14ac:dyDescent="0.25">
      <c r="A633" t="s">
        <v>423</v>
      </c>
      <c r="C633" t="s">
        <v>424</v>
      </c>
    </row>
    <row r="634" spans="1:3" x14ac:dyDescent="0.25">
      <c r="A634" t="s">
        <v>425</v>
      </c>
      <c r="C634" t="s">
        <v>426</v>
      </c>
    </row>
    <row r="635" spans="1:3" x14ac:dyDescent="0.25">
      <c r="A635" t="s">
        <v>427</v>
      </c>
      <c r="C635" t="s">
        <v>428</v>
      </c>
    </row>
    <row r="636" spans="1:3" x14ac:dyDescent="0.25">
      <c r="A636" t="s">
        <v>249</v>
      </c>
      <c r="C636" t="s">
        <v>250</v>
      </c>
    </row>
    <row r="637" spans="1:3" x14ac:dyDescent="0.25">
      <c r="A637" t="s">
        <v>524</v>
      </c>
      <c r="C637" t="s">
        <v>525</v>
      </c>
    </row>
    <row r="638" spans="1:3" x14ac:dyDescent="0.25">
      <c r="A638" t="s">
        <v>158</v>
      </c>
      <c r="C638" t="s">
        <v>159</v>
      </c>
    </row>
    <row r="639" spans="1:3" x14ac:dyDescent="0.25">
      <c r="A639" t="s">
        <v>146</v>
      </c>
      <c r="C639" t="s">
        <v>147</v>
      </c>
    </row>
    <row r="640" spans="1:3" x14ac:dyDescent="0.25">
      <c r="A640" t="s">
        <v>172</v>
      </c>
      <c r="C640" t="s">
        <v>173</v>
      </c>
    </row>
    <row r="641" spans="1:3" x14ac:dyDescent="0.25">
      <c r="A641" t="s">
        <v>168</v>
      </c>
      <c r="C641" t="s">
        <v>169</v>
      </c>
    </row>
    <row r="642" spans="1:3" x14ac:dyDescent="0.25">
      <c r="A642" t="s">
        <v>152</v>
      </c>
      <c r="C642" t="s">
        <v>153</v>
      </c>
    </row>
    <row r="643" spans="1:3" x14ac:dyDescent="0.25">
      <c r="A643" t="s">
        <v>162</v>
      </c>
      <c r="C643" t="s">
        <v>163</v>
      </c>
    </row>
    <row r="644" spans="1:3" x14ac:dyDescent="0.25">
      <c r="A644" t="s">
        <v>106</v>
      </c>
      <c r="C644" t="s">
        <v>107</v>
      </c>
    </row>
    <row r="645" spans="1:3" x14ac:dyDescent="0.25">
      <c r="A645" t="s">
        <v>174</v>
      </c>
      <c r="C645" t="s">
        <v>175</v>
      </c>
    </row>
    <row r="646" spans="1:3" x14ac:dyDescent="0.25">
      <c r="A646" t="s">
        <v>176</v>
      </c>
      <c r="C646" t="s">
        <v>177</v>
      </c>
    </row>
    <row r="647" spans="1:3" x14ac:dyDescent="0.25">
      <c r="A647" t="s">
        <v>178</v>
      </c>
      <c r="C647" t="s">
        <v>179</v>
      </c>
    </row>
    <row r="648" spans="1:3" x14ac:dyDescent="0.25">
      <c r="A648" t="s">
        <v>150</v>
      </c>
      <c r="C648" t="s">
        <v>151</v>
      </c>
    </row>
    <row r="649" spans="1:3" x14ac:dyDescent="0.25">
      <c r="A649" t="s">
        <v>154</v>
      </c>
      <c r="C649" t="s">
        <v>155</v>
      </c>
    </row>
    <row r="650" spans="1:3" x14ac:dyDescent="0.25">
      <c r="A650" t="s">
        <v>160</v>
      </c>
      <c r="C650" t="s">
        <v>161</v>
      </c>
    </row>
    <row r="651" spans="1:3" x14ac:dyDescent="0.25">
      <c r="A651" t="s">
        <v>156</v>
      </c>
      <c r="C651" t="s">
        <v>157</v>
      </c>
    </row>
    <row r="652" spans="1:3" x14ac:dyDescent="0.25">
      <c r="A652" t="s">
        <v>164</v>
      </c>
      <c r="C652" t="s">
        <v>165</v>
      </c>
    </row>
    <row r="653" spans="1:3" x14ac:dyDescent="0.25">
      <c r="A653" t="s">
        <v>148</v>
      </c>
      <c r="C653" t="s">
        <v>149</v>
      </c>
    </row>
    <row r="654" spans="1:3" x14ac:dyDescent="0.25">
      <c r="A654" t="s">
        <v>166</v>
      </c>
      <c r="C654" t="s">
        <v>167</v>
      </c>
    </row>
    <row r="655" spans="1:3" x14ac:dyDescent="0.25">
      <c r="A655" t="s">
        <v>170</v>
      </c>
      <c r="C655" t="s">
        <v>171</v>
      </c>
    </row>
    <row r="656" spans="1:3" x14ac:dyDescent="0.25">
      <c r="A656" t="s">
        <v>252</v>
      </c>
      <c r="C656" t="s">
        <v>253</v>
      </c>
    </row>
    <row r="657" spans="1:3" x14ac:dyDescent="0.25">
      <c r="A657" t="s">
        <v>362</v>
      </c>
      <c r="C657" t="s">
        <v>363</v>
      </c>
    </row>
    <row r="658" spans="1:3" x14ac:dyDescent="0.25">
      <c r="A658" t="s">
        <v>358</v>
      </c>
      <c r="C658" t="s">
        <v>359</v>
      </c>
    </row>
    <row r="659" spans="1:3" x14ac:dyDescent="0.25">
      <c r="A659" t="s">
        <v>538</v>
      </c>
      <c r="C659" t="s">
        <v>539</v>
      </c>
    </row>
    <row r="660" spans="1:3" x14ac:dyDescent="0.25">
      <c r="A660" t="s">
        <v>408</v>
      </c>
      <c r="C660" t="s">
        <v>409</v>
      </c>
    </row>
    <row r="661" spans="1:3" x14ac:dyDescent="0.25">
      <c r="A661" t="s">
        <v>542</v>
      </c>
      <c r="C661" t="s">
        <v>543</v>
      </c>
    </row>
    <row r="662" spans="1:3" x14ac:dyDescent="0.25">
      <c r="A662" t="s">
        <v>540</v>
      </c>
      <c r="C662" t="s">
        <v>541</v>
      </c>
    </row>
    <row r="663" spans="1:3" x14ac:dyDescent="0.25">
      <c r="A663" t="s">
        <v>464</v>
      </c>
      <c r="C663" t="s">
        <v>465</v>
      </c>
    </row>
    <row r="664" spans="1:3" x14ac:dyDescent="0.25">
      <c r="A664" t="s">
        <v>535</v>
      </c>
      <c r="C664" t="s">
        <v>536</v>
      </c>
    </row>
    <row r="665" spans="1:3" x14ac:dyDescent="0.25">
      <c r="A665" t="s">
        <v>226</v>
      </c>
      <c r="C665" t="s">
        <v>227</v>
      </c>
    </row>
    <row r="666" spans="1:3" x14ac:dyDescent="0.25">
      <c r="A666" t="s">
        <v>269</v>
      </c>
      <c r="C666" t="s">
        <v>270</v>
      </c>
    </row>
    <row r="667" spans="1:3" x14ac:dyDescent="0.25">
      <c r="A667" t="s">
        <v>228</v>
      </c>
      <c r="C667" t="s">
        <v>229</v>
      </c>
    </row>
    <row r="668" spans="1:3" x14ac:dyDescent="0.25">
      <c r="A668" t="s">
        <v>220</v>
      </c>
      <c r="C668" t="s">
        <v>221</v>
      </c>
    </row>
    <row r="669" spans="1:3" x14ac:dyDescent="0.25">
      <c r="A669" t="s">
        <v>480</v>
      </c>
      <c r="C669" t="s">
        <v>481</v>
      </c>
    </row>
    <row r="670" spans="1:3" x14ac:dyDescent="0.25">
      <c r="A670" t="s">
        <v>482</v>
      </c>
      <c r="C670" t="s">
        <v>483</v>
      </c>
    </row>
    <row r="671" spans="1:3" x14ac:dyDescent="0.25">
      <c r="A671" t="s">
        <v>478</v>
      </c>
      <c r="C671" t="s">
        <v>479</v>
      </c>
    </row>
    <row r="672" spans="1:3" x14ac:dyDescent="0.25">
      <c r="A672" t="s">
        <v>484</v>
      </c>
      <c r="C672" t="s">
        <v>485</v>
      </c>
    </row>
    <row r="673" spans="1:3" x14ac:dyDescent="0.25">
      <c r="A673" t="s">
        <v>51</v>
      </c>
      <c r="C673" t="s">
        <v>52</v>
      </c>
    </row>
    <row r="674" spans="1:3" x14ac:dyDescent="0.25">
      <c r="A674" t="s">
        <v>218</v>
      </c>
      <c r="C674" t="s">
        <v>219</v>
      </c>
    </row>
    <row r="675" spans="1:3" x14ac:dyDescent="0.25">
      <c r="A675" t="s">
        <v>533</v>
      </c>
      <c r="C675" t="s">
        <v>534</v>
      </c>
    </row>
    <row r="676" spans="1:3" x14ac:dyDescent="0.25">
      <c r="A676" t="s">
        <v>529</v>
      </c>
      <c r="C676" t="s">
        <v>530</v>
      </c>
    </row>
    <row r="677" spans="1:3" x14ac:dyDescent="0.25">
      <c r="A677" t="s">
        <v>531</v>
      </c>
      <c r="C677" t="s">
        <v>532</v>
      </c>
    </row>
    <row r="678" spans="1:3" x14ac:dyDescent="0.25">
      <c r="A678" t="s">
        <v>561</v>
      </c>
      <c r="C678" t="s">
        <v>562</v>
      </c>
    </row>
    <row r="679" spans="1:3" x14ac:dyDescent="0.25">
      <c r="A679" t="s">
        <v>449</v>
      </c>
      <c r="C679" t="s">
        <v>450</v>
      </c>
    </row>
    <row r="680" spans="1:3" x14ac:dyDescent="0.25">
      <c r="A680" t="s">
        <v>120</v>
      </c>
      <c r="C680" t="s">
        <v>121</v>
      </c>
    </row>
    <row r="681" spans="1:3" x14ac:dyDescent="0.25">
      <c r="A681" t="s">
        <v>108</v>
      </c>
      <c r="C681" t="s">
        <v>109</v>
      </c>
    </row>
    <row r="682" spans="1:3" x14ac:dyDescent="0.25">
      <c r="A682" t="s">
        <v>114</v>
      </c>
      <c r="C682" t="s">
        <v>115</v>
      </c>
    </row>
    <row r="683" spans="1:3" x14ac:dyDescent="0.25">
      <c r="A683" t="s">
        <v>128</v>
      </c>
      <c r="C683" t="s">
        <v>129</v>
      </c>
    </row>
    <row r="684" spans="1:3" x14ac:dyDescent="0.25">
      <c r="A684" t="s">
        <v>136</v>
      </c>
      <c r="C684" t="s">
        <v>137</v>
      </c>
    </row>
    <row r="685" spans="1:3" x14ac:dyDescent="0.25">
      <c r="A685" t="s">
        <v>138</v>
      </c>
      <c r="C685" t="s">
        <v>139</v>
      </c>
    </row>
    <row r="686" spans="1:3" x14ac:dyDescent="0.25">
      <c r="A686" t="s">
        <v>144</v>
      </c>
      <c r="C686" t="s">
        <v>145</v>
      </c>
    </row>
    <row r="687" spans="1:3" x14ac:dyDescent="0.25">
      <c r="A687" t="s">
        <v>140</v>
      </c>
      <c r="C687" t="s">
        <v>141</v>
      </c>
    </row>
    <row r="688" spans="1:3" x14ac:dyDescent="0.25">
      <c r="A688" t="s">
        <v>142</v>
      </c>
      <c r="C688" t="s">
        <v>143</v>
      </c>
    </row>
    <row r="689" spans="1:3" x14ac:dyDescent="0.25">
      <c r="A689" t="s">
        <v>118</v>
      </c>
      <c r="C689" t="s">
        <v>119</v>
      </c>
    </row>
    <row r="690" spans="1:3" x14ac:dyDescent="0.25">
      <c r="A690" t="s">
        <v>112</v>
      </c>
      <c r="C690" t="s">
        <v>113</v>
      </c>
    </row>
    <row r="691" spans="1:3" x14ac:dyDescent="0.25">
      <c r="A691" t="s">
        <v>116</v>
      </c>
      <c r="C691" t="s">
        <v>117</v>
      </c>
    </row>
    <row r="692" spans="1:3" x14ac:dyDescent="0.25">
      <c r="A692" t="s">
        <v>126</v>
      </c>
      <c r="C692" t="s">
        <v>127</v>
      </c>
    </row>
    <row r="693" spans="1:3" x14ac:dyDescent="0.25">
      <c r="A693" t="s">
        <v>130</v>
      </c>
      <c r="C693" t="s">
        <v>131</v>
      </c>
    </row>
    <row r="694" spans="1:3" x14ac:dyDescent="0.25">
      <c r="A694" t="s">
        <v>110</v>
      </c>
      <c r="C694" t="s">
        <v>111</v>
      </c>
    </row>
    <row r="695" spans="1:3" x14ac:dyDescent="0.25">
      <c r="A695" t="s">
        <v>132</v>
      </c>
      <c r="C695" t="s">
        <v>133</v>
      </c>
    </row>
    <row r="696" spans="1:3" x14ac:dyDescent="0.25">
      <c r="A696" t="s">
        <v>134</v>
      </c>
      <c r="C696" t="s">
        <v>135</v>
      </c>
    </row>
    <row r="697" spans="1:3" x14ac:dyDescent="0.25">
      <c r="A697" t="s">
        <v>124</v>
      </c>
      <c r="C697" t="s">
        <v>125</v>
      </c>
    </row>
    <row r="698" spans="1:3" x14ac:dyDescent="0.25">
      <c r="A698" t="s">
        <v>122</v>
      </c>
      <c r="C698" t="s">
        <v>123</v>
      </c>
    </row>
    <row r="699" spans="1:3" x14ac:dyDescent="0.25">
      <c r="A699" t="s">
        <v>279</v>
      </c>
      <c r="C699" t="s">
        <v>280</v>
      </c>
    </row>
    <row r="700" spans="1:3" x14ac:dyDescent="0.25">
      <c r="A700" t="s">
        <v>486</v>
      </c>
      <c r="C700" t="s">
        <v>487</v>
      </c>
    </row>
    <row r="701" spans="1:3" x14ac:dyDescent="0.25">
      <c r="A701" t="s">
        <v>230</v>
      </c>
      <c r="C701" t="s">
        <v>231</v>
      </c>
    </row>
    <row r="702" spans="1:3" x14ac:dyDescent="0.25">
      <c r="A702" t="s">
        <v>232</v>
      </c>
      <c r="C702" t="s">
        <v>233</v>
      </c>
    </row>
    <row r="703" spans="1:3" x14ac:dyDescent="0.25">
      <c r="A703" t="s">
        <v>271</v>
      </c>
      <c r="C703" t="s">
        <v>272</v>
      </c>
    </row>
    <row r="704" spans="1:3" x14ac:dyDescent="0.25">
      <c r="A704" t="s">
        <v>40</v>
      </c>
      <c r="C704" t="s">
        <v>42</v>
      </c>
    </row>
    <row r="705" spans="1:3" x14ac:dyDescent="0.25">
      <c r="A705" t="s">
        <v>258</v>
      </c>
      <c r="C705" t="s">
        <v>259</v>
      </c>
    </row>
    <row r="706" spans="1:3" x14ac:dyDescent="0.25">
      <c r="A706" t="s">
        <v>263</v>
      </c>
      <c r="C706" t="s">
        <v>264</v>
      </c>
    </row>
    <row r="707" spans="1:3" x14ac:dyDescent="0.25">
      <c r="A707" t="s">
        <v>32</v>
      </c>
      <c r="C707" t="s">
        <v>34</v>
      </c>
    </row>
    <row r="708" spans="1:3" x14ac:dyDescent="0.25">
      <c r="A708" t="s">
        <v>35</v>
      </c>
      <c r="C708" t="s">
        <v>36</v>
      </c>
    </row>
    <row r="709" spans="1:3" x14ac:dyDescent="0.25">
      <c r="A709" t="s">
        <v>522</v>
      </c>
      <c r="C709" t="s">
        <v>523</v>
      </c>
    </row>
    <row r="710" spans="1:3" x14ac:dyDescent="0.25">
      <c r="A710" t="s">
        <v>518</v>
      </c>
      <c r="C710" t="s">
        <v>519</v>
      </c>
    </row>
    <row r="711" spans="1:3" x14ac:dyDescent="0.25">
      <c r="A711" t="s">
        <v>382</v>
      </c>
      <c r="C711" t="s">
        <v>383</v>
      </c>
    </row>
    <row r="712" spans="1:3" x14ac:dyDescent="0.25">
      <c r="A712" t="s">
        <v>2236</v>
      </c>
      <c r="C712" t="s">
        <v>2229</v>
      </c>
    </row>
    <row r="713" spans="1:3" x14ac:dyDescent="0.25">
      <c r="A713" t="s">
        <v>2237</v>
      </c>
      <c r="C713" t="s">
        <v>2232</v>
      </c>
    </row>
    <row r="714" spans="1:3" x14ac:dyDescent="0.25">
      <c r="A714" t="s">
        <v>2245</v>
      </c>
      <c r="C714" t="s">
        <v>2231</v>
      </c>
    </row>
    <row r="715" spans="1:3" x14ac:dyDescent="0.25">
      <c r="A715" t="s">
        <v>2244</v>
      </c>
      <c r="C715" t="s">
        <v>2230</v>
      </c>
    </row>
    <row r="716" spans="1:3" x14ac:dyDescent="0.25">
      <c r="A716" t="s">
        <v>2248</v>
      </c>
      <c r="C716" t="s">
        <v>2247</v>
      </c>
    </row>
    <row r="717" spans="1:3" x14ac:dyDescent="0.25">
      <c r="A717" t="s">
        <v>2249</v>
      </c>
      <c r="C717" t="s">
        <v>2246</v>
      </c>
    </row>
    <row r="718" spans="1:3" x14ac:dyDescent="0.25">
      <c r="A718" t="s">
        <v>2241</v>
      </c>
      <c r="C718" t="s">
        <v>568</v>
      </c>
    </row>
    <row r="719" spans="1:3" x14ac:dyDescent="0.25">
      <c r="A719" t="s">
        <v>2243</v>
      </c>
      <c r="C719" t="s">
        <v>570</v>
      </c>
    </row>
    <row r="720" spans="1:3" x14ac:dyDescent="0.25">
      <c r="A720" t="s">
        <v>2240</v>
      </c>
      <c r="C720" t="s">
        <v>567</v>
      </c>
    </row>
    <row r="721" spans="1:3" x14ac:dyDescent="0.25">
      <c r="A721" t="s">
        <v>2242</v>
      </c>
      <c r="C721" t="s">
        <v>569</v>
      </c>
    </row>
    <row r="722" spans="1:3" x14ac:dyDescent="0.25">
      <c r="A722" t="s">
        <v>2238</v>
      </c>
      <c r="C722" t="s">
        <v>563</v>
      </c>
    </row>
    <row r="723" spans="1:3" x14ac:dyDescent="0.25">
      <c r="A723" t="s">
        <v>2239</v>
      </c>
      <c r="C723" t="s">
        <v>566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2EBA8AEE9E60244A93262BF664FECBF" ma:contentTypeVersion="2" ma:contentTypeDescription="Ein neues Dokument erstellen." ma:contentTypeScope="" ma:versionID="c77ff599e72204b4af44a0c59d4c2af9">
  <xsd:schema xmlns:xsd="http://www.w3.org/2001/XMLSchema" xmlns:xs="http://www.w3.org/2001/XMLSchema" xmlns:p="http://schemas.microsoft.com/office/2006/metadata/properties" xmlns:ns2="11952feb-85a4-4494-82d7-b257769ef372" targetNamespace="http://schemas.microsoft.com/office/2006/metadata/properties" ma:root="true" ma:fieldsID="667c90a18f892d72d8d204ebc32efa3a" ns2:_="">
    <xsd:import namespace="11952feb-85a4-4494-82d7-b257769ef37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52feb-85a4-4494-82d7-b257769ef37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490815-9C33-4F08-B4F6-671EDACEAE96}">
  <ds:schemaRefs>
    <ds:schemaRef ds:uri="http://schemas.microsoft.com/sharepoint/v3/contenttype/forms"/>
  </ds:schemaRefs>
</ds:datastoreItem>
</file>

<file path=customXml/itemProps2.xml><?xml version="1.0" encoding="utf-8"?>
<ds:datastoreItem xmlns:ds="http://schemas.openxmlformats.org/officeDocument/2006/customXml" ds:itemID="{6D66FEF6-EBA3-4EE9-87D4-AD6861293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52feb-85a4-4494-82d7-b257769ef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076BD-EFBD-4284-B093-EDADCA3C558A}">
  <ds:schemaRefs>
    <ds:schemaRef ds:uri="http://purl.org/dc/elements/1.1/"/>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schemas.openxmlformats.org/package/2006/metadata/core-properties"/>
    <ds:schemaRef ds:uri="11952feb-85a4-4494-82d7-b257769ef37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 Datentabelle 25</vt:lpstr>
      <vt:lpstr>Datentabelle</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Förster</dc:creator>
  <cp:keywords/>
  <dc:description/>
  <cp:lastModifiedBy>Berger, Kerstin</cp:lastModifiedBy>
  <cp:revision/>
  <dcterms:created xsi:type="dcterms:W3CDTF">2025-01-09T07:16:56Z</dcterms:created>
  <dcterms:modified xsi:type="dcterms:W3CDTF">2025-04-25T08:39:05Z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0x010100D2EBA8AEE9E60244A93262BF664FECBF</vt:lpwstr>
  </property>
</Properties>
</file>